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70" yWindow="-240" windowWidth="12890" windowHeight="8920" tabRatio="930"/>
  </bookViews>
  <sheets>
    <sheet name="INDICE" sheetId="69" r:id="rId1"/>
    <sheet name="A.1.1" sheetId="135" r:id="rId2"/>
    <sheet name="A.1.2" sheetId="137" r:id="rId3"/>
    <sheet name="A.1.3" sheetId="138" r:id="rId4"/>
    <sheet name="A.1.4" sheetId="139" r:id="rId5"/>
    <sheet name="A.1.5" sheetId="126" r:id="rId6"/>
    <sheet name="A.1.6" sheetId="134" r:id="rId7"/>
    <sheet name="A.1.7" sheetId="140" r:id="rId8"/>
    <sheet name="A.1.8" sheetId="141" r:id="rId9"/>
    <sheet name="A.1.9" sheetId="142" r:id="rId10"/>
    <sheet name="A.1.10" sheetId="151" r:id="rId11"/>
    <sheet name="A.2.1" sheetId="17" r:id="rId12"/>
    <sheet name="A.2.2" sheetId="88" r:id="rId13"/>
    <sheet name="A.2.3" sheetId="102" r:id="rId14"/>
    <sheet name="A.3.1" sheetId="143" r:id="rId15"/>
    <sheet name="A.3.2" sheetId="144" r:id="rId16"/>
    <sheet name="A.3.3" sheetId="145" r:id="rId17"/>
    <sheet name="A.3.4" sheetId="146" r:id="rId18"/>
    <sheet name="A.3.5" sheetId="147" r:id="rId19"/>
    <sheet name="A.3.6" sheetId="148" r:id="rId20"/>
    <sheet name="A.3.7" sheetId="149" r:id="rId21"/>
    <sheet name="A.3.8" sheetId="150" r:id="rId22"/>
    <sheet name="A.4.1" sheetId="42" r:id="rId23"/>
    <sheet name="A.4.2" sheetId="120" r:id="rId24"/>
    <sheet name="A.4.3" sheetId="121" r:id="rId25"/>
    <sheet name="A.4.4" sheetId="76" r:id="rId26"/>
    <sheet name="A.4.5" sheetId="128" r:id="rId27"/>
    <sheet name="A.4.6" sheetId="129" r:id="rId28"/>
    <sheet name="A.4.7" sheetId="133"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IMPUESTOS_SOBRE_COMBUSTIBLES_Y_GAS_NATURAL">[1]C!$B$27:$N$27</definedName>
    <definedName name="_._IMPUESTOS_SOBRE_ENERGIA_ELECTRICA">[1]C!$B$28:$N$28</definedName>
    <definedName name="__r" localSheetId="1">#REF!</definedName>
    <definedName name="__r" localSheetId="10">#REF!</definedName>
    <definedName name="__r" localSheetId="2">#REF!</definedName>
    <definedName name="__r" localSheetId="3">#REF!</definedName>
    <definedName name="__r" localSheetId="5">#REF!</definedName>
    <definedName name="__r" localSheetId="12">#REF!</definedName>
    <definedName name="__r" localSheetId="15">#REF!</definedName>
    <definedName name="__r" localSheetId="16">#REF!</definedName>
    <definedName name="__r" localSheetId="17">#REF!</definedName>
    <definedName name="__r" localSheetId="18">#REF!</definedName>
    <definedName name="__r" localSheetId="21">#REF!</definedName>
    <definedName name="__r" localSheetId="25">#REF!</definedName>
    <definedName name="__r" localSheetId="26">#REF!</definedName>
    <definedName name="__r" localSheetId="27">#REF!</definedName>
    <definedName name="__r" localSheetId="28">#REF!</definedName>
    <definedName name="_xlnm._FilterDatabase" localSheetId="14" hidden="1">A.3.1!$B$19:$B$21</definedName>
    <definedName name="_xlnm._FilterDatabase" localSheetId="16" hidden="1">A.3.3!#REF!</definedName>
    <definedName name="_Order1" hidden="1">255</definedName>
    <definedName name="_Order2" hidden="1">255</definedName>
    <definedName name="_r" localSheetId="1">#REF!</definedName>
    <definedName name="_r" localSheetId="10">#REF!</definedName>
    <definedName name="_r" localSheetId="2">#REF!</definedName>
    <definedName name="_r" localSheetId="3">#REF!</definedName>
    <definedName name="_r" localSheetId="5">#REF!</definedName>
    <definedName name="_r" localSheetId="12">#REF!</definedName>
    <definedName name="_r" localSheetId="15">#REF!</definedName>
    <definedName name="_r" localSheetId="16">#REF!</definedName>
    <definedName name="_r" localSheetId="17">#REF!</definedName>
    <definedName name="_r" localSheetId="18">#REF!</definedName>
    <definedName name="_r" localSheetId="21">#REF!</definedName>
    <definedName name="_r" localSheetId="25">#REF!</definedName>
    <definedName name="_r" localSheetId="26">#REF!</definedName>
    <definedName name="_r" localSheetId="27">#REF!</definedName>
    <definedName name="_r" localSheetId="28">#REF!</definedName>
    <definedName name="a" localSheetId="28" hidden="1">{TRUE,TRUE,-1.25,-15.5,484.5,276.75,FALSE,FALSE,TRUE,TRUE,0,15,#N/A,56,#N/A,4.88636363636364,15.35,1,FALSE,FALSE,3,TRUE,1,FALSE,100,"Swvu.PLA2.","ACwvu.PLA2.",#N/A,FALSE,FALSE,0,0,0,0,2,"","",TRUE,TRUE,FALSE,FALSE,1,60,#N/A,#N/A,FALSE,FALSE,"Rwvu.PLA2.",#N/A,FALSE,FALSE,FALSE,9,65532,65532,FALSE,FALSE,TRUE,TRUE,TRUE}</definedName>
    <definedName name="A_impresión_IM" localSheetId="16">'[2]03-08'!#REF!</definedName>
    <definedName name="ACC" localSheetId="16">'[3]CARTERA FONDO'!#REF!</definedName>
    <definedName name="ACP" localSheetId="16">'[3]CARTERA FONDO'!#REF!</definedName>
    <definedName name="ACwvu.PLA1." localSheetId="16" hidden="1">'[1]COP FED'!#REF!</definedName>
    <definedName name="ACwvu.PLA2." hidden="1">'[1]COP FED'!$A$1:$N$49</definedName>
    <definedName name="AMPO5">"Gráfico 8"</definedName>
    <definedName name="AÑO" localSheetId="16">#REF!</definedName>
    <definedName name="AÑO" localSheetId="28">#REF!</definedName>
    <definedName name="año2003" localSheetId="16">#REF!</definedName>
    <definedName name="año2003" localSheetId="28">#REF!</definedName>
    <definedName name="_xlnm.Print_Area" localSheetId="1">A.1.1!$B$2:$D$99</definedName>
    <definedName name="_xlnm.Print_Area" localSheetId="10">A.1.10!$B$2:$G$183</definedName>
    <definedName name="_xlnm.Print_Area" localSheetId="2">A.1.2!$B$2:$C$58</definedName>
    <definedName name="_xlnm.Print_Area" localSheetId="3">A.1.3!$B$2:$D$81</definedName>
    <definedName name="_xlnm.Print_Area" localSheetId="4">A.1.4!$B$2:$H$56</definedName>
    <definedName name="_xlnm.Print_Area" localSheetId="5">A.1.5!$B$2:$C$62</definedName>
    <definedName name="_xlnm.Print_Area" localSheetId="6">A.1.6!$B$2:$C$38</definedName>
    <definedName name="_xlnm.Print_Area" localSheetId="7">A.1.7!$B$2:$H$75</definedName>
    <definedName name="_xlnm.Print_Area" localSheetId="8">A.1.8!$B$2:$H$65</definedName>
    <definedName name="_xlnm.Print_Area" localSheetId="9">A.1.9!$B$2:$H$113</definedName>
    <definedName name="_xlnm.Print_Area" localSheetId="11">A.2.1!$B$2:$F$89</definedName>
    <definedName name="_xlnm.Print_Area" localSheetId="12">A.2.2!$B$2:$D$92</definedName>
    <definedName name="_xlnm.Print_Area" localSheetId="13">A.2.3!$B$2:$F$86</definedName>
    <definedName name="_xlnm.Print_Area" localSheetId="14">A.3.1!$B$2:$L$65</definedName>
    <definedName name="_xlnm.Print_Area" localSheetId="15">A.3.2!$B$2:$L$71</definedName>
    <definedName name="_xlnm.Print_Area" localSheetId="16">A.3.3!$B$2:$L$136</definedName>
    <definedName name="_xlnm.Print_Area" localSheetId="17">A.3.4!#REF!</definedName>
    <definedName name="_xlnm.Print_Area" localSheetId="18">A.3.5!$B$2:$O$127</definedName>
    <definedName name="_xlnm.Print_Area" localSheetId="19">A.3.6!$B$2:$N$79</definedName>
    <definedName name="_xlnm.Print_Area" localSheetId="20">A.3.7!$B$2:$AI$152</definedName>
    <definedName name="_xlnm.Print_Area" localSheetId="21">A.3.8!$B$2:$AI$139</definedName>
    <definedName name="_xlnm.Print_Area" localSheetId="22">A.4.1!$B$2:$F$31</definedName>
    <definedName name="_xlnm.Print_Area" localSheetId="23">A.4.2!$B$2:$C$60</definedName>
    <definedName name="_xlnm.Print_Area" localSheetId="24">A.4.3!$B$2:$C$44</definedName>
    <definedName name="_xlnm.Print_Area" localSheetId="25">A.4.4!$B$2:$AF$39</definedName>
    <definedName name="_xlnm.Print_Area" localSheetId="26">A.4.5!$B$2:$F$107</definedName>
    <definedName name="_xlnm.Print_Area" localSheetId="27">A.4.6!#REF!</definedName>
    <definedName name="_xlnm.Print_Area" localSheetId="28">A.4.7!$B$2:$O$64</definedName>
    <definedName name="_xlnm.Print_Area" localSheetId="0">INDICE!$B$5:$C$45</definedName>
    <definedName name="_xlnm.Print_Area">'[1]Fto. a partir del impuesto'!$D$7:$D$50</definedName>
    <definedName name="_xlnm.Database" localSheetId="16">#REF!</definedName>
    <definedName name="_xlnm.Database" localSheetId="28">#REF!</definedName>
    <definedName name="_xlnm.Database">#REF!</definedName>
    <definedName name="cacho" localSheetId="16">[4]GRAFPROM!#REF!</definedName>
    <definedName name="cacho" localSheetId="28">[4]GRAFPROM!#REF!</definedName>
    <definedName name="caja" localSheetId="28" hidden="1">{FALSE,FALSE,-1.25,-15.5,484.5,276.75,FALSE,FALSE,TRUE,TRUE,0,12,#N/A,46,#N/A,2.93460490463215,15.35,1,FALSE,FALSE,3,TRUE,1,FALSE,100,"Swvu.PLA1.","ACwvu.PLA1.",#N/A,FALSE,FALSE,0,0,0,0,2,"","",TRUE,TRUE,FALSE,FALSE,1,60,#N/A,#N/A,FALSE,FALSE,FALSE,FALSE,FALSE,FALSE,FALSE,9,65532,65532,FALSE,FALSE,TRUE,TRUE,TRUE}</definedName>
    <definedName name="cajas" localSheetId="28" hidden="1">{FALSE,FALSE,-1.25,-15.5,484.5,276.75,FALSE,FALSE,TRUE,TRUE,0,12,#N/A,46,#N/A,2.93460490463215,15.35,1,FALSE,FALSE,3,TRUE,1,FALSE,100,"Swvu.PLA1.","ACwvu.PLA1.",#N/A,FALSE,FALSE,0,0,0,0,2,"","",TRUE,TRUE,FALSE,FALSE,1,60,#N/A,#N/A,FALSE,FALSE,FALSE,FALSE,FALSE,FALSE,FALSE,9,65532,65532,FALSE,FALSE,TRUE,TRUE,TRUE}</definedName>
    <definedName name="carajo" localSheetId="16">#REF!</definedName>
    <definedName name="carajo" localSheetId="28">#REF!</definedName>
    <definedName name="CDF" localSheetId="16">'[3]CARTERA FONDO'!#REF!</definedName>
    <definedName name="CDF" localSheetId="28">'[3]CARTERA FONDO'!#REF!</definedName>
    <definedName name="CFA" localSheetId="16">'[3]CARTERA FONDO'!#REF!</definedName>
    <definedName name="CFD" localSheetId="16">'[3]CARTERA FONDO'!#REF!</definedName>
    <definedName name="CLH" localSheetId="16">'[3]CARTERA FONDO'!#REF!</definedName>
    <definedName name="Coef" localSheetId="5">[5]CoefStocks!$A$4:$AT$260</definedName>
    <definedName name="Coef" localSheetId="26">[5]CoefStocks!$A$4:$AT$260</definedName>
    <definedName name="Coef" localSheetId="27">[5]CoefStocks!$A$4:$AT$260</definedName>
    <definedName name="COPA">#N/A</definedName>
    <definedName name="COPARTICIPACION_FEDERAL__LEY_N__23548">[1]C!$B$13:$N$13</definedName>
    <definedName name="CUADRO_10.3.1">'[6]fondo promedio'!$A$36:$L$74</definedName>
    <definedName name="CUADRO_N__4.1.3" localSheetId="16">#REF!</definedName>
    <definedName name="CUADRO_N__4.1.3" localSheetId="28">#REF!</definedName>
    <definedName name="CVAL">[7]Resumen!$A$2:$AU$262</definedName>
    <definedName name="d" localSheetId="16" hidden="1">#REF!</definedName>
    <definedName name="d" localSheetId="28" hidden="1">#REF!</definedName>
    <definedName name="DIARIO" localSheetId="16">#REF!</definedName>
    <definedName name="DIARIO" localSheetId="28">#REF!</definedName>
    <definedName name="dieferencias" localSheetId="1">#REF!</definedName>
    <definedName name="dieferencias" localSheetId="10">#REF!</definedName>
    <definedName name="dieferencias" localSheetId="2">#REF!</definedName>
    <definedName name="dieferencias" localSheetId="5">#REF!</definedName>
    <definedName name="dieferencias" localSheetId="12">#REF!</definedName>
    <definedName name="dieferencias" localSheetId="15">#REF!</definedName>
    <definedName name="dieferencias" localSheetId="16">#REF!</definedName>
    <definedName name="dieferencias" localSheetId="17">#REF!</definedName>
    <definedName name="dieferencias" localSheetId="18">#REF!</definedName>
    <definedName name="dieferencias" localSheetId="20">#REF!</definedName>
    <definedName name="dieferencias" localSheetId="21">#REF!</definedName>
    <definedName name="dieferencias" localSheetId="25">#REF!</definedName>
    <definedName name="dieferencias" localSheetId="26">#REF!</definedName>
    <definedName name="dieferencias" localSheetId="27">#REF!</definedName>
    <definedName name="dieferencias" localSheetId="28">#REF!</definedName>
    <definedName name="Diferencia" localSheetId="1">#REF!</definedName>
    <definedName name="Diferencia" localSheetId="10">#REF!</definedName>
    <definedName name="Diferencia" localSheetId="2">#REF!</definedName>
    <definedName name="Diferencia" localSheetId="5">#REF!</definedName>
    <definedName name="Diferencia" localSheetId="6">#REF!</definedName>
    <definedName name="Diferencia" localSheetId="12">#REF!</definedName>
    <definedName name="Diferencia" localSheetId="15">#REF!</definedName>
    <definedName name="Diferencia" localSheetId="16">#REF!</definedName>
    <definedName name="Diferencia" localSheetId="17">#REF!</definedName>
    <definedName name="Diferencia" localSheetId="18">#REF!</definedName>
    <definedName name="Diferencia" localSheetId="20">#REF!</definedName>
    <definedName name="Diferencia" localSheetId="21">#REF!</definedName>
    <definedName name="Diferencia" localSheetId="25">#REF!</definedName>
    <definedName name="Diferencia" localSheetId="26">#REF!</definedName>
    <definedName name="Diferencia" localSheetId="27">#REF!</definedName>
    <definedName name="Diferencia" localSheetId="28">#REF!</definedName>
    <definedName name="dobleclick" localSheetId="16">#REF!</definedName>
    <definedName name="e" localSheetId="1">#REF!</definedName>
    <definedName name="e" localSheetId="10">#REF!</definedName>
    <definedName name="e" localSheetId="2">#REF!</definedName>
    <definedName name="e" localSheetId="5">#REF!</definedName>
    <definedName name="e" localSheetId="12">#REF!</definedName>
    <definedName name="e" localSheetId="15">#REF!</definedName>
    <definedName name="e" localSheetId="16">#REF!</definedName>
    <definedName name="e" localSheetId="17">#REF!</definedName>
    <definedName name="e" localSheetId="18">#REF!</definedName>
    <definedName name="e" localSheetId="21">#REF!</definedName>
    <definedName name="e" localSheetId="25">#REF!</definedName>
    <definedName name="e" localSheetId="26">#REF!</definedName>
    <definedName name="e" localSheetId="27">#REF!</definedName>
    <definedName name="e" localSheetId="28">#REF!</definedName>
    <definedName name="EC" localSheetId="16">'[3]CARTERA FONDO'!#REF!</definedName>
    <definedName name="EC" localSheetId="28">'[3]CARTERA FONDO'!#REF!</definedName>
    <definedName name="eee" localSheetId="10">#REF!</definedName>
    <definedName name="eee" localSheetId="2">#REF!</definedName>
    <definedName name="eee" localSheetId="5">#REF!</definedName>
    <definedName name="eee" localSheetId="12">#REF!</definedName>
    <definedName name="eee" localSheetId="15">#REF!</definedName>
    <definedName name="eee" localSheetId="16">#REF!</definedName>
    <definedName name="eee" localSheetId="17">#REF!</definedName>
    <definedName name="eee" localSheetId="18">#REF!</definedName>
    <definedName name="eee" localSheetId="21">#REF!</definedName>
    <definedName name="eee" localSheetId="26">#REF!</definedName>
    <definedName name="eee" localSheetId="27">#REF!</definedName>
    <definedName name="eee" localSheetId="28">#REF!</definedName>
    <definedName name="ESTRUCTU_BONOS_PROVINCIALES_List" localSheetId="10">#REF!</definedName>
    <definedName name="ESTRUCTU_BONOS_PROVINCIALES_List" localSheetId="2">#REF!</definedName>
    <definedName name="ESTRUCTU_BONOS_PROVINCIALES_List" localSheetId="5">#REF!</definedName>
    <definedName name="ESTRUCTU_BONOS_PROVINCIALES_List" localSheetId="12">#REF!</definedName>
    <definedName name="ESTRUCTU_BONOS_PROVINCIALES_List" localSheetId="15">#REF!</definedName>
    <definedName name="ESTRUCTU_BONOS_PROVINCIALES_List" localSheetId="16">#REF!</definedName>
    <definedName name="ESTRUCTU_BONOS_PROVINCIALES_List" localSheetId="17">#REF!</definedName>
    <definedName name="ESTRUCTU_BONOS_PROVINCIALES_List" localSheetId="18">#REF!</definedName>
    <definedName name="ESTRUCTU_BONOS_PROVINCIALES_List" localSheetId="21">#REF!</definedName>
    <definedName name="ESTRUCTU_BONOS_PROVINCIALES_List" localSheetId="26">#REF!</definedName>
    <definedName name="ESTRUCTU_BONOS_PROVINCIALES_List" localSheetId="27">#REF!</definedName>
    <definedName name="ESTRUCTU_BONOS_PROVINCIALES_List" localSheetId="28">#REF!</definedName>
    <definedName name="EXCEDENTE_DEL_10__SEGUN_EL_TOPE_ASIGNADO_A__BUENOS_AIRES__LEY_N__23621">[1]C!$B$18:$N$18</definedName>
    <definedName name="FAS" localSheetId="28" hidden="1">{FALSE,FALSE,-1.25,-15.5,484.5,276.75,FALSE,FALSE,TRUE,TRUE,0,12,#N/A,46,#N/A,2.93460490463215,15.35,1,FALSE,FALSE,3,TRUE,1,FALSE,100,"Swvu.PLA1.","ACwvu.PLA1.",#N/A,FALSE,FALSE,0,0,0,0,2,"","",TRUE,TRUE,FALSE,FALSE,1,60,#N/A,#N/A,FALSE,FALSE,FALSE,FALSE,FALSE,FALSE,FALSE,9,65532,65532,FALSE,FALSE,TRUE,TRUE,TRUE}</definedName>
    <definedName name="fdgafgbaf" localSheetId="16">#REF!</definedName>
    <definedName name="fdgafgbaf" localSheetId="28">#REF!</definedName>
    <definedName name="feo" localSheetId="16">#REF!</definedName>
    <definedName name="feo" localSheetId="28">#REF!</definedName>
    <definedName name="FFE" localSheetId="16">'[3]CARTERA FONDO'!#REF!</definedName>
    <definedName name="FFE" localSheetId="28">'[3]CARTERA FONDO'!#REF!</definedName>
    <definedName name="Final">'[8]Amort Títulos'!$K$1</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FX_first_semester_average_2006" localSheetId="16">#REF!</definedName>
    <definedName name="FX_first_semester_average_2006" localSheetId="28">#REF!</definedName>
    <definedName name="gaby" localSheetId="16">#REF!</definedName>
    <definedName name="gaby" localSheetId="28">#REF!</definedName>
    <definedName name="GRÁFICO_10.3.1.">'[6]GRÁFICO DE FONDO POR AFILIADO'!$A$3:$H$35</definedName>
    <definedName name="GRÁFICO_10.3.2">'[6]GRÁFICO DE FONDO POR AFILIADO'!$A$36:$H$68</definedName>
    <definedName name="GRÁFICO_10.3.3">'[6]GRÁFICO DE FONDO POR AFILIADO'!$A$69:$H$101</definedName>
    <definedName name="GRÁFICO_10.3.4.">'[6]GRÁFICO DE FONDO POR AFILIADO'!$A$103:$H$135</definedName>
    <definedName name="GRÁFICO_N_10.2.4." localSheetId="16">#REF!</definedName>
    <definedName name="GRÁFICO_N_10.2.4." localSheetId="28">#REF!</definedName>
    <definedName name="IMPRESION" localSheetId="16">#REF!</definedName>
    <definedName name="IMPRESION" localSheetId="28">#REF!</definedName>
    <definedName name="INVERSIONES_EN_TRAMITE_IRREGULAR" localSheetId="16">'[3]CARTERA FONDO'!#REF!</definedName>
    <definedName name="INVERSIONES_EN_TRAMITE_IRREGULAR" localSheetId="28">'[3]CARTERA FONDO'!#REF!</definedName>
    <definedName name="IR" localSheetId="16">#REF!</definedName>
    <definedName name="IR" localSheetId="28">#REF!</definedName>
    <definedName name="IRR" localSheetId="16">'[3]CARTERA FONDO'!#REF!</definedName>
    <definedName name="IRR" localSheetId="28">'[3]CARTERA FONDO'!#REF!</definedName>
    <definedName name="j" localSheetId="28" hidden="1">{FALSE,FALSE,-1.25,-15.5,484.5,276.75,FALSE,FALSE,TRUE,TRUE,0,12,#N/A,46,#N/A,2.93460490463215,15.35,1,FALSE,FALSE,3,TRUE,1,FALSE,100,"Swvu.PLA1.","ACwvu.PLA1.",#N/A,FALSE,FALSE,0,0,0,0,2,"","",TRUE,TRUE,FALSE,FALSE,1,60,#N/A,#N/A,FALSE,FALSE,FALSE,FALSE,FALSE,FALSE,FALSE,9,65532,65532,FALSE,FALSE,TRUE,TRUE,TRUE}</definedName>
    <definedName name="Kanual">'[9]2005 K'!$A$2:$G$399</definedName>
    <definedName name="Kmens2004">'[10]IV 2004 cap'!$A$3:$E$246</definedName>
    <definedName name="kmens2005" localSheetId="5">'[11]KAPITIV 2005'!$A$4:$E$248</definedName>
    <definedName name="kmens2005" localSheetId="26">'[11]KAPITIV 2005'!$A$4:$E$248</definedName>
    <definedName name="kmens2005" localSheetId="27">'[11]KAPITIV 2005'!$A$4:$E$248</definedName>
    <definedName name="Kmens2006" localSheetId="5">'[11]KAPITA 2006'!$A$4:$N$401</definedName>
    <definedName name="Kmens2006" localSheetId="26">'[11]KAPITA 2006'!$A$4:$N$401</definedName>
    <definedName name="Kmens2006" localSheetId="27">'[11]KAPITA 2006'!$A$4:$N$401</definedName>
    <definedName name="kmens2007" localSheetId="5">'[12]kap. 2007'!$A$3:$N$363</definedName>
    <definedName name="kmens2007" localSheetId="26">'[12]kap. 2007'!$A$3:$N$363</definedName>
    <definedName name="kmens2007" localSheetId="27">'[12]kap. 2007'!$A$3:$N$363</definedName>
    <definedName name="Kmens2008" localSheetId="5">'[13]kap 2008'!$A$4:$N$332</definedName>
    <definedName name="Kmens2008" localSheetId="26">'[13]kap 2008'!$A$4:$N$332</definedName>
    <definedName name="Kmens2008" localSheetId="27">'[13]kap 2008'!$A$4:$N$332</definedName>
    <definedName name="kmens2009">'[14]KAP 2009'!$A$4:$N$305</definedName>
    <definedName name="kmens2010">[14]KAP2010!$A$5:$N$287</definedName>
    <definedName name="Kresto" localSheetId="5">'[11]KAPITAL RESTO'!$A$3:$CH$370</definedName>
    <definedName name="Kresto" localSheetId="26">'[11]KAPITAL RESTO'!$A$3:$CH$370</definedName>
    <definedName name="Kresto" localSheetId="27">'[11]KAPITAL RESTO'!$A$3:$CH$370</definedName>
    <definedName name="L_">#N/A</definedName>
    <definedName name="LL" localSheetId="28" hidden="1">{FALSE,FALSE,-1.25,-15.5,484.5,276.75,FALSE,FALSE,TRUE,TRUE,0,12,#N/A,46,#N/A,2.93460490463215,15.35,1,FALSE,FALSE,3,TRUE,1,FALSE,100,"Swvu.PLA1.","ACwvu.PLA1.",#N/A,FALSE,FALSE,0,0,0,0,2,"","",TRUE,TRUE,FALSE,FALSE,1,60,#N/A,#N/A,FALSE,FALSE,FALSE,FALSE,FALSE,FALSE,FALSE,9,65532,65532,FALSE,FALSE,TRUE,TRUE,TRUE}</definedName>
    <definedName name="MACROS" localSheetId="16">#REF!</definedName>
    <definedName name="MACROS" localSheetId="28">#REF!</definedName>
    <definedName name="mm" localSheetId="28" hidden="1">{FALSE,FALSE,-1.25,-15.5,484.5,276.75,FALSE,FALSE,TRUE,TRUE,0,12,#N/A,46,#N/A,2.93460490463215,15.35,1,FALSE,FALSE,3,TRUE,1,FALSE,100,"Swvu.PLA1.","ACwvu.PLA1.",#N/A,FALSE,FALSE,0,0,0,0,2,"","",TRUE,TRUE,FALSE,FALSE,1,60,#N/A,#N/A,FALSE,FALSE,FALSE,FALSE,FALSE,FALSE,FALSE,9,65532,65532,FALSE,FALSE,TRUE,TRUE,TRUE}</definedName>
    <definedName name="Nominal_Mensual_2001" localSheetId="16">#REF!</definedName>
    <definedName name="Nominal_Mensual_2001" localSheetId="28">#REF!</definedName>
    <definedName name="Nominal_Mensual_2003" localSheetId="16">#REF!</definedName>
    <definedName name="Nominal_Mensual_2003" localSheetId="28">#REF!</definedName>
    <definedName name="Nominal_Trimestral_2001" localSheetId="16">#REF!</definedName>
    <definedName name="Nominal_Trimestral_2001" localSheetId="28">#REF!</definedName>
    <definedName name="Nominal_Trimestral_2003" localSheetId="16">#REF!</definedName>
    <definedName name="O">#N/A</definedName>
    <definedName name="OBRAS_DE_INFRAESTRUCTURA__LEY_N__23966_ART._19">[1]C!$B$23:$N$23</definedName>
    <definedName name="OBRAS_DE_INFRAESTRUCTURA_BASICA_SOCIAL_Y_NECESIDADES_BASICAS_INSATISFECHAS__LEY_N__23621">[1]C!$B$17:$N$17</definedName>
    <definedName name="OCP" localSheetId="16">'[3]CARTERA FONDO'!#REF!</definedName>
    <definedName name="OCP" localSheetId="28">'[3]CARTERA FONDO'!#REF!</definedName>
    <definedName name="OFF" localSheetId="16">'[3]CARTERA FONDO'!#REF!</definedName>
    <definedName name="OFF" localSheetId="28">'[3]CARTERA FONDO'!#REF!</definedName>
    <definedName name="ONC" localSheetId="16">'[3]CARTERA FONDO'!#REF!</definedName>
    <definedName name="ONC" localSheetId="28">'[3]CARTERA FONDO'!#REF!</definedName>
    <definedName name="ONE" localSheetId="16">'[3]CARTERA FONDO'!#REF!</definedName>
    <definedName name="ONE" localSheetId="28">'[3]CARTERA FONDO'!#REF!</definedName>
    <definedName name="ONL" localSheetId="16">'[3]CARTERA FONDO'!#REF!</definedName>
    <definedName name="OPC" localSheetId="16">#REF!</definedName>
    <definedName name="OPC" localSheetId="28">#REF!</definedName>
    <definedName name="ORGANISMOS_DE_VIALIDAD__LEY_N__23966_ART._19">[1]C!$B$24:$N$24</definedName>
    <definedName name="p" localSheetId="1">#REF!</definedName>
    <definedName name="p" localSheetId="10">#REF!</definedName>
    <definedName name="p" localSheetId="2">#REF!</definedName>
    <definedName name="p" localSheetId="5">#REF!</definedName>
    <definedName name="p" localSheetId="12">#REF!</definedName>
    <definedName name="p" localSheetId="15">#REF!</definedName>
    <definedName name="p" localSheetId="16">#REF!</definedName>
    <definedName name="p" localSheetId="17">#REF!</definedName>
    <definedName name="p" localSheetId="18">#REF!</definedName>
    <definedName name="p" localSheetId="20">#REF!</definedName>
    <definedName name="p" localSheetId="21">#REF!</definedName>
    <definedName name="p" localSheetId="25">#REF!</definedName>
    <definedName name="p" localSheetId="26">#REF!</definedName>
    <definedName name="p" localSheetId="27">#REF!</definedName>
    <definedName name="p" localSheetId="28">#REF!</definedName>
    <definedName name="pepe" localSheetId="16">#REF!</definedName>
    <definedName name="PG" localSheetId="5">#REF!</definedName>
    <definedName name="PG" localSheetId="15">#REF!</definedName>
    <definedName name="PG" localSheetId="16">#REF!</definedName>
    <definedName name="PG" localSheetId="17">#REF!</definedName>
    <definedName name="PG" localSheetId="18">#REF!</definedName>
    <definedName name="PG" localSheetId="21">#REF!</definedName>
    <definedName name="PG" localSheetId="26">#REF!</definedName>
    <definedName name="PG" localSheetId="27">#REF!</definedName>
    <definedName name="PG" localSheetId="28">#REF!</definedName>
    <definedName name="PIJIS" localSheetId="16">#REF!</definedName>
    <definedName name="POPO" localSheetId="1">#REF!</definedName>
    <definedName name="POPO" localSheetId="10">#REF!</definedName>
    <definedName name="POPO" localSheetId="2">#REF!</definedName>
    <definedName name="POPO" localSheetId="5">#REF!</definedName>
    <definedName name="POPO" localSheetId="6">#REF!</definedName>
    <definedName name="POPO" localSheetId="12">#REF!</definedName>
    <definedName name="POPO" localSheetId="15">#REF!</definedName>
    <definedName name="POPO" localSheetId="16">#REF!</definedName>
    <definedName name="POPO" localSheetId="17">#REF!</definedName>
    <definedName name="POPO" localSheetId="18">#REF!</definedName>
    <definedName name="POPO" localSheetId="20">#REF!</definedName>
    <definedName name="POPO" localSheetId="21">#REF!</definedName>
    <definedName name="POPO" localSheetId="25">#REF!</definedName>
    <definedName name="POPO" localSheetId="26">#REF!</definedName>
    <definedName name="POPO" localSheetId="27">#REF!</definedName>
    <definedName name="POPO" localSheetId="28">#REF!</definedName>
    <definedName name="Print_Area_MI" localSheetId="16">#REF!</definedName>
    <definedName name="PRINT_TITLES_MI" localSheetId="16">#REF!</definedName>
    <definedName name="promgraf" localSheetId="16">[4]GRAFPROM!#REF!</definedName>
    <definedName name="promgraf" localSheetId="28">[4]GRAFPROM!#REF!</definedName>
    <definedName name="puto" localSheetId="16">#REF!</definedName>
    <definedName name="puto" localSheetId="28">#REF!</definedName>
    <definedName name="qwqwqwqwqwqw" localSheetId="16">#REF!</definedName>
    <definedName name="qwqwqwqwqwqw" localSheetId="28">#REF!</definedName>
    <definedName name="Real_Mensual_2001" localSheetId="16">#REF!</definedName>
    <definedName name="Real_Mensual_2001" localSheetId="28">#REF!</definedName>
    <definedName name="Real_Mensual_2002" localSheetId="16">#REF!</definedName>
    <definedName name="Real_Mensual_2003" localSheetId="16">#REF!</definedName>
    <definedName name="Real_Trimestral_2001" localSheetId="16">#REF!</definedName>
    <definedName name="Real_Trimestral_2002" localSheetId="16">#REF!</definedName>
    <definedName name="Real_Trimestral_2003" localSheetId="16">#REF!</definedName>
    <definedName name="recimp2003beta" localSheetId="16">#REF!</definedName>
    <definedName name="recimpb" localSheetId="16">#REF!</definedName>
    <definedName name="RESIDENTES">[15]!RESIDENTES</definedName>
    <definedName name="rrr" localSheetId="1">#REF!</definedName>
    <definedName name="rrr" localSheetId="10">#REF!</definedName>
    <definedName name="rrr" localSheetId="2">#REF!</definedName>
    <definedName name="rrr" localSheetId="5">#REF!</definedName>
    <definedName name="rrr" localSheetId="12">#REF!</definedName>
    <definedName name="rrr" localSheetId="15">#REF!</definedName>
    <definedName name="rrr" localSheetId="16">#REF!</definedName>
    <definedName name="rrr" localSheetId="17">#REF!</definedName>
    <definedName name="rrr" localSheetId="18">#REF!</definedName>
    <definedName name="rrr" localSheetId="20">#REF!</definedName>
    <definedName name="rrr" localSheetId="21">#REF!</definedName>
    <definedName name="rrr" localSheetId="25">#REF!</definedName>
    <definedName name="rrr" localSheetId="26">#REF!</definedName>
    <definedName name="rrr" localSheetId="27">#REF!</definedName>
    <definedName name="rrr" localSheetId="28">#REF!</definedName>
    <definedName name="Rwvu.PLA2." localSheetId="16" hidden="1">'[1]COP FED'!#REF!</definedName>
    <definedName name="Rwvu.PLA2." localSheetId="28" hidden="1">'[1]COP FED'!#REF!</definedName>
    <definedName name="SEGURIDAD_SOCIAL___BS._PERS._NO_INCORP._AL_PROCESO_ECONOMICO__LEY_N__23966__ART._30">[1]C!$B$22:$N$22</definedName>
    <definedName name="SEGURIDAD_SOCIAL___IVA__LEY_N__23966_ART._5_PTO._2">[1]C!$B$21:$N$21</definedName>
    <definedName name="SEMANAL" localSheetId="16">#REF!</definedName>
    <definedName name="SEMANAL" localSheetId="28">#REF!</definedName>
    <definedName name="SIGADERD" localSheetId="10">[16]!SIGADERED</definedName>
    <definedName name="SIGADERD" localSheetId="15">[16]!SIGADERED</definedName>
    <definedName name="SIGADERD" localSheetId="16">[16]!SIGADERED</definedName>
    <definedName name="SIGADERD" localSheetId="17">[16]!SIGADERED</definedName>
    <definedName name="SIGADERD" localSheetId="18">[16]!SIGADERED</definedName>
    <definedName name="SIGADERD" localSheetId="21">[16]!SIGADERED</definedName>
    <definedName name="SIGADERD" localSheetId="28">[16]!SIGADERED</definedName>
    <definedName name="SOPA" localSheetId="16">#REF!</definedName>
    <definedName name="SOPA" localSheetId="28">#REF!</definedName>
    <definedName name="sopapita" localSheetId="16">#REF!</definedName>
    <definedName name="sopapita" localSheetId="28">#REF!</definedName>
    <definedName name="SUMA_FIJA_FINANCIADA_CON__LA_COPARTICIPACION_FEDERAL_DE_NACION__LEY_N__23621_ART._1">[1]C!$B$19:$N$19</definedName>
    <definedName name="Swvu.PLA1." localSheetId="16" hidden="1">'[1]COP FED'!#REF!</definedName>
    <definedName name="Swvu.PLA1." localSheetId="28" hidden="1">'[1]COP FED'!#REF!</definedName>
    <definedName name="Swvu.PLA2." hidden="1">'[1]COP FED'!$A$1:$N$49</definedName>
    <definedName name="TABLE" localSheetId="1">A.1.1!#REF!</definedName>
    <definedName name="TABLE_2" localSheetId="1">A.1.1!#REF!</definedName>
    <definedName name="TABLE_3" localSheetId="1">A.1.1!#REF!</definedName>
    <definedName name="TDE" localSheetId="16">'[3]CARTERA FONDO'!#REF!</definedName>
    <definedName name="TDE" localSheetId="28">'[3]CARTERA FONDO'!#REF!</definedName>
    <definedName name="TEE" localSheetId="16">'[3]CARTERA FONDO'!#REF!</definedName>
    <definedName name="TEX" localSheetId="16">'[3]CARTERA FONDO'!#REF!</definedName>
    <definedName name="_xlnm.Print_Titles" localSheetId="20">A.3.7!$A:$A,A.3.7!$4:$8</definedName>
    <definedName name="_xlnm.Print_Titles" localSheetId="21">A.3.8!$A:$A,A.3.8!$4:$8</definedName>
    <definedName name="_xlnm.Print_Titles">'[1]Fto. a partir del impuesto'!$A:$A</definedName>
    <definedName name="TOTAL" localSheetId="5">[5]SIGADE!$A$2:$AU$306</definedName>
    <definedName name="TOTAL" localSheetId="26">[5]SIGADE!$A$2:$AU$306</definedName>
    <definedName name="TOTAL" localSheetId="27">[5]SIGADE!$A$2:$AU$306</definedName>
    <definedName name="TRANSFERENCIA_DE_SERVICIOS__LEY_N__24049_Y_COMPLEMENTARIAS">[1]C!$B$14:$N$14</definedName>
    <definedName name="VENCIMIENTOS_DE_LA_DEUDA_EN_SITUACION_DE_PAGO_NORMAL" localSheetId="16">#REF!</definedName>
    <definedName name="VENCIMIENTOS_DE_LA_DEUDA_EN_SITUACION_DE_PAGO_NORMAL" localSheetId="28">#REF!</definedName>
    <definedName name="wrn.BMA." localSheetId="28" hidden="1">{"3",#N/A,FALSE,"BASE MONETARIA";"4",#N/A,FALSE,"BASE MONETARIA"}</definedName>
    <definedName name="wrn.PASMON." localSheetId="28" hidden="1">{"1",#N/A,FALSE,"Pasivos Mon";"2",#N/A,FALSE,"Pasivos Mon"}</definedName>
    <definedName name="wvu.PLA1." localSheetId="28" hidden="1">{FALSE,FALSE,-1.25,-15.5,484.5,276.75,FALSE,FALSE,TRUE,TRUE,0,12,#N/A,46,#N/A,2.93460490463215,15.35,1,FALSE,FALSE,3,TRUE,1,FALSE,100,"Swvu.PLA1.","ACwvu.PLA1.",#N/A,FALSE,FALSE,0,0,0,0,2,"","",TRUE,TRUE,FALSE,FALSE,1,60,#N/A,#N/A,FALSE,FALSE,FALSE,FALSE,FALSE,FALSE,FALSE,9,65532,65532,FALSE,FALSE,TRUE,TRUE,TRUE}</definedName>
    <definedName name="wvu.PLA2." localSheetId="28" hidden="1">{TRUE,TRUE,-1.25,-15.5,484.5,276.75,FALSE,FALSE,TRUE,TRUE,0,15,#N/A,56,#N/A,4.88636363636364,15.35,1,FALSE,FALSE,3,TRUE,1,FALSE,100,"Swvu.PLA2.","ACwvu.PLA2.",#N/A,FALSE,FALSE,0,0,0,0,2,"","",TRUE,TRUE,FALSE,FALSE,1,60,#N/A,#N/A,FALSE,FALSE,"Rwvu.PLA2.",#N/A,FALSE,FALSE,FALSE,9,65532,65532,FALSE,FALSE,TRUE,TRUE,TRUE}</definedName>
    <definedName name="YO" localSheetId="16">[4]GRAFPROM!#REF!</definedName>
    <definedName name="z" localSheetId="16">#REF!</definedName>
    <definedName name="z" localSheetId="28">#REF!</definedName>
    <definedName name="Z_0C2BA18A_21C0_43A0_BA72_AEF5075BA836_.wvu.Cols" hidden="1">'[17]Prog. Fin.'!$E:$E,'[17]Prog. Fin.'!$I:$J,'[17]Prog. Fin.'!$N:$N,'[17]Prog. Fin.'!$R:$S</definedName>
    <definedName name="Z_0C2BA18A_21C0_43A0_BA72_AEF5075BA836_.wvu.Rows" hidden="1">'[17]Prog. Fin.'!$9:$14,'[17]Prog. Fin.'!$17:$26,'[17]Prog. Fin.'!$31:$33,'[17]Prog. Fin.'!$40:$41,'[17]Prog. Fin.'!$44:$46,'[17]Prog. Fin.'!$81:$83,'[17]Prog. Fin.'!$157:$159</definedName>
    <definedName name="Z_AB0CFEEA_4F19_4F6A_9BEA_953016B5C36F_.wvu.Cols" hidden="1">'[17]Prog. Fin.'!$E:$E,'[17]Prog. Fin.'!$I:$J,'[17]Prog. Fin.'!$N:$N,'[17]Prog. Fin.'!$R:$S</definedName>
    <definedName name="Z_AB0CFEEA_4F19_4F6A_9BEA_953016B5C36F_.wvu.Rows" hidden="1">'[17]Prog. Fin.'!$9:$14,'[17]Prog. Fin.'!$17:$26,'[17]Prog. Fin.'!$31:$33,'[17]Prog. Fin.'!$40:$41,'[17]Prog. Fin.'!$44:$46,'[17]Prog. Fin.'!$81:$83,'[17]Prog. Fin.'!$157:$159</definedName>
    <definedName name="Z_AE035438_BA58_480D_90AC_43CF75BC256A_.wvu.Cols" localSheetId="4" hidden="1">A.1.4!#REF!</definedName>
    <definedName name="Z_AE035438_BA58_480D_90AC_43CF75BC256A_.wvu.Cols" localSheetId="8" hidden="1">A.1.8!#REF!,A.1.8!#REF!</definedName>
    <definedName name="Z_AE035438_BA58_480D_90AC_43CF75BC256A_.wvu.PrintArea" localSheetId="1" hidden="1">A.1.1!#REF!</definedName>
    <definedName name="Z_AE035438_BA58_480D_90AC_43CF75BC256A_.wvu.PrintArea" localSheetId="10" hidden="1">A.1.10!#REF!</definedName>
    <definedName name="Z_AE035438_BA58_480D_90AC_43CF75BC256A_.wvu.PrintArea" localSheetId="3" hidden="1">A.1.3!#REF!</definedName>
    <definedName name="Z_AE035438_BA58_480D_90AC_43CF75BC256A_.wvu.PrintArea" localSheetId="4" hidden="1">A.1.4!#REF!</definedName>
    <definedName name="Z_AE035438_BA58_480D_90AC_43CF75BC256A_.wvu.PrintArea" localSheetId="5" hidden="1">A.1.5!#REF!</definedName>
    <definedName name="Z_AE035438_BA58_480D_90AC_43CF75BC256A_.wvu.PrintArea" localSheetId="7" hidden="1">A.1.7!#REF!</definedName>
    <definedName name="Z_AE035438_BA58_480D_90AC_43CF75BC256A_.wvu.PrintArea" localSheetId="8" hidden="1">A.1.8!#REF!</definedName>
    <definedName name="Z_AE035438_BA58_480D_90AC_43CF75BC256A_.wvu.PrintArea" localSheetId="9" hidden="1">A.1.9!#REF!</definedName>
    <definedName name="Z_AE035438_BA58_480D_90AC_43CF75BC256A_.wvu.PrintArea" localSheetId="11" hidden="1">A.2.1!#REF!</definedName>
    <definedName name="Z_AE035438_BA58_480D_90AC_43CF75BC256A_.wvu.PrintArea" localSheetId="12" hidden="1">A.2.2!#REF!</definedName>
    <definedName name="Z_AE035438_BA58_480D_90AC_43CF75BC256A_.wvu.PrintArea" localSheetId="13" hidden="1">A.2.3!#REF!</definedName>
    <definedName name="Z_AE035438_BA58_480D_90AC_43CF75BC256A_.wvu.PrintArea" localSheetId="14" hidden="1">A.3.1!#REF!</definedName>
    <definedName name="Z_AE035438_BA58_480D_90AC_43CF75BC256A_.wvu.PrintArea" localSheetId="19" hidden="1">A.3.6!#REF!</definedName>
    <definedName name="Z_AE035438_BA58_480D_90AC_43CF75BC256A_.wvu.PrintArea" localSheetId="23" hidden="1">A.4.2!#REF!</definedName>
    <definedName name="Z_AE035438_BA58_480D_90AC_43CF75BC256A_.wvu.PrintArea" localSheetId="24" hidden="1">A.4.3!#REF!</definedName>
    <definedName name="Z_AE035438_BA58_480D_90AC_43CF75BC256A_.wvu.PrintArea" localSheetId="26" hidden="1">A.4.5!#REF!</definedName>
    <definedName name="Z_AE035438_BA58_480D_90AC_43CF75BC256A_.wvu.PrintArea" localSheetId="27" hidden="1">A.4.6!#REF!</definedName>
    <definedName name="Z_AE035438_BA58_480D_90AC_43CF75BC256A_.wvu.Rows" localSheetId="10" hidden="1">A.1.10!#REF!,A.1.10!#REF!,A.1.10!#REF!,A.1.10!#REF!,A.1.10!#REF!</definedName>
    <definedName name="Z_AE035438_BA58_480D_90AC_43CF75BC256A_.wvu.Rows" localSheetId="7" hidden="1">A.1.7!#REF!</definedName>
  </definedNames>
  <calcPr calcId="125725"/>
  <customWorkbookViews>
    <customWorkbookView name="Soledad Tortarolo - Vista personalizada" guid="{AE035438-BA58-480D-90AC-43CF75BC256A}" mergeInterval="0" personalView="1" maximized="1" windowWidth="796" windowHeight="305" tabRatio="924" activeSheetId="1"/>
  </customWorkbookViews>
</workbook>
</file>

<file path=xl/calcChain.xml><?xml version="1.0" encoding="utf-8"?>
<calcChain xmlns="http://schemas.openxmlformats.org/spreadsheetml/2006/main">
  <c r="H47" i="141"/>
  <c r="G47"/>
  <c r="F47"/>
  <c r="C46" i="137" l="1"/>
  <c r="C18" i="129" l="1"/>
  <c r="F103" i="128"/>
  <c r="F102"/>
  <c r="F101"/>
  <c r="F100"/>
  <c r="F99"/>
  <c r="F98"/>
  <c r="F97"/>
  <c r="F96"/>
  <c r="F95"/>
  <c r="F94"/>
  <c r="C103"/>
  <c r="C102"/>
  <c r="C101"/>
  <c r="C100"/>
  <c r="C99"/>
  <c r="C98"/>
  <c r="C97"/>
  <c r="B3" i="135" l="1"/>
  <c r="B2"/>
  <c r="AI149" i="149" l="1"/>
  <c r="C15"/>
  <c r="C14"/>
  <c r="G104" i="151" l="1"/>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03"/>
  <c r="G64"/>
  <c r="G61" s="1"/>
  <c r="G65"/>
  <c r="G66"/>
  <c r="G67"/>
  <c r="G68"/>
  <c r="G69"/>
  <c r="G70"/>
  <c r="G71"/>
  <c r="G72"/>
  <c r="G73"/>
  <c r="G74"/>
  <c r="G75"/>
  <c r="G76"/>
  <c r="G77"/>
  <c r="G78"/>
  <c r="G79"/>
  <c r="G80"/>
  <c r="G81"/>
  <c r="G82"/>
  <c r="G63"/>
  <c r="G37"/>
  <c r="G34" s="1"/>
  <c r="G38"/>
  <c r="G39"/>
  <c r="G40"/>
  <c r="G41"/>
  <c r="G42"/>
  <c r="G43"/>
  <c r="G44"/>
  <c r="G45"/>
  <c r="G46"/>
  <c r="G47"/>
  <c r="G48"/>
  <c r="G49"/>
  <c r="G50"/>
  <c r="G51"/>
  <c r="G52"/>
  <c r="G53"/>
  <c r="G54"/>
  <c r="G55"/>
  <c r="G56"/>
  <c r="G57"/>
  <c r="G58"/>
  <c r="G59"/>
  <c r="G36"/>
  <c r="G20"/>
  <c r="G21"/>
  <c r="G22"/>
  <c r="G23"/>
  <c r="G24"/>
  <c r="G25"/>
  <c r="G26"/>
  <c r="G27"/>
  <c r="G28"/>
  <c r="G29"/>
  <c r="G30"/>
  <c r="G31"/>
  <c r="G32"/>
  <c r="G19"/>
  <c r="G17" s="1"/>
  <c r="Q56" i="143" l="1"/>
  <c r="Q55"/>
  <c r="Q51"/>
  <c r="Q50"/>
  <c r="Q49" s="1"/>
  <c r="Q46"/>
  <c r="Q45"/>
  <c r="Q41"/>
  <c r="Q40"/>
  <c r="Q36"/>
  <c r="Q35"/>
  <c r="Q31"/>
  <c r="Q30"/>
  <c r="Q26"/>
  <c r="Q25"/>
  <c r="Q21"/>
  <c r="Q20"/>
  <c r="Q16"/>
  <c r="Q15"/>
  <c r="P61"/>
  <c r="P60"/>
  <c r="P59" s="1"/>
  <c r="P56"/>
  <c r="P55"/>
  <c r="P54" s="1"/>
  <c r="P51"/>
  <c r="P50"/>
  <c r="P49" s="1"/>
  <c r="P46"/>
  <c r="P45"/>
  <c r="P41"/>
  <c r="P40"/>
  <c r="P36"/>
  <c r="P35"/>
  <c r="P31"/>
  <c r="P30"/>
  <c r="P26"/>
  <c r="Q24" s="1"/>
  <c r="P25"/>
  <c r="P21"/>
  <c r="P20"/>
  <c r="P16"/>
  <c r="P15"/>
  <c r="P24"/>
  <c r="Q61" l="1"/>
  <c r="Q60"/>
  <c r="Q54"/>
  <c r="Q44"/>
  <c r="P44"/>
  <c r="Q39"/>
  <c r="P39"/>
  <c r="Q34"/>
  <c r="P29"/>
  <c r="Q19"/>
  <c r="P19"/>
  <c r="Q14"/>
  <c r="P14"/>
  <c r="P34"/>
  <c r="Q59" l="1"/>
  <c r="Q29"/>
  <c r="B3" i="151" l="1"/>
  <c r="B2"/>
  <c r="B91"/>
  <c r="B90"/>
  <c r="F61"/>
  <c r="F179" s="1"/>
  <c r="E61"/>
  <c r="D61"/>
  <c r="F34"/>
  <c r="E34"/>
  <c r="D34"/>
  <c r="F17"/>
  <c r="E17"/>
  <c r="D17"/>
  <c r="E179" l="1"/>
  <c r="D179"/>
  <c r="G179"/>
  <c r="AE36" i="76" l="1"/>
  <c r="AE31"/>
  <c r="AE25"/>
  <c r="AF12"/>
  <c r="AD38"/>
  <c r="AD36"/>
  <c r="AD35"/>
  <c r="AD37"/>
  <c r="AD39" l="1"/>
  <c r="D17" i="149"/>
  <c r="B3" i="133" l="1"/>
  <c r="B2"/>
  <c r="B3" i="129"/>
  <c r="B2"/>
  <c r="B3" i="128"/>
  <c r="B2"/>
  <c r="B3" i="76"/>
  <c r="B2"/>
  <c r="B3" i="121"/>
  <c r="B2"/>
  <c r="B3" i="120"/>
  <c r="B2"/>
  <c r="B3" i="42"/>
  <c r="B2"/>
  <c r="B3" i="150"/>
  <c r="B2"/>
  <c r="B3" i="149"/>
  <c r="B2"/>
  <c r="B3" i="148"/>
  <c r="B2"/>
  <c r="B3" i="147"/>
  <c r="B2"/>
  <c r="B3" i="146"/>
  <c r="B2"/>
  <c r="B3" i="145"/>
  <c r="B2"/>
  <c r="B3" i="144"/>
  <c r="B2"/>
  <c r="B3" i="143"/>
  <c r="B2"/>
  <c r="B3" i="102"/>
  <c r="B2"/>
  <c r="B3" i="88"/>
  <c r="B2"/>
  <c r="B3" i="17"/>
  <c r="B2"/>
  <c r="B3" i="142"/>
  <c r="B2"/>
  <c r="B3" i="141"/>
  <c r="B2"/>
  <c r="B3" i="140"/>
  <c r="B2"/>
  <c r="B3" i="134"/>
  <c r="B2"/>
  <c r="B3" i="126"/>
  <c r="B2"/>
  <c r="B3" i="139"/>
  <c r="B2"/>
  <c r="B3" i="138"/>
  <c r="B2"/>
  <c r="B3" i="137"/>
  <c r="AI135" i="150"/>
  <c r="AI134"/>
  <c r="AI133"/>
  <c r="AH132"/>
  <c r="AG132"/>
  <c r="AF132"/>
  <c r="AE132"/>
  <c r="AD132"/>
  <c r="AC132"/>
  <c r="AB132"/>
  <c r="AA132"/>
  <c r="Z132"/>
  <c r="Y132"/>
  <c r="X132"/>
  <c r="W132"/>
  <c r="V132"/>
  <c r="U132"/>
  <c r="T132"/>
  <c r="S132"/>
  <c r="R132"/>
  <c r="Q132"/>
  <c r="P132"/>
  <c r="O132"/>
  <c r="N132"/>
  <c r="M132"/>
  <c r="L132"/>
  <c r="K132"/>
  <c r="J132"/>
  <c r="I132"/>
  <c r="H132"/>
  <c r="G132"/>
  <c r="F132"/>
  <c r="E132"/>
  <c r="D132"/>
  <c r="C132"/>
  <c r="AI132" s="1"/>
  <c r="AI130"/>
  <c r="AH129"/>
  <c r="AG129"/>
  <c r="AF129"/>
  <c r="AE129"/>
  <c r="AD129"/>
  <c r="AC129"/>
  <c r="AB129"/>
  <c r="AA129"/>
  <c r="Z129"/>
  <c r="Y129"/>
  <c r="X129"/>
  <c r="W129"/>
  <c r="V129"/>
  <c r="U129"/>
  <c r="T129"/>
  <c r="S129"/>
  <c r="R129"/>
  <c r="Q129"/>
  <c r="P129"/>
  <c r="O129"/>
  <c r="N129"/>
  <c r="M129"/>
  <c r="L129"/>
  <c r="K129"/>
  <c r="J129"/>
  <c r="I129"/>
  <c r="H129"/>
  <c r="G129"/>
  <c r="F129"/>
  <c r="E129"/>
  <c r="D129"/>
  <c r="C129"/>
  <c r="AI129" s="1"/>
  <c r="AI128"/>
  <c r="AH127"/>
  <c r="AG127"/>
  <c r="AF127"/>
  <c r="AE127"/>
  <c r="AD127"/>
  <c r="AC127"/>
  <c r="AB127"/>
  <c r="AA127"/>
  <c r="Z127"/>
  <c r="Y127"/>
  <c r="X127"/>
  <c r="W127"/>
  <c r="V127"/>
  <c r="U127"/>
  <c r="T127"/>
  <c r="S127"/>
  <c r="R127"/>
  <c r="Q127"/>
  <c r="P127"/>
  <c r="O127"/>
  <c r="N127"/>
  <c r="M127"/>
  <c r="L127"/>
  <c r="K127"/>
  <c r="J127"/>
  <c r="I127"/>
  <c r="H127"/>
  <c r="G127"/>
  <c r="F127"/>
  <c r="E127"/>
  <c r="D127"/>
  <c r="C127"/>
  <c r="AI127" s="1"/>
  <c r="AI126"/>
  <c r="AH125"/>
  <c r="AG125"/>
  <c r="AG124" s="1"/>
  <c r="AG123" s="1"/>
  <c r="AF125"/>
  <c r="AE125"/>
  <c r="AD125"/>
  <c r="AC125"/>
  <c r="AC124" s="1"/>
  <c r="AC123" s="1"/>
  <c r="AB125"/>
  <c r="AA125"/>
  <c r="Z125"/>
  <c r="Y125"/>
  <c r="Y124" s="1"/>
  <c r="Y123" s="1"/>
  <c r="X125"/>
  <c r="W125"/>
  <c r="V125"/>
  <c r="U125"/>
  <c r="U124" s="1"/>
  <c r="U123" s="1"/>
  <c r="T125"/>
  <c r="S125"/>
  <c r="R125"/>
  <c r="R124" s="1"/>
  <c r="R123" s="1"/>
  <c r="Q125"/>
  <c r="Q124" s="1"/>
  <c r="Q123" s="1"/>
  <c r="P125"/>
  <c r="O125"/>
  <c r="N125"/>
  <c r="N124" s="1"/>
  <c r="N123" s="1"/>
  <c r="M125"/>
  <c r="M124" s="1"/>
  <c r="M123" s="1"/>
  <c r="L125"/>
  <c r="K125"/>
  <c r="J125"/>
  <c r="J124" s="1"/>
  <c r="J123" s="1"/>
  <c r="I125"/>
  <c r="I124" s="1"/>
  <c r="I123" s="1"/>
  <c r="H125"/>
  <c r="G125"/>
  <c r="F125"/>
  <c r="F124" s="1"/>
  <c r="F123" s="1"/>
  <c r="E125"/>
  <c r="E124" s="1"/>
  <c r="E123" s="1"/>
  <c r="D125"/>
  <c r="C125"/>
  <c r="AI125" s="1"/>
  <c r="AH124"/>
  <c r="AH123" s="1"/>
  <c r="AF124"/>
  <c r="AE124"/>
  <c r="AE123" s="1"/>
  <c r="AD124"/>
  <c r="AD123" s="1"/>
  <c r="AB124"/>
  <c r="AA124"/>
  <c r="AA123" s="1"/>
  <c r="Z124"/>
  <c r="Z123" s="1"/>
  <c r="X124"/>
  <c r="W124"/>
  <c r="W123" s="1"/>
  <c r="V124"/>
  <c r="V123" s="1"/>
  <c r="T124"/>
  <c r="S124"/>
  <c r="S123" s="1"/>
  <c r="P124"/>
  <c r="O124"/>
  <c r="O123" s="1"/>
  <c r="L124"/>
  <c r="K124"/>
  <c r="K123" s="1"/>
  <c r="H124"/>
  <c r="G124"/>
  <c r="G123" s="1"/>
  <c r="D124"/>
  <c r="C124"/>
  <c r="AF123"/>
  <c r="AB123"/>
  <c r="X123"/>
  <c r="T123"/>
  <c r="P123"/>
  <c r="L123"/>
  <c r="H123"/>
  <c r="D123"/>
  <c r="AI122"/>
  <c r="AI121"/>
  <c r="AH120"/>
  <c r="AG120"/>
  <c r="AF120"/>
  <c r="AE120"/>
  <c r="AD120"/>
  <c r="AC120"/>
  <c r="AB120"/>
  <c r="AA120"/>
  <c r="Z120"/>
  <c r="Y120"/>
  <c r="X120"/>
  <c r="W120"/>
  <c r="V120"/>
  <c r="U120"/>
  <c r="T120"/>
  <c r="S120"/>
  <c r="R120"/>
  <c r="Q120"/>
  <c r="P120"/>
  <c r="O120"/>
  <c r="N120"/>
  <c r="M120"/>
  <c r="L120"/>
  <c r="K120"/>
  <c r="J120"/>
  <c r="I120"/>
  <c r="H120"/>
  <c r="G120"/>
  <c r="F120"/>
  <c r="E120"/>
  <c r="D120"/>
  <c r="C120"/>
  <c r="AI120" s="1"/>
  <c r="AI119"/>
  <c r="AI118"/>
  <c r="AI117"/>
  <c r="AI116"/>
  <c r="AI115"/>
  <c r="AI114"/>
  <c r="AI113"/>
  <c r="AI112"/>
  <c r="AI111"/>
  <c r="AI110"/>
  <c r="AI109"/>
  <c r="AI108"/>
  <c r="AI107"/>
  <c r="AI106"/>
  <c r="AI105"/>
  <c r="AI104"/>
  <c r="AI103"/>
  <c r="AI102"/>
  <c r="AI101"/>
  <c r="AI100"/>
  <c r="AI99"/>
  <c r="AI98"/>
  <c r="AI97"/>
  <c r="AI96"/>
  <c r="AI95"/>
  <c r="AI94"/>
  <c r="AI93"/>
  <c r="AI92"/>
  <c r="AI91"/>
  <c r="AI90"/>
  <c r="AI89"/>
  <c r="AI88"/>
  <c r="AI87"/>
  <c r="AI86"/>
  <c r="AI85"/>
  <c r="AI84"/>
  <c r="AI83"/>
  <c r="AI82"/>
  <c r="AI81"/>
  <c r="AI80"/>
  <c r="AI79"/>
  <c r="AI78"/>
  <c r="AI77"/>
  <c r="AI76"/>
  <c r="AI75"/>
  <c r="AI74"/>
  <c r="AI73"/>
  <c r="AI72"/>
  <c r="AI71"/>
  <c r="AI70"/>
  <c r="AI69"/>
  <c r="AH68"/>
  <c r="AG68"/>
  <c r="AF68"/>
  <c r="AE68"/>
  <c r="AD68"/>
  <c r="AC68"/>
  <c r="AB68"/>
  <c r="AA68"/>
  <c r="Z68"/>
  <c r="Y68"/>
  <c r="X68"/>
  <c r="W68"/>
  <c r="V68"/>
  <c r="U68"/>
  <c r="T68"/>
  <c r="S68"/>
  <c r="R68"/>
  <c r="Q68"/>
  <c r="P68"/>
  <c r="O68"/>
  <c r="N68"/>
  <c r="M68"/>
  <c r="L68"/>
  <c r="K68"/>
  <c r="J68"/>
  <c r="I68"/>
  <c r="H68"/>
  <c r="G68"/>
  <c r="F68"/>
  <c r="E68"/>
  <c r="D68"/>
  <c r="C68"/>
  <c r="AI68" s="1"/>
  <c r="AI67"/>
  <c r="AI66"/>
  <c r="AH65"/>
  <c r="AG65"/>
  <c r="AF65"/>
  <c r="AE65"/>
  <c r="AD65"/>
  <c r="AC65"/>
  <c r="AB65"/>
  <c r="AA65"/>
  <c r="Z65"/>
  <c r="Y65"/>
  <c r="X65"/>
  <c r="W65"/>
  <c r="V65"/>
  <c r="U65"/>
  <c r="T65"/>
  <c r="S65"/>
  <c r="R65"/>
  <c r="Q65"/>
  <c r="P65"/>
  <c r="O65"/>
  <c r="N65"/>
  <c r="M65"/>
  <c r="L65"/>
  <c r="K65"/>
  <c r="J65"/>
  <c r="I65"/>
  <c r="H65"/>
  <c r="G65"/>
  <c r="F65"/>
  <c r="E65"/>
  <c r="D65"/>
  <c r="C65"/>
  <c r="AI65" s="1"/>
  <c r="AI64"/>
  <c r="AI63"/>
  <c r="AH62"/>
  <c r="AG62"/>
  <c r="AF62"/>
  <c r="AE62"/>
  <c r="AD62"/>
  <c r="AC62"/>
  <c r="AB62"/>
  <c r="AA62"/>
  <c r="Z62"/>
  <c r="Y62"/>
  <c r="X62"/>
  <c r="W62"/>
  <c r="V62"/>
  <c r="U62"/>
  <c r="T62"/>
  <c r="S62"/>
  <c r="R62"/>
  <c r="Q62"/>
  <c r="P62"/>
  <c r="O62"/>
  <c r="N62"/>
  <c r="M62"/>
  <c r="L62"/>
  <c r="K62"/>
  <c r="J62"/>
  <c r="I62"/>
  <c r="H62"/>
  <c r="G62"/>
  <c r="F62"/>
  <c r="E62"/>
  <c r="D62"/>
  <c r="C62"/>
  <c r="AI62" s="1"/>
  <c r="AI61"/>
  <c r="AI60"/>
  <c r="AH59"/>
  <c r="AG59"/>
  <c r="AG58" s="1"/>
  <c r="AF59"/>
  <c r="AF58" s="1"/>
  <c r="AE59"/>
  <c r="AD59"/>
  <c r="AC59"/>
  <c r="AC58" s="1"/>
  <c r="AB59"/>
  <c r="AB58" s="1"/>
  <c r="AA59"/>
  <c r="Z59"/>
  <c r="Y59"/>
  <c r="Y58" s="1"/>
  <c r="X59"/>
  <c r="X58" s="1"/>
  <c r="W59"/>
  <c r="V59"/>
  <c r="U59"/>
  <c r="U58" s="1"/>
  <c r="T59"/>
  <c r="T58" s="1"/>
  <c r="S59"/>
  <c r="R59"/>
  <c r="Q59"/>
  <c r="Q58" s="1"/>
  <c r="P59"/>
  <c r="P58" s="1"/>
  <c r="O59"/>
  <c r="N59"/>
  <c r="M59"/>
  <c r="M58" s="1"/>
  <c r="L59"/>
  <c r="L58" s="1"/>
  <c r="K59"/>
  <c r="J59"/>
  <c r="I59"/>
  <c r="I58" s="1"/>
  <c r="H59"/>
  <c r="H58" s="1"/>
  <c r="G59"/>
  <c r="F59"/>
  <c r="E59"/>
  <c r="E58" s="1"/>
  <c r="D59"/>
  <c r="D58" s="1"/>
  <c r="C59"/>
  <c r="AI59" s="1"/>
  <c r="AH58"/>
  <c r="AE58"/>
  <c r="AD58"/>
  <c r="AA58"/>
  <c r="Z58"/>
  <c r="W58"/>
  <c r="V58"/>
  <c r="S58"/>
  <c r="R58"/>
  <c r="O58"/>
  <c r="N58"/>
  <c r="K58"/>
  <c r="J58"/>
  <c r="G58"/>
  <c r="F58"/>
  <c r="C58"/>
  <c r="AI57"/>
  <c r="AI56"/>
  <c r="AH55"/>
  <c r="AG55"/>
  <c r="AF55"/>
  <c r="AE55"/>
  <c r="AD55"/>
  <c r="AC55"/>
  <c r="AB55"/>
  <c r="AA55"/>
  <c r="Z55"/>
  <c r="Y55"/>
  <c r="X55"/>
  <c r="W55"/>
  <c r="V55"/>
  <c r="U55"/>
  <c r="T55"/>
  <c r="S55"/>
  <c r="R55"/>
  <c r="Q55"/>
  <c r="P55"/>
  <c r="O55"/>
  <c r="N55"/>
  <c r="M55"/>
  <c r="L55"/>
  <c r="K55"/>
  <c r="J55"/>
  <c r="I55"/>
  <c r="H55"/>
  <c r="G55"/>
  <c r="F55"/>
  <c r="E55"/>
  <c r="D55"/>
  <c r="C55"/>
  <c r="AI55" s="1"/>
  <c r="AH54"/>
  <c r="AE54"/>
  <c r="AD54"/>
  <c r="AA54"/>
  <c r="Z54"/>
  <c r="W54"/>
  <c r="V54"/>
  <c r="S54"/>
  <c r="R54"/>
  <c r="O54"/>
  <c r="N54"/>
  <c r="K54"/>
  <c r="J54"/>
  <c r="G54"/>
  <c r="F54"/>
  <c r="C54"/>
  <c r="AI53"/>
  <c r="AI52"/>
  <c r="AH51"/>
  <c r="AG51"/>
  <c r="AF51"/>
  <c r="AE51"/>
  <c r="AD51"/>
  <c r="AC51"/>
  <c r="AB51"/>
  <c r="AA51"/>
  <c r="Z51"/>
  <c r="Y51"/>
  <c r="X51"/>
  <c r="W51"/>
  <c r="V51"/>
  <c r="U51"/>
  <c r="T51"/>
  <c r="S51"/>
  <c r="R51"/>
  <c r="Q51"/>
  <c r="P51"/>
  <c r="O51"/>
  <c r="N51"/>
  <c r="M51"/>
  <c r="L51"/>
  <c r="K51"/>
  <c r="J51"/>
  <c r="I51"/>
  <c r="H51"/>
  <c r="G51"/>
  <c r="F51"/>
  <c r="E51"/>
  <c r="D51"/>
  <c r="C51"/>
  <c r="AI51" s="1"/>
  <c r="AI50"/>
  <c r="AI49"/>
  <c r="AH48"/>
  <c r="AG48"/>
  <c r="AF48"/>
  <c r="AF37" s="1"/>
  <c r="AE48"/>
  <c r="AD48"/>
  <c r="AC48"/>
  <c r="AB48"/>
  <c r="AB37" s="1"/>
  <c r="AA48"/>
  <c r="Z48"/>
  <c r="Y48"/>
  <c r="X48"/>
  <c r="X37" s="1"/>
  <c r="W48"/>
  <c r="V48"/>
  <c r="U48"/>
  <c r="T48"/>
  <c r="T37" s="1"/>
  <c r="S48"/>
  <c r="R48"/>
  <c r="Q48"/>
  <c r="P48"/>
  <c r="P37" s="1"/>
  <c r="O48"/>
  <c r="N48"/>
  <c r="M48"/>
  <c r="L48"/>
  <c r="L37" s="1"/>
  <c r="K48"/>
  <c r="J48"/>
  <c r="I48"/>
  <c r="H48"/>
  <c r="H37" s="1"/>
  <c r="G48"/>
  <c r="F48"/>
  <c r="E48"/>
  <c r="D48"/>
  <c r="D37" s="1"/>
  <c r="C48"/>
  <c r="AI48" s="1"/>
  <c r="AI47"/>
  <c r="AI46"/>
  <c r="AH45"/>
  <c r="AG45"/>
  <c r="AF45"/>
  <c r="AE45"/>
  <c r="AD45"/>
  <c r="AC45"/>
  <c r="AB45"/>
  <c r="AA45"/>
  <c r="Z45"/>
  <c r="Y45"/>
  <c r="X45"/>
  <c r="W45"/>
  <c r="V45"/>
  <c r="U45"/>
  <c r="T45"/>
  <c r="S45"/>
  <c r="R45"/>
  <c r="Q45"/>
  <c r="P45"/>
  <c r="O45"/>
  <c r="N45"/>
  <c r="M45"/>
  <c r="L45"/>
  <c r="K45"/>
  <c r="J45"/>
  <c r="I45"/>
  <c r="H45"/>
  <c r="G45"/>
  <c r="F45"/>
  <c r="E45"/>
  <c r="D45"/>
  <c r="C45"/>
  <c r="AI45" s="1"/>
  <c r="AI44"/>
  <c r="AI43"/>
  <c r="AH42"/>
  <c r="AH41" s="1"/>
  <c r="AG42"/>
  <c r="AG41" s="1"/>
  <c r="AF42"/>
  <c r="AE42"/>
  <c r="AD42"/>
  <c r="AD41" s="1"/>
  <c r="AC42"/>
  <c r="AC41" s="1"/>
  <c r="AB42"/>
  <c r="AA42"/>
  <c r="Z42"/>
  <c r="Z41" s="1"/>
  <c r="Y42"/>
  <c r="Y41" s="1"/>
  <c r="X42"/>
  <c r="W42"/>
  <c r="V42"/>
  <c r="V41" s="1"/>
  <c r="U42"/>
  <c r="U41" s="1"/>
  <c r="T42"/>
  <c r="S42"/>
  <c r="R42"/>
  <c r="R41" s="1"/>
  <c r="Q42"/>
  <c r="Q41" s="1"/>
  <c r="P42"/>
  <c r="O42"/>
  <c r="N42"/>
  <c r="N41" s="1"/>
  <c r="M42"/>
  <c r="M41" s="1"/>
  <c r="L42"/>
  <c r="K42"/>
  <c r="J42"/>
  <c r="J41" s="1"/>
  <c r="I42"/>
  <c r="I41" s="1"/>
  <c r="H42"/>
  <c r="G42"/>
  <c r="F42"/>
  <c r="F41" s="1"/>
  <c r="E42"/>
  <c r="E41" s="1"/>
  <c r="D42"/>
  <c r="C42"/>
  <c r="AI42" s="1"/>
  <c r="AF41"/>
  <c r="AE41"/>
  <c r="AB41"/>
  <c r="AA41"/>
  <c r="X41"/>
  <c r="W41"/>
  <c r="T41"/>
  <c r="S41"/>
  <c r="P41"/>
  <c r="O41"/>
  <c r="L41"/>
  <c r="K41"/>
  <c r="H41"/>
  <c r="G41"/>
  <c r="D41"/>
  <c r="C41"/>
  <c r="AI41" s="1"/>
  <c r="AI40"/>
  <c r="AI39"/>
  <c r="AH38"/>
  <c r="AG38"/>
  <c r="AG37" s="1"/>
  <c r="AF38"/>
  <c r="AE38"/>
  <c r="AD38"/>
  <c r="AC38"/>
  <c r="AC37" s="1"/>
  <c r="AB38"/>
  <c r="AA38"/>
  <c r="Z38"/>
  <c r="Y38"/>
  <c r="Y37" s="1"/>
  <c r="X38"/>
  <c r="W38"/>
  <c r="V38"/>
  <c r="U38"/>
  <c r="U37" s="1"/>
  <c r="T38"/>
  <c r="S38"/>
  <c r="R38"/>
  <c r="Q38"/>
  <c r="Q37" s="1"/>
  <c r="P38"/>
  <c r="O38"/>
  <c r="N38"/>
  <c r="M38"/>
  <c r="M37" s="1"/>
  <c r="L38"/>
  <c r="K38"/>
  <c r="J38"/>
  <c r="I38"/>
  <c r="I37" s="1"/>
  <c r="H38"/>
  <c r="G38"/>
  <c r="F38"/>
  <c r="E38"/>
  <c r="E37" s="1"/>
  <c r="D38"/>
  <c r="C38"/>
  <c r="AI38" s="1"/>
  <c r="AE37"/>
  <c r="AE36" s="1"/>
  <c r="AA37"/>
  <c r="AA36" s="1"/>
  <c r="W37"/>
  <c r="W36" s="1"/>
  <c r="S37"/>
  <c r="S36" s="1"/>
  <c r="O37"/>
  <c r="O36" s="1"/>
  <c r="K37"/>
  <c r="K36" s="1"/>
  <c r="G37"/>
  <c r="G36" s="1"/>
  <c r="C37"/>
  <c r="AI34"/>
  <c r="AI33"/>
  <c r="AH32"/>
  <c r="AG32"/>
  <c r="AF32"/>
  <c r="AE32"/>
  <c r="AD32"/>
  <c r="AC32"/>
  <c r="AB32"/>
  <c r="AA32"/>
  <c r="Z32"/>
  <c r="Y32"/>
  <c r="X32"/>
  <c r="W32"/>
  <c r="V32"/>
  <c r="U32"/>
  <c r="T32"/>
  <c r="S32"/>
  <c r="R32"/>
  <c r="Q32"/>
  <c r="P32"/>
  <c r="O32"/>
  <c r="N32"/>
  <c r="M32"/>
  <c r="L32"/>
  <c r="K32"/>
  <c r="J32"/>
  <c r="I32"/>
  <c r="H32"/>
  <c r="G32"/>
  <c r="F32"/>
  <c r="E32"/>
  <c r="D32"/>
  <c r="C32"/>
  <c r="AI32" s="1"/>
  <c r="AI31"/>
  <c r="AH30"/>
  <c r="AG30"/>
  <c r="AG29" s="1"/>
  <c r="AG17" s="1"/>
  <c r="AF30"/>
  <c r="AF29" s="1"/>
  <c r="AE30"/>
  <c r="AD30"/>
  <c r="AC30"/>
  <c r="AC29" s="1"/>
  <c r="AB30"/>
  <c r="AB29" s="1"/>
  <c r="AA30"/>
  <c r="Z30"/>
  <c r="Y30"/>
  <c r="Y29" s="1"/>
  <c r="Y17" s="1"/>
  <c r="X30"/>
  <c r="X29" s="1"/>
  <c r="W30"/>
  <c r="V30"/>
  <c r="U30"/>
  <c r="U29" s="1"/>
  <c r="T30"/>
  <c r="T29" s="1"/>
  <c r="S30"/>
  <c r="R30"/>
  <c r="Q30"/>
  <c r="Q29" s="1"/>
  <c r="Q17" s="1"/>
  <c r="P30"/>
  <c r="P29" s="1"/>
  <c r="O30"/>
  <c r="N30"/>
  <c r="M30"/>
  <c r="M29" s="1"/>
  <c r="L30"/>
  <c r="L29" s="1"/>
  <c r="K30"/>
  <c r="J30"/>
  <c r="I30"/>
  <c r="I29" s="1"/>
  <c r="I17" s="1"/>
  <c r="H30"/>
  <c r="H29" s="1"/>
  <c r="G30"/>
  <c r="F30"/>
  <c r="E30"/>
  <c r="E29" s="1"/>
  <c r="D30"/>
  <c r="D29" s="1"/>
  <c r="C30"/>
  <c r="AH29"/>
  <c r="AE29"/>
  <c r="AD29"/>
  <c r="AA29"/>
  <c r="Z29"/>
  <c r="W29"/>
  <c r="V29"/>
  <c r="S29"/>
  <c r="R29"/>
  <c r="O29"/>
  <c r="N29"/>
  <c r="K29"/>
  <c r="J29"/>
  <c r="G29"/>
  <c r="F29"/>
  <c r="C29"/>
  <c r="AI28"/>
  <c r="AI27"/>
  <c r="AI26"/>
  <c r="AH25"/>
  <c r="AG25"/>
  <c r="AF25"/>
  <c r="AE25"/>
  <c r="AD25"/>
  <c r="AC25"/>
  <c r="AB25"/>
  <c r="AA25"/>
  <c r="Z25"/>
  <c r="Y25"/>
  <c r="X25"/>
  <c r="W25"/>
  <c r="V25"/>
  <c r="U25"/>
  <c r="T25"/>
  <c r="S25"/>
  <c r="R25"/>
  <c r="Q25"/>
  <c r="P25"/>
  <c r="O25"/>
  <c r="N25"/>
  <c r="M25"/>
  <c r="L25"/>
  <c r="K25"/>
  <c r="J25"/>
  <c r="I25"/>
  <c r="H25"/>
  <c r="G25"/>
  <c r="F25"/>
  <c r="E25"/>
  <c r="D25"/>
  <c r="C25"/>
  <c r="AI25" s="1"/>
  <c r="AI24"/>
  <c r="AH23"/>
  <c r="AG23"/>
  <c r="AF23"/>
  <c r="AE23"/>
  <c r="AE17" s="1"/>
  <c r="AD23"/>
  <c r="AC23"/>
  <c r="AB23"/>
  <c r="AA23"/>
  <c r="AA17" s="1"/>
  <c r="Z23"/>
  <c r="Y23"/>
  <c r="X23"/>
  <c r="W23"/>
  <c r="W17" s="1"/>
  <c r="V23"/>
  <c r="U23"/>
  <c r="T23"/>
  <c r="S23"/>
  <c r="S17" s="1"/>
  <c r="R23"/>
  <c r="Q23"/>
  <c r="P23"/>
  <c r="O23"/>
  <c r="O17" s="1"/>
  <c r="N23"/>
  <c r="M23"/>
  <c r="L23"/>
  <c r="K23"/>
  <c r="K17" s="1"/>
  <c r="J23"/>
  <c r="I23"/>
  <c r="H23"/>
  <c r="G23"/>
  <c r="G17" s="1"/>
  <c r="F23"/>
  <c r="E23"/>
  <c r="D23"/>
  <c r="C23"/>
  <c r="AI23" s="1"/>
  <c r="AI22"/>
  <c r="AI21"/>
  <c r="AI20"/>
  <c r="AI19"/>
  <c r="AH18"/>
  <c r="AG18"/>
  <c r="AF18"/>
  <c r="AF17" s="1"/>
  <c r="AE18"/>
  <c r="AD18"/>
  <c r="AC18"/>
  <c r="AB18"/>
  <c r="AB17" s="1"/>
  <c r="AA18"/>
  <c r="Z18"/>
  <c r="Y18"/>
  <c r="X18"/>
  <c r="X17" s="1"/>
  <c r="W18"/>
  <c r="V18"/>
  <c r="U18"/>
  <c r="T18"/>
  <c r="T17" s="1"/>
  <c r="S18"/>
  <c r="R18"/>
  <c r="Q18"/>
  <c r="P18"/>
  <c r="P17" s="1"/>
  <c r="O18"/>
  <c r="N18"/>
  <c r="M18"/>
  <c r="L18"/>
  <c r="L17" s="1"/>
  <c r="K18"/>
  <c r="J18"/>
  <c r="I18"/>
  <c r="H18"/>
  <c r="H17" s="1"/>
  <c r="G18"/>
  <c r="F18"/>
  <c r="E18"/>
  <c r="D18"/>
  <c r="D17" s="1"/>
  <c r="C18"/>
  <c r="AI18" s="1"/>
  <c r="AH17"/>
  <c r="AD17"/>
  <c r="AC17"/>
  <c r="Z17"/>
  <c r="V17"/>
  <c r="U17"/>
  <c r="R17"/>
  <c r="N17"/>
  <c r="M17"/>
  <c r="J17"/>
  <c r="F17"/>
  <c r="E17"/>
  <c r="C17"/>
  <c r="AI15"/>
  <c r="AI14"/>
  <c r="AH13"/>
  <c r="AG13"/>
  <c r="AF13"/>
  <c r="AE13"/>
  <c r="AD13"/>
  <c r="AC13"/>
  <c r="AB13"/>
  <c r="AA13"/>
  <c r="Z13"/>
  <c r="Y13"/>
  <c r="X13"/>
  <c r="W13"/>
  <c r="V13"/>
  <c r="U13"/>
  <c r="T13"/>
  <c r="S13"/>
  <c r="R13"/>
  <c r="Q13"/>
  <c r="P13"/>
  <c r="O13"/>
  <c r="N13"/>
  <c r="M13"/>
  <c r="L13"/>
  <c r="K13"/>
  <c r="J13"/>
  <c r="I13"/>
  <c r="H13"/>
  <c r="G13"/>
  <c r="F13"/>
  <c r="E13"/>
  <c r="D13"/>
  <c r="C13"/>
  <c r="AI148" i="149"/>
  <c r="AI147"/>
  <c r="AH146"/>
  <c r="AG146"/>
  <c r="AF146"/>
  <c r="AE146"/>
  <c r="AD146"/>
  <c r="AC146"/>
  <c r="AB146"/>
  <c r="AA146"/>
  <c r="Z146"/>
  <c r="Y146"/>
  <c r="X146"/>
  <c r="W146"/>
  <c r="V146"/>
  <c r="U146"/>
  <c r="T146"/>
  <c r="S146"/>
  <c r="R146"/>
  <c r="Q146"/>
  <c r="P146"/>
  <c r="O146"/>
  <c r="N146"/>
  <c r="M146"/>
  <c r="L146"/>
  <c r="K146"/>
  <c r="J146"/>
  <c r="I146"/>
  <c r="H146"/>
  <c r="G146"/>
  <c r="F146"/>
  <c r="E146"/>
  <c r="D146"/>
  <c r="C146"/>
  <c r="AI144"/>
  <c r="AI143"/>
  <c r="AH142"/>
  <c r="AG142"/>
  <c r="AF142"/>
  <c r="AE142"/>
  <c r="AD142"/>
  <c r="AC142"/>
  <c r="AB142"/>
  <c r="AA142"/>
  <c r="Z142"/>
  <c r="Y142"/>
  <c r="X142"/>
  <c r="W142"/>
  <c r="V142"/>
  <c r="U142"/>
  <c r="T142"/>
  <c r="S142"/>
  <c r="R142"/>
  <c r="Q142"/>
  <c r="P142"/>
  <c r="O142"/>
  <c r="N142"/>
  <c r="M142"/>
  <c r="L142"/>
  <c r="K142"/>
  <c r="J142"/>
  <c r="I142"/>
  <c r="H142"/>
  <c r="G142"/>
  <c r="F142"/>
  <c r="E142"/>
  <c r="D142"/>
  <c r="C142"/>
  <c r="AI141"/>
  <c r="AI140"/>
  <c r="AH139"/>
  <c r="AG139"/>
  <c r="AF139"/>
  <c r="AE139"/>
  <c r="AD139"/>
  <c r="AC139"/>
  <c r="AB139"/>
  <c r="AA139"/>
  <c r="Z139"/>
  <c r="Y139"/>
  <c r="Y135" s="1"/>
  <c r="X139"/>
  <c r="W139"/>
  <c r="V139"/>
  <c r="U139"/>
  <c r="T139"/>
  <c r="S139"/>
  <c r="R139"/>
  <c r="Q139"/>
  <c r="P139"/>
  <c r="O139"/>
  <c r="N139"/>
  <c r="M139"/>
  <c r="L139"/>
  <c r="K139"/>
  <c r="J139"/>
  <c r="I139"/>
  <c r="I135" s="1"/>
  <c r="H139"/>
  <c r="G139"/>
  <c r="F139"/>
  <c r="E139"/>
  <c r="D139"/>
  <c r="C139"/>
  <c r="AI138"/>
  <c r="AI137"/>
  <c r="AH136"/>
  <c r="AG136"/>
  <c r="AF136"/>
  <c r="AE136"/>
  <c r="AD136"/>
  <c r="AC136"/>
  <c r="AB136"/>
  <c r="AA136"/>
  <c r="Z136"/>
  <c r="Z135" s="1"/>
  <c r="Y136"/>
  <c r="X136"/>
  <c r="W136"/>
  <c r="V136"/>
  <c r="U136"/>
  <c r="T136"/>
  <c r="S136"/>
  <c r="R136"/>
  <c r="Q136"/>
  <c r="P136"/>
  <c r="P135" s="1"/>
  <c r="O136"/>
  <c r="N136"/>
  <c r="M136"/>
  <c r="L136"/>
  <c r="K136"/>
  <c r="J136"/>
  <c r="I136"/>
  <c r="H136"/>
  <c r="G136"/>
  <c r="F136"/>
  <c r="E136"/>
  <c r="D136"/>
  <c r="C136"/>
  <c r="AH135"/>
  <c r="U135"/>
  <c r="T135"/>
  <c r="F135"/>
  <c r="AI133"/>
  <c r="AI132"/>
  <c r="AH131"/>
  <c r="AG131"/>
  <c r="AF131"/>
  <c r="AE131"/>
  <c r="AD131"/>
  <c r="AC131"/>
  <c r="AB131"/>
  <c r="AA131"/>
  <c r="Z131"/>
  <c r="Y131"/>
  <c r="X131"/>
  <c r="W131"/>
  <c r="V131"/>
  <c r="U131"/>
  <c r="T131"/>
  <c r="S131"/>
  <c r="R131"/>
  <c r="Q131"/>
  <c r="P131"/>
  <c r="O131"/>
  <c r="N131"/>
  <c r="M131"/>
  <c r="L131"/>
  <c r="K131"/>
  <c r="J131"/>
  <c r="I131"/>
  <c r="H131"/>
  <c r="G131"/>
  <c r="F131"/>
  <c r="E131"/>
  <c r="D131"/>
  <c r="C131"/>
  <c r="AI130"/>
  <c r="AI129"/>
  <c r="AI128"/>
  <c r="AI127"/>
  <c r="AI126"/>
  <c r="AI125"/>
  <c r="AI124"/>
  <c r="AI123"/>
  <c r="AI122"/>
  <c r="AI121"/>
  <c r="AI120"/>
  <c r="AI119"/>
  <c r="AI118"/>
  <c r="AI117"/>
  <c r="AI116"/>
  <c r="AI115"/>
  <c r="AI114"/>
  <c r="AI113"/>
  <c r="AI112"/>
  <c r="AI111"/>
  <c r="AI110"/>
  <c r="AI109"/>
  <c r="AI108"/>
  <c r="AI107"/>
  <c r="AI106"/>
  <c r="AI105"/>
  <c r="AI104"/>
  <c r="AI103"/>
  <c r="AI102"/>
  <c r="AI101"/>
  <c r="AI100"/>
  <c r="AI99"/>
  <c r="AI98"/>
  <c r="AI97"/>
  <c r="AI96"/>
  <c r="AI95"/>
  <c r="AI94"/>
  <c r="AI93"/>
  <c r="AI92"/>
  <c r="AI91"/>
  <c r="AI90"/>
  <c r="AI89"/>
  <c r="AI88"/>
  <c r="AI87"/>
  <c r="AI86"/>
  <c r="AI85"/>
  <c r="AI84"/>
  <c r="AI83"/>
  <c r="AI82"/>
  <c r="AI81"/>
  <c r="AI80"/>
  <c r="AI79"/>
  <c r="AI78"/>
  <c r="AI77"/>
  <c r="AI76"/>
  <c r="AH75"/>
  <c r="AG75"/>
  <c r="AF75"/>
  <c r="AE75"/>
  <c r="AD75"/>
  <c r="AC75"/>
  <c r="AB75"/>
  <c r="AA75"/>
  <c r="Z75"/>
  <c r="Y75"/>
  <c r="X75"/>
  <c r="W75"/>
  <c r="V75"/>
  <c r="U75"/>
  <c r="T75"/>
  <c r="S75"/>
  <c r="R75"/>
  <c r="Q75"/>
  <c r="P75"/>
  <c r="O75"/>
  <c r="N75"/>
  <c r="M75"/>
  <c r="L75"/>
  <c r="K75"/>
  <c r="J75"/>
  <c r="I75"/>
  <c r="H75"/>
  <c r="G75"/>
  <c r="F75"/>
  <c r="E75"/>
  <c r="D75"/>
  <c r="C75"/>
  <c r="AI74"/>
  <c r="AI73"/>
  <c r="AH72"/>
  <c r="AG72"/>
  <c r="AF72"/>
  <c r="AE72"/>
  <c r="AD72"/>
  <c r="AC72"/>
  <c r="AB72"/>
  <c r="AA72"/>
  <c r="Z72"/>
  <c r="Y72"/>
  <c r="X72"/>
  <c r="W72"/>
  <c r="V72"/>
  <c r="U72"/>
  <c r="T72"/>
  <c r="S72"/>
  <c r="R72"/>
  <c r="Q72"/>
  <c r="P72"/>
  <c r="O72"/>
  <c r="N72"/>
  <c r="M72"/>
  <c r="L72"/>
  <c r="K72"/>
  <c r="J72"/>
  <c r="I72"/>
  <c r="H72"/>
  <c r="G72"/>
  <c r="F72"/>
  <c r="E72"/>
  <c r="D72"/>
  <c r="C72"/>
  <c r="AI71"/>
  <c r="AI70"/>
  <c r="AH69"/>
  <c r="AG69"/>
  <c r="AF69"/>
  <c r="AE69"/>
  <c r="AD69"/>
  <c r="AC69"/>
  <c r="AB69"/>
  <c r="AB65" s="1"/>
  <c r="AB61" s="1"/>
  <c r="AA69"/>
  <c r="AA65" s="1"/>
  <c r="AA61" s="1"/>
  <c r="Z69"/>
  <c r="Y69"/>
  <c r="X69"/>
  <c r="W69"/>
  <c r="V69"/>
  <c r="U69"/>
  <c r="T69"/>
  <c r="T65" s="1"/>
  <c r="S69"/>
  <c r="R69"/>
  <c r="Q69"/>
  <c r="P69"/>
  <c r="P65" s="1"/>
  <c r="O69"/>
  <c r="N69"/>
  <c r="M69"/>
  <c r="L69"/>
  <c r="K69"/>
  <c r="K65" s="1"/>
  <c r="K61" s="1"/>
  <c r="J69"/>
  <c r="I69"/>
  <c r="H69"/>
  <c r="G69"/>
  <c r="G65" s="1"/>
  <c r="F69"/>
  <c r="E69"/>
  <c r="D69"/>
  <c r="C69"/>
  <c r="C65" s="1"/>
  <c r="AI68"/>
  <c r="AI67"/>
  <c r="AH66"/>
  <c r="AG66"/>
  <c r="AF66"/>
  <c r="AE66"/>
  <c r="AD66"/>
  <c r="AC66"/>
  <c r="AB66"/>
  <c r="AA66"/>
  <c r="Z66"/>
  <c r="Y66"/>
  <c r="X66"/>
  <c r="W66"/>
  <c r="V66"/>
  <c r="U66"/>
  <c r="T66"/>
  <c r="S66"/>
  <c r="R66"/>
  <c r="Q66"/>
  <c r="P66"/>
  <c r="O66"/>
  <c r="N66"/>
  <c r="M66"/>
  <c r="L66"/>
  <c r="K66"/>
  <c r="J66"/>
  <c r="I66"/>
  <c r="H66"/>
  <c r="G66"/>
  <c r="F66"/>
  <c r="E66"/>
  <c r="E65" s="1"/>
  <c r="D66"/>
  <c r="C66"/>
  <c r="AF65"/>
  <c r="AE65"/>
  <c r="W65"/>
  <c r="U65"/>
  <c r="O65"/>
  <c r="L65"/>
  <c r="D65"/>
  <c r="D61" s="1"/>
  <c r="AI64"/>
  <c r="AI63"/>
  <c r="AH62"/>
  <c r="AG62"/>
  <c r="AF62"/>
  <c r="AE62"/>
  <c r="AD62"/>
  <c r="AC62"/>
  <c r="AB62"/>
  <c r="AA62"/>
  <c r="Z62"/>
  <c r="Y62"/>
  <c r="X62"/>
  <c r="W62"/>
  <c r="V62"/>
  <c r="U62"/>
  <c r="T62"/>
  <c r="T61" s="1"/>
  <c r="S62"/>
  <c r="R62"/>
  <c r="Q62"/>
  <c r="P62"/>
  <c r="O62"/>
  <c r="N62"/>
  <c r="M62"/>
  <c r="L62"/>
  <c r="K62"/>
  <c r="J62"/>
  <c r="I62"/>
  <c r="H62"/>
  <c r="G62"/>
  <c r="F62"/>
  <c r="E62"/>
  <c r="D62"/>
  <c r="C62"/>
  <c r="AF61"/>
  <c r="L61"/>
  <c r="AI60"/>
  <c r="AI59"/>
  <c r="AH58"/>
  <c r="AG58"/>
  <c r="AF58"/>
  <c r="AE58"/>
  <c r="AD58"/>
  <c r="AC58"/>
  <c r="AB58"/>
  <c r="AA58"/>
  <c r="Z58"/>
  <c r="Y58"/>
  <c r="X58"/>
  <c r="W58"/>
  <c r="V58"/>
  <c r="U58"/>
  <c r="T58"/>
  <c r="S58"/>
  <c r="R58"/>
  <c r="Q58"/>
  <c r="P58"/>
  <c r="O58"/>
  <c r="N58"/>
  <c r="M58"/>
  <c r="L58"/>
  <c r="K58"/>
  <c r="J58"/>
  <c r="I58"/>
  <c r="H58"/>
  <c r="G58"/>
  <c r="F58"/>
  <c r="E58"/>
  <c r="D58"/>
  <c r="C58"/>
  <c r="AI57"/>
  <c r="AI56"/>
  <c r="AH55"/>
  <c r="AG55"/>
  <c r="AF55"/>
  <c r="AE55"/>
  <c r="AD55"/>
  <c r="AC55"/>
  <c r="AB55"/>
  <c r="AA55"/>
  <c r="Z55"/>
  <c r="Y55"/>
  <c r="X55"/>
  <c r="W55"/>
  <c r="V55"/>
  <c r="U55"/>
  <c r="T55"/>
  <c r="S55"/>
  <c r="R55"/>
  <c r="Q55"/>
  <c r="P55"/>
  <c r="O55"/>
  <c r="N55"/>
  <c r="M55"/>
  <c r="L55"/>
  <c r="K55"/>
  <c r="J55"/>
  <c r="I55"/>
  <c r="H55"/>
  <c r="G55"/>
  <c r="F55"/>
  <c r="E55"/>
  <c r="D55"/>
  <c r="C55"/>
  <c r="AI54"/>
  <c r="AI53"/>
  <c r="AH52"/>
  <c r="AH48" s="1"/>
  <c r="AG52"/>
  <c r="AF52"/>
  <c r="AE52"/>
  <c r="AD52"/>
  <c r="AC52"/>
  <c r="AB52"/>
  <c r="AA52"/>
  <c r="Z52"/>
  <c r="Z48" s="1"/>
  <c r="Y52"/>
  <c r="X52"/>
  <c r="W52"/>
  <c r="V52"/>
  <c r="U52"/>
  <c r="T52"/>
  <c r="S52"/>
  <c r="R52"/>
  <c r="R48" s="1"/>
  <c r="Q52"/>
  <c r="P52"/>
  <c r="O52"/>
  <c r="N52"/>
  <c r="N48" s="1"/>
  <c r="M52"/>
  <c r="L52"/>
  <c r="K52"/>
  <c r="J52"/>
  <c r="I52"/>
  <c r="H52"/>
  <c r="G52"/>
  <c r="F52"/>
  <c r="E52"/>
  <c r="D52"/>
  <c r="C52"/>
  <c r="AI51"/>
  <c r="AI50"/>
  <c r="AH49"/>
  <c r="AG49"/>
  <c r="AF49"/>
  <c r="AF48" s="1"/>
  <c r="AE49"/>
  <c r="AD49"/>
  <c r="AC49"/>
  <c r="AB49"/>
  <c r="AA49"/>
  <c r="Z49"/>
  <c r="Y49"/>
  <c r="Y48" s="1"/>
  <c r="X49"/>
  <c r="X48" s="1"/>
  <c r="W49"/>
  <c r="V49"/>
  <c r="U49"/>
  <c r="T49"/>
  <c r="S49"/>
  <c r="R49"/>
  <c r="Q49"/>
  <c r="P49"/>
  <c r="P48" s="1"/>
  <c r="P44" s="1"/>
  <c r="O49"/>
  <c r="N49"/>
  <c r="M49"/>
  <c r="L49"/>
  <c r="K49"/>
  <c r="J49"/>
  <c r="I49"/>
  <c r="I48" s="1"/>
  <c r="H49"/>
  <c r="H48" s="1"/>
  <c r="G49"/>
  <c r="F49"/>
  <c r="E49"/>
  <c r="D49"/>
  <c r="D48" s="1"/>
  <c r="C49"/>
  <c r="AD48"/>
  <c r="T48"/>
  <c r="J48"/>
  <c r="AI47"/>
  <c r="AI46"/>
  <c r="AH45"/>
  <c r="AG45"/>
  <c r="AF45"/>
  <c r="AF44" s="1"/>
  <c r="AE45"/>
  <c r="AD45"/>
  <c r="AC45"/>
  <c r="AB45"/>
  <c r="AA45"/>
  <c r="Z45"/>
  <c r="Y45"/>
  <c r="X45"/>
  <c r="X44" s="1"/>
  <c r="W45"/>
  <c r="V45"/>
  <c r="U45"/>
  <c r="T45"/>
  <c r="S45"/>
  <c r="R45"/>
  <c r="Q45"/>
  <c r="P45"/>
  <c r="O45"/>
  <c r="N45"/>
  <c r="M45"/>
  <c r="L45"/>
  <c r="K45"/>
  <c r="J45"/>
  <c r="I45"/>
  <c r="H45"/>
  <c r="H44" s="1"/>
  <c r="G45"/>
  <c r="F45"/>
  <c r="E45"/>
  <c r="D45"/>
  <c r="C45"/>
  <c r="AI41"/>
  <c r="AI39"/>
  <c r="AI38"/>
  <c r="AH37"/>
  <c r="AG37"/>
  <c r="AF37"/>
  <c r="AE37"/>
  <c r="AD37"/>
  <c r="AC37"/>
  <c r="AB37"/>
  <c r="AA37"/>
  <c r="Z37"/>
  <c r="Y37"/>
  <c r="X37"/>
  <c r="W37"/>
  <c r="V37"/>
  <c r="U37"/>
  <c r="T37"/>
  <c r="S37"/>
  <c r="R37"/>
  <c r="Q37"/>
  <c r="P37"/>
  <c r="O37"/>
  <c r="N37"/>
  <c r="M37"/>
  <c r="L37"/>
  <c r="K37"/>
  <c r="J37"/>
  <c r="I37"/>
  <c r="H37"/>
  <c r="G37"/>
  <c r="F37"/>
  <c r="E37"/>
  <c r="D37"/>
  <c r="C37"/>
  <c r="AI36"/>
  <c r="AH35"/>
  <c r="AG35"/>
  <c r="AF35"/>
  <c r="AE35"/>
  <c r="AD35"/>
  <c r="AC35"/>
  <c r="AB35"/>
  <c r="AA35"/>
  <c r="Z35"/>
  <c r="Y35"/>
  <c r="X35"/>
  <c r="W35"/>
  <c r="V35"/>
  <c r="U35"/>
  <c r="T35"/>
  <c r="S35"/>
  <c r="S32" s="1"/>
  <c r="R35"/>
  <c r="Q35"/>
  <c r="P35"/>
  <c r="O35"/>
  <c r="N35"/>
  <c r="M35"/>
  <c r="L35"/>
  <c r="K35"/>
  <c r="J35"/>
  <c r="I35"/>
  <c r="H35"/>
  <c r="G35"/>
  <c r="F35"/>
  <c r="E35"/>
  <c r="D35"/>
  <c r="C35"/>
  <c r="C32" s="1"/>
  <c r="AI34"/>
  <c r="AH33"/>
  <c r="AG33"/>
  <c r="AF33"/>
  <c r="AE33"/>
  <c r="AD33"/>
  <c r="AC33"/>
  <c r="AB33"/>
  <c r="AA33"/>
  <c r="Z33"/>
  <c r="Z32" s="1"/>
  <c r="Y33"/>
  <c r="X33"/>
  <c r="W33"/>
  <c r="V33"/>
  <c r="U33"/>
  <c r="T33"/>
  <c r="S33"/>
  <c r="R33"/>
  <c r="Q33"/>
  <c r="P33"/>
  <c r="O33"/>
  <c r="N33"/>
  <c r="M33"/>
  <c r="L33"/>
  <c r="K33"/>
  <c r="J33"/>
  <c r="J32" s="1"/>
  <c r="I33"/>
  <c r="H33"/>
  <c r="G33"/>
  <c r="F33"/>
  <c r="E33"/>
  <c r="D33"/>
  <c r="C33"/>
  <c r="AH32"/>
  <c r="AA32"/>
  <c r="R32"/>
  <c r="K32"/>
  <c r="AI31"/>
  <c r="AI30"/>
  <c r="AH29"/>
  <c r="AG29"/>
  <c r="AF29"/>
  <c r="AE29"/>
  <c r="AE25" s="1"/>
  <c r="AD29"/>
  <c r="AC29"/>
  <c r="AB29"/>
  <c r="AA29"/>
  <c r="Z29"/>
  <c r="Y29"/>
  <c r="X29"/>
  <c r="W29"/>
  <c r="W25" s="1"/>
  <c r="V29"/>
  <c r="U29"/>
  <c r="T29"/>
  <c r="S29"/>
  <c r="S25" s="1"/>
  <c r="R29"/>
  <c r="Q29"/>
  <c r="P29"/>
  <c r="O29"/>
  <c r="N29"/>
  <c r="M29"/>
  <c r="L29"/>
  <c r="K29"/>
  <c r="J29"/>
  <c r="I29"/>
  <c r="H29"/>
  <c r="G29"/>
  <c r="G25" s="1"/>
  <c r="F29"/>
  <c r="E29"/>
  <c r="D29"/>
  <c r="C29"/>
  <c r="AI28"/>
  <c r="AI27"/>
  <c r="AH26"/>
  <c r="AG26"/>
  <c r="AF26"/>
  <c r="AE26"/>
  <c r="AD26"/>
  <c r="AC26"/>
  <c r="AB26"/>
  <c r="AA26"/>
  <c r="Z26"/>
  <c r="Y26"/>
  <c r="Y25" s="1"/>
  <c r="X26"/>
  <c r="W26"/>
  <c r="V26"/>
  <c r="U26"/>
  <c r="T26"/>
  <c r="S26"/>
  <c r="R26"/>
  <c r="Q26"/>
  <c r="P26"/>
  <c r="O26"/>
  <c r="N26"/>
  <c r="M26"/>
  <c r="M25" s="1"/>
  <c r="L26"/>
  <c r="K26"/>
  <c r="J26"/>
  <c r="I26"/>
  <c r="I25" s="1"/>
  <c r="H26"/>
  <c r="G26"/>
  <c r="F26"/>
  <c r="E26"/>
  <c r="D26"/>
  <c r="C26"/>
  <c r="AC25"/>
  <c r="O25"/>
  <c r="C25"/>
  <c r="AI24"/>
  <c r="AH23"/>
  <c r="AG23"/>
  <c r="AF23"/>
  <c r="AE23"/>
  <c r="AD23"/>
  <c r="AC23"/>
  <c r="AB23"/>
  <c r="AA23"/>
  <c r="Z23"/>
  <c r="Y23"/>
  <c r="X23"/>
  <c r="W23"/>
  <c r="V23"/>
  <c r="U23"/>
  <c r="T23"/>
  <c r="S23"/>
  <c r="R23"/>
  <c r="Q23"/>
  <c r="P23"/>
  <c r="O23"/>
  <c r="N23"/>
  <c r="M23"/>
  <c r="L23"/>
  <c r="K23"/>
  <c r="J23"/>
  <c r="I23"/>
  <c r="H23"/>
  <c r="G23"/>
  <c r="F23"/>
  <c r="E23"/>
  <c r="D23"/>
  <c r="C23"/>
  <c r="AI22"/>
  <c r="AI21"/>
  <c r="AI20"/>
  <c r="AI19"/>
  <c r="AH18"/>
  <c r="AG18"/>
  <c r="AF18"/>
  <c r="AE18"/>
  <c r="AD18"/>
  <c r="AC18"/>
  <c r="AB18"/>
  <c r="AA18"/>
  <c r="Z18"/>
  <c r="Y18"/>
  <c r="X18"/>
  <c r="W18"/>
  <c r="V18"/>
  <c r="U18"/>
  <c r="T18"/>
  <c r="S18"/>
  <c r="R18"/>
  <c r="Q18"/>
  <c r="P18"/>
  <c r="O18"/>
  <c r="N18"/>
  <c r="M18"/>
  <c r="L18"/>
  <c r="K18"/>
  <c r="J18"/>
  <c r="I18"/>
  <c r="H18"/>
  <c r="G18"/>
  <c r="F18"/>
  <c r="E18"/>
  <c r="D18"/>
  <c r="C18"/>
  <c r="AI15"/>
  <c r="AI14"/>
  <c r="AH13"/>
  <c r="AG13"/>
  <c r="AF13"/>
  <c r="AE13"/>
  <c r="AD13"/>
  <c r="AC13"/>
  <c r="AB13"/>
  <c r="AA13"/>
  <c r="Z13"/>
  <c r="Y13"/>
  <c r="X13"/>
  <c r="W13"/>
  <c r="V13"/>
  <c r="U13"/>
  <c r="T13"/>
  <c r="S13"/>
  <c r="R13"/>
  <c r="Q13"/>
  <c r="P13"/>
  <c r="O13"/>
  <c r="N13"/>
  <c r="M13"/>
  <c r="L13"/>
  <c r="K13"/>
  <c r="J13"/>
  <c r="I13"/>
  <c r="H13"/>
  <c r="G13"/>
  <c r="F13"/>
  <c r="E13"/>
  <c r="D13"/>
  <c r="C13"/>
  <c r="K73" i="148"/>
  <c r="G73"/>
  <c r="C73"/>
  <c r="K72"/>
  <c r="K70" s="1"/>
  <c r="G72"/>
  <c r="C72"/>
  <c r="C70" s="1"/>
  <c r="G70"/>
  <c r="N67"/>
  <c r="N64" s="1"/>
  <c r="N66"/>
  <c r="M64"/>
  <c r="L64"/>
  <c r="K64"/>
  <c r="J64"/>
  <c r="I64"/>
  <c r="H64"/>
  <c r="G64"/>
  <c r="F64"/>
  <c r="E64"/>
  <c r="D64"/>
  <c r="C64"/>
  <c r="N61"/>
  <c r="N60"/>
  <c r="N59" s="1"/>
  <c r="M59"/>
  <c r="L59"/>
  <c r="K59"/>
  <c r="J59"/>
  <c r="I59"/>
  <c r="H59"/>
  <c r="G59"/>
  <c r="F59"/>
  <c r="E59"/>
  <c r="D59"/>
  <c r="C59"/>
  <c r="N56"/>
  <c r="N55"/>
  <c r="N54"/>
  <c r="M54"/>
  <c r="L54"/>
  <c r="K54"/>
  <c r="J54"/>
  <c r="I54"/>
  <c r="H54"/>
  <c r="G54"/>
  <c r="F54"/>
  <c r="E54"/>
  <c r="D54"/>
  <c r="C54"/>
  <c r="N51"/>
  <c r="N50"/>
  <c r="N49" s="1"/>
  <c r="M49"/>
  <c r="L49"/>
  <c r="K49"/>
  <c r="J49"/>
  <c r="I49"/>
  <c r="H49"/>
  <c r="G49"/>
  <c r="F49"/>
  <c r="E49"/>
  <c r="D49"/>
  <c r="C49"/>
  <c r="N46"/>
  <c r="N45"/>
  <c r="N44"/>
  <c r="M44"/>
  <c r="L44"/>
  <c r="K44"/>
  <c r="J44"/>
  <c r="I44"/>
  <c r="H44"/>
  <c r="G44"/>
  <c r="F44"/>
  <c r="E44"/>
  <c r="D44"/>
  <c r="C44"/>
  <c r="N41"/>
  <c r="N40"/>
  <c r="N39" s="1"/>
  <c r="M39"/>
  <c r="L39"/>
  <c r="K39"/>
  <c r="J39"/>
  <c r="I39"/>
  <c r="H39"/>
  <c r="G39"/>
  <c r="F39"/>
  <c r="E39"/>
  <c r="D39"/>
  <c r="C39"/>
  <c r="N36"/>
  <c r="N35"/>
  <c r="N34"/>
  <c r="M34"/>
  <c r="L34"/>
  <c r="K34"/>
  <c r="J34"/>
  <c r="I34"/>
  <c r="H34"/>
  <c r="G34"/>
  <c r="F34"/>
  <c r="E34"/>
  <c r="D34"/>
  <c r="C34"/>
  <c r="M31"/>
  <c r="M73" s="1"/>
  <c r="L31"/>
  <c r="L73" s="1"/>
  <c r="K31"/>
  <c r="J31"/>
  <c r="J73" s="1"/>
  <c r="I31"/>
  <c r="I73" s="1"/>
  <c r="H31"/>
  <c r="H73" s="1"/>
  <c r="G31"/>
  <c r="F31"/>
  <c r="F73" s="1"/>
  <c r="E31"/>
  <c r="E73" s="1"/>
  <c r="D31"/>
  <c r="D73" s="1"/>
  <c r="C31"/>
  <c r="M30"/>
  <c r="M72" s="1"/>
  <c r="M70" s="1"/>
  <c r="L30"/>
  <c r="L72" s="1"/>
  <c r="L70" s="1"/>
  <c r="K30"/>
  <c r="J30"/>
  <c r="J72" s="1"/>
  <c r="I30"/>
  <c r="I72" s="1"/>
  <c r="I70" s="1"/>
  <c r="H30"/>
  <c r="H72" s="1"/>
  <c r="H70" s="1"/>
  <c r="G30"/>
  <c r="F30"/>
  <c r="F72" s="1"/>
  <c r="E30"/>
  <c r="E72" s="1"/>
  <c r="E70" s="1"/>
  <c r="D30"/>
  <c r="D72" s="1"/>
  <c r="D70" s="1"/>
  <c r="C30"/>
  <c r="K28"/>
  <c r="J28"/>
  <c r="G28"/>
  <c r="F28"/>
  <c r="C28"/>
  <c r="N26"/>
  <c r="N23" s="1"/>
  <c r="N25"/>
  <c r="M23"/>
  <c r="L23"/>
  <c r="K23"/>
  <c r="J23"/>
  <c r="I23"/>
  <c r="H23"/>
  <c r="G23"/>
  <c r="F23"/>
  <c r="E23"/>
  <c r="D23"/>
  <c r="C23"/>
  <c r="N21"/>
  <c r="N18" s="1"/>
  <c r="N20"/>
  <c r="M18"/>
  <c r="L18"/>
  <c r="K18"/>
  <c r="J18"/>
  <c r="I18"/>
  <c r="H18"/>
  <c r="G18"/>
  <c r="F18"/>
  <c r="E18"/>
  <c r="D18"/>
  <c r="C18"/>
  <c r="N16"/>
  <c r="N15"/>
  <c r="N13"/>
  <c r="M13"/>
  <c r="L13"/>
  <c r="K13"/>
  <c r="J13"/>
  <c r="I13"/>
  <c r="H13"/>
  <c r="G13"/>
  <c r="F13"/>
  <c r="E13"/>
  <c r="D13"/>
  <c r="C13"/>
  <c r="O128" i="147"/>
  <c r="O127"/>
  <c r="O126"/>
  <c r="N125"/>
  <c r="M125"/>
  <c r="L125"/>
  <c r="K125"/>
  <c r="J125"/>
  <c r="I125"/>
  <c r="H125"/>
  <c r="G125"/>
  <c r="F125"/>
  <c r="E125"/>
  <c r="D125"/>
  <c r="C125"/>
  <c r="O125" s="1"/>
  <c r="O123"/>
  <c r="N122"/>
  <c r="M122"/>
  <c r="L122"/>
  <c r="K122"/>
  <c r="J122"/>
  <c r="I122"/>
  <c r="H122"/>
  <c r="G122"/>
  <c r="F122"/>
  <c r="E122"/>
  <c r="D122"/>
  <c r="C122"/>
  <c r="O122" s="1"/>
  <c r="O121"/>
  <c r="N120"/>
  <c r="M120"/>
  <c r="M117" s="1"/>
  <c r="M116" s="1"/>
  <c r="L120"/>
  <c r="K120"/>
  <c r="J120"/>
  <c r="I120"/>
  <c r="I117" s="1"/>
  <c r="I116" s="1"/>
  <c r="H120"/>
  <c r="G120"/>
  <c r="F120"/>
  <c r="E120"/>
  <c r="E117" s="1"/>
  <c r="E116" s="1"/>
  <c r="D120"/>
  <c r="C120"/>
  <c r="O120" s="1"/>
  <c r="O119"/>
  <c r="N118"/>
  <c r="N117" s="1"/>
  <c r="N116" s="1"/>
  <c r="M118"/>
  <c r="L118"/>
  <c r="K118"/>
  <c r="K117" s="1"/>
  <c r="K116" s="1"/>
  <c r="J118"/>
  <c r="J117" s="1"/>
  <c r="J116" s="1"/>
  <c r="I118"/>
  <c r="H118"/>
  <c r="G118"/>
  <c r="G117" s="1"/>
  <c r="G116" s="1"/>
  <c r="F118"/>
  <c r="F117" s="1"/>
  <c r="F116" s="1"/>
  <c r="E118"/>
  <c r="D118"/>
  <c r="C118"/>
  <c r="O118" s="1"/>
  <c r="L117"/>
  <c r="L116" s="1"/>
  <c r="H117"/>
  <c r="H116" s="1"/>
  <c r="D117"/>
  <c r="D116" s="1"/>
  <c r="O115"/>
  <c r="O114"/>
  <c r="N113"/>
  <c r="M113"/>
  <c r="L113"/>
  <c r="K113"/>
  <c r="J113"/>
  <c r="I113"/>
  <c r="H113"/>
  <c r="G113"/>
  <c r="F113"/>
  <c r="E113"/>
  <c r="D113"/>
  <c r="C113"/>
  <c r="O113" s="1"/>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N67"/>
  <c r="M67"/>
  <c r="L67"/>
  <c r="K67"/>
  <c r="J67"/>
  <c r="I67"/>
  <c r="H67"/>
  <c r="G67"/>
  <c r="F67"/>
  <c r="E67"/>
  <c r="D67"/>
  <c r="C67"/>
  <c r="O67" s="1"/>
  <c r="O66"/>
  <c r="O65"/>
  <c r="N64"/>
  <c r="M64"/>
  <c r="M53" s="1"/>
  <c r="L64"/>
  <c r="K64"/>
  <c r="J64"/>
  <c r="I64"/>
  <c r="I53" s="1"/>
  <c r="H64"/>
  <c r="G64"/>
  <c r="F64"/>
  <c r="E64"/>
  <c r="E53" s="1"/>
  <c r="D64"/>
  <c r="C64"/>
  <c r="O64" s="1"/>
  <c r="O63"/>
  <c r="O62"/>
  <c r="N61"/>
  <c r="M61"/>
  <c r="L61"/>
  <c r="K61"/>
  <c r="J61"/>
  <c r="I61"/>
  <c r="H61"/>
  <c r="G61"/>
  <c r="F61"/>
  <c r="E61"/>
  <c r="D61"/>
  <c r="C61"/>
  <c r="O61" s="1"/>
  <c r="O60"/>
  <c r="O59"/>
  <c r="N58"/>
  <c r="N57" s="1"/>
  <c r="M58"/>
  <c r="L58"/>
  <c r="K58"/>
  <c r="K57" s="1"/>
  <c r="J58"/>
  <c r="J57" s="1"/>
  <c r="I58"/>
  <c r="H58"/>
  <c r="G58"/>
  <c r="G57" s="1"/>
  <c r="F58"/>
  <c r="F57" s="1"/>
  <c r="E58"/>
  <c r="D58"/>
  <c r="C58"/>
  <c r="O58" s="1"/>
  <c r="M57"/>
  <c r="L57"/>
  <c r="I57"/>
  <c r="H57"/>
  <c r="E57"/>
  <c r="D57"/>
  <c r="O56"/>
  <c r="O55"/>
  <c r="N54"/>
  <c r="N53" s="1"/>
  <c r="M54"/>
  <c r="L54"/>
  <c r="K54"/>
  <c r="K53" s="1"/>
  <c r="J54"/>
  <c r="J53" s="1"/>
  <c r="I54"/>
  <c r="H54"/>
  <c r="G54"/>
  <c r="G53" s="1"/>
  <c r="F54"/>
  <c r="F53" s="1"/>
  <c r="E54"/>
  <c r="D54"/>
  <c r="C54"/>
  <c r="O54" s="1"/>
  <c r="L53"/>
  <c r="H53"/>
  <c r="D53"/>
  <c r="O52"/>
  <c r="O51"/>
  <c r="N50"/>
  <c r="M50"/>
  <c r="L50"/>
  <c r="K50"/>
  <c r="J50"/>
  <c r="I50"/>
  <c r="H50"/>
  <c r="G50"/>
  <c r="F50"/>
  <c r="E50"/>
  <c r="D50"/>
  <c r="C50"/>
  <c r="O50" s="1"/>
  <c r="O49"/>
  <c r="O48"/>
  <c r="N47"/>
  <c r="N36" s="1"/>
  <c r="N35" s="1"/>
  <c r="M47"/>
  <c r="L47"/>
  <c r="K47"/>
  <c r="J47"/>
  <c r="J36" s="1"/>
  <c r="J35" s="1"/>
  <c r="I47"/>
  <c r="H47"/>
  <c r="G47"/>
  <c r="F47"/>
  <c r="F36" s="1"/>
  <c r="F35" s="1"/>
  <c r="E47"/>
  <c r="D47"/>
  <c r="C47"/>
  <c r="O47" s="1"/>
  <c r="O46"/>
  <c r="O45"/>
  <c r="N44"/>
  <c r="M44"/>
  <c r="L44"/>
  <c r="K44"/>
  <c r="J44"/>
  <c r="I44"/>
  <c r="H44"/>
  <c r="G44"/>
  <c r="F44"/>
  <c r="E44"/>
  <c r="D44"/>
  <c r="C44"/>
  <c r="O44" s="1"/>
  <c r="O43"/>
  <c r="O42"/>
  <c r="N41"/>
  <c r="M41"/>
  <c r="L41"/>
  <c r="L40" s="1"/>
  <c r="K41"/>
  <c r="K40" s="1"/>
  <c r="J41"/>
  <c r="I41"/>
  <c r="H41"/>
  <c r="H40" s="1"/>
  <c r="G41"/>
  <c r="G40" s="1"/>
  <c r="F41"/>
  <c r="E41"/>
  <c r="D41"/>
  <c r="D40" s="1"/>
  <c r="C41"/>
  <c r="O41" s="1"/>
  <c r="N40"/>
  <c r="M40"/>
  <c r="J40"/>
  <c r="I40"/>
  <c r="F40"/>
  <c r="E40"/>
  <c r="O39"/>
  <c r="O38"/>
  <c r="N37"/>
  <c r="M37"/>
  <c r="L37"/>
  <c r="L36" s="1"/>
  <c r="L35" s="1"/>
  <c r="K37"/>
  <c r="K36" s="1"/>
  <c r="J37"/>
  <c r="I37"/>
  <c r="H37"/>
  <c r="H36" s="1"/>
  <c r="H35" s="1"/>
  <c r="G37"/>
  <c r="G36" s="1"/>
  <c r="F37"/>
  <c r="E37"/>
  <c r="D37"/>
  <c r="D36" s="1"/>
  <c r="D35" s="1"/>
  <c r="C37"/>
  <c r="O37" s="1"/>
  <c r="M36"/>
  <c r="M35" s="1"/>
  <c r="I36"/>
  <c r="I35" s="1"/>
  <c r="E36"/>
  <c r="E35" s="1"/>
  <c r="O33"/>
  <c r="O32"/>
  <c r="N31"/>
  <c r="M31"/>
  <c r="L31"/>
  <c r="K31"/>
  <c r="J31"/>
  <c r="I31"/>
  <c r="H31"/>
  <c r="G31"/>
  <c r="F31"/>
  <c r="E31"/>
  <c r="D31"/>
  <c r="C31"/>
  <c r="O31" s="1"/>
  <c r="O30"/>
  <c r="N29"/>
  <c r="N28" s="1"/>
  <c r="M29"/>
  <c r="L29"/>
  <c r="K29"/>
  <c r="K28" s="1"/>
  <c r="J29"/>
  <c r="J28" s="1"/>
  <c r="I29"/>
  <c r="H29"/>
  <c r="G29"/>
  <c r="G28" s="1"/>
  <c r="F29"/>
  <c r="F28" s="1"/>
  <c r="E29"/>
  <c r="D29"/>
  <c r="C29"/>
  <c r="O29" s="1"/>
  <c r="M28"/>
  <c r="L28"/>
  <c r="I28"/>
  <c r="H28"/>
  <c r="E28"/>
  <c r="D28"/>
  <c r="O27"/>
  <c r="O26"/>
  <c r="N25"/>
  <c r="M25"/>
  <c r="L25"/>
  <c r="K25"/>
  <c r="J25"/>
  <c r="I25"/>
  <c r="H25"/>
  <c r="G25"/>
  <c r="F25"/>
  <c r="E25"/>
  <c r="D25"/>
  <c r="C25"/>
  <c r="O25" s="1"/>
  <c r="O24"/>
  <c r="N23"/>
  <c r="M23"/>
  <c r="L23"/>
  <c r="L17" s="1"/>
  <c r="K23"/>
  <c r="J23"/>
  <c r="I23"/>
  <c r="H23"/>
  <c r="H17" s="1"/>
  <c r="G23"/>
  <c r="F23"/>
  <c r="E23"/>
  <c r="D23"/>
  <c r="D17" s="1"/>
  <c r="C23"/>
  <c r="O22"/>
  <c r="O21"/>
  <c r="O20"/>
  <c r="O19"/>
  <c r="N18"/>
  <c r="M18"/>
  <c r="M17" s="1"/>
  <c r="L18"/>
  <c r="K18"/>
  <c r="J18"/>
  <c r="I18"/>
  <c r="I17" s="1"/>
  <c r="H18"/>
  <c r="G18"/>
  <c r="F18"/>
  <c r="E18"/>
  <c r="E17" s="1"/>
  <c r="D18"/>
  <c r="C18"/>
  <c r="O18" s="1"/>
  <c r="K17"/>
  <c r="G17"/>
  <c r="O15"/>
  <c r="O14"/>
  <c r="N13"/>
  <c r="M13"/>
  <c r="L13"/>
  <c r="K13"/>
  <c r="J13"/>
  <c r="I13"/>
  <c r="H13"/>
  <c r="G13"/>
  <c r="F13"/>
  <c r="E13"/>
  <c r="D13"/>
  <c r="C13"/>
  <c r="O13" s="1"/>
  <c r="O65" i="146"/>
  <c r="O64"/>
  <c r="O63"/>
  <c r="N62"/>
  <c r="M62"/>
  <c r="L62"/>
  <c r="K62"/>
  <c r="J62"/>
  <c r="I62"/>
  <c r="H62"/>
  <c r="G62"/>
  <c r="F62"/>
  <c r="E62"/>
  <c r="D62"/>
  <c r="C62"/>
  <c r="O62" s="1"/>
  <c r="O59"/>
  <c r="O58"/>
  <c r="N57"/>
  <c r="N54" s="1"/>
  <c r="M57"/>
  <c r="L57"/>
  <c r="K57"/>
  <c r="J57"/>
  <c r="J54" s="1"/>
  <c r="J53" s="1"/>
  <c r="J35" s="1"/>
  <c r="I57"/>
  <c r="H57"/>
  <c r="G57"/>
  <c r="F57"/>
  <c r="F54" s="1"/>
  <c r="F53" s="1"/>
  <c r="F35" s="1"/>
  <c r="E57"/>
  <c r="D57"/>
  <c r="C57"/>
  <c r="O56"/>
  <c r="N55"/>
  <c r="M55"/>
  <c r="L55"/>
  <c r="L54" s="1"/>
  <c r="L53" s="1"/>
  <c r="K55"/>
  <c r="K54" s="1"/>
  <c r="K53" s="1"/>
  <c r="K35" s="1"/>
  <c r="J55"/>
  <c r="I55"/>
  <c r="H55"/>
  <c r="H54" s="1"/>
  <c r="H53" s="1"/>
  <c r="G55"/>
  <c r="G54" s="1"/>
  <c r="G53" s="1"/>
  <c r="G35" s="1"/>
  <c r="F55"/>
  <c r="E55"/>
  <c r="D55"/>
  <c r="D54" s="1"/>
  <c r="D53" s="1"/>
  <c r="C55"/>
  <c r="O55" s="1"/>
  <c r="M54"/>
  <c r="M53" s="1"/>
  <c r="I54"/>
  <c r="I53" s="1"/>
  <c r="E54"/>
  <c r="E53" s="1"/>
  <c r="N53"/>
  <c r="N35" s="1"/>
  <c r="O52"/>
  <c r="O51"/>
  <c r="N50"/>
  <c r="M50"/>
  <c r="L50"/>
  <c r="K50"/>
  <c r="J50"/>
  <c r="I50"/>
  <c r="H50"/>
  <c r="G50"/>
  <c r="F50"/>
  <c r="E50"/>
  <c r="D50"/>
  <c r="C50"/>
  <c r="O50" s="1"/>
  <c r="O49"/>
  <c r="O48"/>
  <c r="O47"/>
  <c r="O46"/>
  <c r="O45"/>
  <c r="O44"/>
  <c r="O43"/>
  <c r="O42"/>
  <c r="O41"/>
  <c r="O40"/>
  <c r="O39"/>
  <c r="O38"/>
  <c r="O37"/>
  <c r="O36"/>
  <c r="L35"/>
  <c r="H35"/>
  <c r="D35"/>
  <c r="O33"/>
  <c r="O31"/>
  <c r="O30"/>
  <c r="O29" s="1"/>
  <c r="N29"/>
  <c r="M29"/>
  <c r="L29"/>
  <c r="K29"/>
  <c r="J29"/>
  <c r="I29"/>
  <c r="H29"/>
  <c r="G29"/>
  <c r="F29"/>
  <c r="E29"/>
  <c r="D29"/>
  <c r="C29"/>
  <c r="O28"/>
  <c r="O27"/>
  <c r="N27"/>
  <c r="N26" s="1"/>
  <c r="M27"/>
  <c r="M26" s="1"/>
  <c r="L27"/>
  <c r="K27"/>
  <c r="J27"/>
  <c r="J26" s="1"/>
  <c r="I27"/>
  <c r="I26" s="1"/>
  <c r="H27"/>
  <c r="G27"/>
  <c r="F27"/>
  <c r="E27"/>
  <c r="E26" s="1"/>
  <c r="D27"/>
  <c r="C27"/>
  <c r="L26"/>
  <c r="K26"/>
  <c r="H26"/>
  <c r="G26"/>
  <c r="F26"/>
  <c r="D26"/>
  <c r="C26"/>
  <c r="O26" s="1"/>
  <c r="O25"/>
  <c r="O24"/>
  <c r="N23"/>
  <c r="M23"/>
  <c r="L23"/>
  <c r="K23"/>
  <c r="J23"/>
  <c r="I23"/>
  <c r="H23"/>
  <c r="G23"/>
  <c r="F23"/>
  <c r="E23"/>
  <c r="D23"/>
  <c r="C23"/>
  <c r="O23" s="1"/>
  <c r="O22"/>
  <c r="O21"/>
  <c r="O18" s="1"/>
  <c r="O20"/>
  <c r="O19"/>
  <c r="N18"/>
  <c r="N17" s="1"/>
  <c r="M18"/>
  <c r="L18"/>
  <c r="K18"/>
  <c r="J18"/>
  <c r="J17" s="1"/>
  <c r="I18"/>
  <c r="H18"/>
  <c r="G18"/>
  <c r="F18"/>
  <c r="E18"/>
  <c r="D18"/>
  <c r="C18"/>
  <c r="L17"/>
  <c r="K17"/>
  <c r="H17"/>
  <c r="G17"/>
  <c r="D17"/>
  <c r="C17"/>
  <c r="O15"/>
  <c r="O14"/>
  <c r="O13"/>
  <c r="N13"/>
  <c r="M13"/>
  <c r="L13"/>
  <c r="K13"/>
  <c r="J13"/>
  <c r="I13"/>
  <c r="H13"/>
  <c r="G13"/>
  <c r="F13"/>
  <c r="E13"/>
  <c r="D13"/>
  <c r="C13"/>
  <c r="L134" i="145"/>
  <c r="L133"/>
  <c r="L132"/>
  <c r="K131"/>
  <c r="J131"/>
  <c r="I131"/>
  <c r="H131"/>
  <c r="G131"/>
  <c r="F131"/>
  <c r="E131"/>
  <c r="D131"/>
  <c r="C131"/>
  <c r="L131" s="1"/>
  <c r="L129"/>
  <c r="K128"/>
  <c r="J128"/>
  <c r="I128"/>
  <c r="H128"/>
  <c r="G128"/>
  <c r="F128"/>
  <c r="E128"/>
  <c r="D128"/>
  <c r="L128" s="1"/>
  <c r="C128"/>
  <c r="L127"/>
  <c r="K126"/>
  <c r="J126"/>
  <c r="J123" s="1"/>
  <c r="J122" s="1"/>
  <c r="I126"/>
  <c r="H126"/>
  <c r="G126"/>
  <c r="F126"/>
  <c r="F123" s="1"/>
  <c r="F122" s="1"/>
  <c r="E126"/>
  <c r="D126"/>
  <c r="C126"/>
  <c r="L125"/>
  <c r="L124"/>
  <c r="K123"/>
  <c r="K122" s="1"/>
  <c r="I123"/>
  <c r="I122" s="1"/>
  <c r="H123"/>
  <c r="G123"/>
  <c r="G122" s="1"/>
  <c r="E123"/>
  <c r="D123"/>
  <c r="C123"/>
  <c r="H122"/>
  <c r="E122"/>
  <c r="C122"/>
  <c r="L121"/>
  <c r="L120"/>
  <c r="K119"/>
  <c r="J119"/>
  <c r="I119"/>
  <c r="H119"/>
  <c r="G119"/>
  <c r="F119"/>
  <c r="E119"/>
  <c r="D119"/>
  <c r="C119"/>
  <c r="L119" s="1"/>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K70"/>
  <c r="J70"/>
  <c r="I70"/>
  <c r="H70"/>
  <c r="G70"/>
  <c r="F70"/>
  <c r="E70"/>
  <c r="D70"/>
  <c r="C70"/>
  <c r="L69"/>
  <c r="L68"/>
  <c r="K67"/>
  <c r="J67"/>
  <c r="I67"/>
  <c r="H67"/>
  <c r="G67"/>
  <c r="F67"/>
  <c r="E67"/>
  <c r="D67"/>
  <c r="C67"/>
  <c r="L67" s="1"/>
  <c r="L66"/>
  <c r="L65"/>
  <c r="K64"/>
  <c r="J64"/>
  <c r="I64"/>
  <c r="H64"/>
  <c r="G64"/>
  <c r="F64"/>
  <c r="E64"/>
  <c r="D64"/>
  <c r="C64"/>
  <c r="L63"/>
  <c r="L62"/>
  <c r="K61"/>
  <c r="J61"/>
  <c r="I61"/>
  <c r="I60" s="1"/>
  <c r="H61"/>
  <c r="G61"/>
  <c r="G60" s="1"/>
  <c r="G56" s="1"/>
  <c r="G38" s="1"/>
  <c r="F61"/>
  <c r="E61"/>
  <c r="D61"/>
  <c r="C61"/>
  <c r="K60"/>
  <c r="H60"/>
  <c r="H56" s="1"/>
  <c r="E60"/>
  <c r="D60"/>
  <c r="C60"/>
  <c r="L59"/>
  <c r="L58"/>
  <c r="K57"/>
  <c r="J57"/>
  <c r="I57"/>
  <c r="I56" s="1"/>
  <c r="H57"/>
  <c r="G57"/>
  <c r="F57"/>
  <c r="E57"/>
  <c r="E56" s="1"/>
  <c r="D57"/>
  <c r="C57"/>
  <c r="L57" s="1"/>
  <c r="K56"/>
  <c r="D56"/>
  <c r="C56"/>
  <c r="L55"/>
  <c r="L54"/>
  <c r="K53"/>
  <c r="J53"/>
  <c r="I53"/>
  <c r="H53"/>
  <c r="G53"/>
  <c r="F53"/>
  <c r="E53"/>
  <c r="D53"/>
  <c r="C53"/>
  <c r="L53" s="1"/>
  <c r="L52"/>
  <c r="L51"/>
  <c r="K50"/>
  <c r="J50"/>
  <c r="I50"/>
  <c r="H50"/>
  <c r="G50"/>
  <c r="F50"/>
  <c r="E50"/>
  <c r="D50"/>
  <c r="C50"/>
  <c r="L50" s="1"/>
  <c r="L49"/>
  <c r="L48"/>
  <c r="K47"/>
  <c r="J47"/>
  <c r="I47"/>
  <c r="H47"/>
  <c r="G47"/>
  <c r="F47"/>
  <c r="E47"/>
  <c r="D47"/>
  <c r="C47"/>
  <c r="L47" s="1"/>
  <c r="L46"/>
  <c r="L45"/>
  <c r="K44"/>
  <c r="K43" s="1"/>
  <c r="K39" s="1"/>
  <c r="J44"/>
  <c r="I44"/>
  <c r="H44"/>
  <c r="H43" s="1"/>
  <c r="H39" s="1"/>
  <c r="G44"/>
  <c r="G43" s="1"/>
  <c r="G39" s="1"/>
  <c r="F44"/>
  <c r="E44"/>
  <c r="D44"/>
  <c r="D43" s="1"/>
  <c r="D39" s="1"/>
  <c r="C44"/>
  <c r="C43" s="1"/>
  <c r="J43"/>
  <c r="I43"/>
  <c r="F43"/>
  <c r="E43"/>
  <c r="L42"/>
  <c r="L41"/>
  <c r="K40"/>
  <c r="J40"/>
  <c r="J39" s="1"/>
  <c r="I40"/>
  <c r="I39" s="1"/>
  <c r="H40"/>
  <c r="G40"/>
  <c r="F40"/>
  <c r="F39" s="1"/>
  <c r="E40"/>
  <c r="E39" s="1"/>
  <c r="D40"/>
  <c r="C40"/>
  <c r="L40" s="1"/>
  <c r="L36"/>
  <c r="L35"/>
  <c r="K34"/>
  <c r="J34"/>
  <c r="I34"/>
  <c r="H34"/>
  <c r="G34"/>
  <c r="F34"/>
  <c r="E34"/>
  <c r="D34"/>
  <c r="C34"/>
  <c r="L34" s="1"/>
  <c r="L33"/>
  <c r="K32"/>
  <c r="J32"/>
  <c r="I32"/>
  <c r="I31" s="1"/>
  <c r="H32"/>
  <c r="H31" s="1"/>
  <c r="G32"/>
  <c r="F32"/>
  <c r="E32"/>
  <c r="E31" s="1"/>
  <c r="D32"/>
  <c r="D31" s="1"/>
  <c r="C32"/>
  <c r="K31"/>
  <c r="J31"/>
  <c r="G31"/>
  <c r="F31"/>
  <c r="C31"/>
  <c r="L31" s="1"/>
  <c r="L30"/>
  <c r="L29"/>
  <c r="K28"/>
  <c r="J28"/>
  <c r="I28"/>
  <c r="H28"/>
  <c r="G28"/>
  <c r="F28"/>
  <c r="E28"/>
  <c r="D28"/>
  <c r="C28"/>
  <c r="L28" s="1"/>
  <c r="L27"/>
  <c r="K26"/>
  <c r="J26"/>
  <c r="J25" s="1"/>
  <c r="J17" s="1"/>
  <c r="I26"/>
  <c r="I25" s="1"/>
  <c r="H26"/>
  <c r="G26"/>
  <c r="F26"/>
  <c r="F25" s="1"/>
  <c r="F17" s="1"/>
  <c r="E26"/>
  <c r="E25" s="1"/>
  <c r="D26"/>
  <c r="C26"/>
  <c r="L26" s="1"/>
  <c r="K25"/>
  <c r="K17" s="1"/>
  <c r="H25"/>
  <c r="G25"/>
  <c r="G17" s="1"/>
  <c r="D25"/>
  <c r="C25"/>
  <c r="L25" s="1"/>
  <c r="L24"/>
  <c r="K23"/>
  <c r="J23"/>
  <c r="I23"/>
  <c r="H23"/>
  <c r="G23"/>
  <c r="F23"/>
  <c r="E23"/>
  <c r="D23"/>
  <c r="C23"/>
  <c r="L23" s="1"/>
  <c r="L22"/>
  <c r="L21"/>
  <c r="L20"/>
  <c r="L19"/>
  <c r="K18"/>
  <c r="J18"/>
  <c r="I18"/>
  <c r="I17" s="1"/>
  <c r="H18"/>
  <c r="H17" s="1"/>
  <c r="G18"/>
  <c r="F18"/>
  <c r="E18"/>
  <c r="E17" s="1"/>
  <c r="D18"/>
  <c r="D17" s="1"/>
  <c r="C18"/>
  <c r="L15"/>
  <c r="L13" s="1"/>
  <c r="L14"/>
  <c r="K13"/>
  <c r="J13"/>
  <c r="I13"/>
  <c r="H13"/>
  <c r="G13"/>
  <c r="F13"/>
  <c r="E13"/>
  <c r="D13"/>
  <c r="C13"/>
  <c r="L69" i="144"/>
  <c r="L68"/>
  <c r="L67"/>
  <c r="K66"/>
  <c r="J66"/>
  <c r="I66"/>
  <c r="H66"/>
  <c r="G66"/>
  <c r="F66"/>
  <c r="E66"/>
  <c r="D66"/>
  <c r="L66" s="1"/>
  <c r="C66"/>
  <c r="L64"/>
  <c r="L63"/>
  <c r="K62"/>
  <c r="J62"/>
  <c r="I62"/>
  <c r="H62"/>
  <c r="G62"/>
  <c r="F62"/>
  <c r="E62"/>
  <c r="D62"/>
  <c r="L62" s="1"/>
  <c r="C62"/>
  <c r="L61"/>
  <c r="K60"/>
  <c r="J60"/>
  <c r="I60"/>
  <c r="H60"/>
  <c r="G60"/>
  <c r="F60"/>
  <c r="E60"/>
  <c r="D60"/>
  <c r="C60"/>
  <c r="L60" s="1"/>
  <c r="L59"/>
  <c r="L58"/>
  <c r="K57"/>
  <c r="K56" s="1"/>
  <c r="K55" s="1"/>
  <c r="K39" s="1"/>
  <c r="J57"/>
  <c r="I57"/>
  <c r="H57"/>
  <c r="H56" s="1"/>
  <c r="H55" s="1"/>
  <c r="H39" s="1"/>
  <c r="G57"/>
  <c r="G56" s="1"/>
  <c r="G55" s="1"/>
  <c r="G39" s="1"/>
  <c r="F57"/>
  <c r="E57"/>
  <c r="D57"/>
  <c r="D56" s="1"/>
  <c r="D55" s="1"/>
  <c r="D39" s="1"/>
  <c r="C57"/>
  <c r="C56" s="1"/>
  <c r="J56"/>
  <c r="J55" s="1"/>
  <c r="J39" s="1"/>
  <c r="I56"/>
  <c r="I55" s="1"/>
  <c r="I39" s="1"/>
  <c r="F56"/>
  <c r="F55" s="1"/>
  <c r="F39" s="1"/>
  <c r="E56"/>
  <c r="E55" s="1"/>
  <c r="E39" s="1"/>
  <c r="L54"/>
  <c r="L53"/>
  <c r="K52"/>
  <c r="J52"/>
  <c r="I52"/>
  <c r="H52"/>
  <c r="G52"/>
  <c r="F52"/>
  <c r="E52"/>
  <c r="D52"/>
  <c r="C52"/>
  <c r="L52" s="1"/>
  <c r="L51"/>
  <c r="L50"/>
  <c r="L49"/>
  <c r="L48"/>
  <c r="L47"/>
  <c r="L46"/>
  <c r="L45"/>
  <c r="L44"/>
  <c r="L43"/>
  <c r="L42"/>
  <c r="L41"/>
  <c r="L40"/>
  <c r="L37"/>
  <c r="L35"/>
  <c r="L34"/>
  <c r="K33"/>
  <c r="J33"/>
  <c r="I33"/>
  <c r="H33"/>
  <c r="G33"/>
  <c r="F33"/>
  <c r="E33"/>
  <c r="D33"/>
  <c r="C33"/>
  <c r="L33" s="1"/>
  <c r="L32"/>
  <c r="K31"/>
  <c r="J31"/>
  <c r="J30" s="1"/>
  <c r="I31"/>
  <c r="I30" s="1"/>
  <c r="I17" s="1"/>
  <c r="H31"/>
  <c r="G31"/>
  <c r="F31"/>
  <c r="F30" s="1"/>
  <c r="E31"/>
  <c r="E30" s="1"/>
  <c r="E17" s="1"/>
  <c r="D31"/>
  <c r="C31"/>
  <c r="L31" s="1"/>
  <c r="K30"/>
  <c r="H30"/>
  <c r="G30"/>
  <c r="D30"/>
  <c r="C30"/>
  <c r="L29"/>
  <c r="L28"/>
  <c r="K27"/>
  <c r="J27"/>
  <c r="I27"/>
  <c r="H27"/>
  <c r="G27"/>
  <c r="F27"/>
  <c r="E27"/>
  <c r="D27"/>
  <c r="C27"/>
  <c r="L27" s="1"/>
  <c r="L26"/>
  <c r="L25"/>
  <c r="K24"/>
  <c r="K23" s="1"/>
  <c r="J24"/>
  <c r="I24"/>
  <c r="H24"/>
  <c r="H23" s="1"/>
  <c r="G24"/>
  <c r="G23" s="1"/>
  <c r="F24"/>
  <c r="E24"/>
  <c r="D24"/>
  <c r="D23" s="1"/>
  <c r="C24"/>
  <c r="C23" s="1"/>
  <c r="J23"/>
  <c r="I23"/>
  <c r="F23"/>
  <c r="E23"/>
  <c r="L22"/>
  <c r="L21"/>
  <c r="L20"/>
  <c r="L19"/>
  <c r="K18"/>
  <c r="K17" s="1"/>
  <c r="J18"/>
  <c r="I18"/>
  <c r="H18"/>
  <c r="G18"/>
  <c r="G17" s="1"/>
  <c r="F18"/>
  <c r="E18"/>
  <c r="D18"/>
  <c r="C18"/>
  <c r="C17" s="1"/>
  <c r="L15"/>
  <c r="L14"/>
  <c r="L13" s="1"/>
  <c r="K13"/>
  <c r="J13"/>
  <c r="I13"/>
  <c r="H13"/>
  <c r="G13"/>
  <c r="F13"/>
  <c r="E13"/>
  <c r="D13"/>
  <c r="C13"/>
  <c r="O61" i="143"/>
  <c r="O59" s="1"/>
  <c r="N61"/>
  <c r="M61"/>
  <c r="K61"/>
  <c r="K59" s="1"/>
  <c r="J61"/>
  <c r="I61"/>
  <c r="H61"/>
  <c r="G61"/>
  <c r="G59" s="1"/>
  <c r="F61"/>
  <c r="E61"/>
  <c r="D61"/>
  <c r="C61"/>
  <c r="L61" s="1"/>
  <c r="O60"/>
  <c r="N60"/>
  <c r="M60"/>
  <c r="K60"/>
  <c r="J60"/>
  <c r="I60"/>
  <c r="H60"/>
  <c r="H59" s="1"/>
  <c r="G60"/>
  <c r="F60"/>
  <c r="E60"/>
  <c r="D60"/>
  <c r="L60" s="1"/>
  <c r="C60"/>
  <c r="N59"/>
  <c r="M59"/>
  <c r="J59"/>
  <c r="I59"/>
  <c r="F59"/>
  <c r="E59"/>
  <c r="L56"/>
  <c r="L55"/>
  <c r="O54"/>
  <c r="N54"/>
  <c r="M54"/>
  <c r="L54"/>
  <c r="K54"/>
  <c r="J54"/>
  <c r="I54"/>
  <c r="H54"/>
  <c r="G54"/>
  <c r="F54"/>
  <c r="E54"/>
  <c r="D54"/>
  <c r="C54"/>
  <c r="L51"/>
  <c r="L50"/>
  <c r="L49" s="1"/>
  <c r="O49"/>
  <c r="N49"/>
  <c r="M49"/>
  <c r="K49"/>
  <c r="J49"/>
  <c r="I49"/>
  <c r="H49"/>
  <c r="G49"/>
  <c r="F49"/>
  <c r="E49"/>
  <c r="D49"/>
  <c r="C49"/>
  <c r="L46"/>
  <c r="L45"/>
  <c r="L44" s="1"/>
  <c r="O44"/>
  <c r="N44"/>
  <c r="M44"/>
  <c r="K44"/>
  <c r="J44"/>
  <c r="I44"/>
  <c r="H44"/>
  <c r="G44"/>
  <c r="F44"/>
  <c r="E44"/>
  <c r="D44"/>
  <c r="C44"/>
  <c r="L41"/>
  <c r="L39" s="1"/>
  <c r="L40"/>
  <c r="O39"/>
  <c r="N39"/>
  <c r="M39"/>
  <c r="K39"/>
  <c r="J39"/>
  <c r="I39"/>
  <c r="H39"/>
  <c r="G39"/>
  <c r="F39"/>
  <c r="E39"/>
  <c r="D39"/>
  <c r="C39"/>
  <c r="L36"/>
  <c r="L35"/>
  <c r="L34" s="1"/>
  <c r="O34"/>
  <c r="N34"/>
  <c r="M34"/>
  <c r="K34"/>
  <c r="J34"/>
  <c r="I34"/>
  <c r="H34"/>
  <c r="G34"/>
  <c r="F34"/>
  <c r="E34"/>
  <c r="D34"/>
  <c r="C34"/>
  <c r="L31"/>
  <c r="L30"/>
  <c r="L29" s="1"/>
  <c r="O29"/>
  <c r="N29"/>
  <c r="M29"/>
  <c r="K29"/>
  <c r="J29"/>
  <c r="I29"/>
  <c r="H29"/>
  <c r="G29"/>
  <c r="F29"/>
  <c r="E29"/>
  <c r="D29"/>
  <c r="C29"/>
  <c r="L26"/>
  <c r="L25"/>
  <c r="O24"/>
  <c r="N24"/>
  <c r="M24"/>
  <c r="L24"/>
  <c r="K24"/>
  <c r="J24"/>
  <c r="I24"/>
  <c r="H24"/>
  <c r="G24"/>
  <c r="F24"/>
  <c r="E24"/>
  <c r="D24"/>
  <c r="C24"/>
  <c r="L21"/>
  <c r="L19" s="1"/>
  <c r="L20"/>
  <c r="O19"/>
  <c r="N19"/>
  <c r="M19"/>
  <c r="K19"/>
  <c r="J19"/>
  <c r="I19"/>
  <c r="H19"/>
  <c r="G19"/>
  <c r="F19"/>
  <c r="E19"/>
  <c r="D19"/>
  <c r="C19"/>
  <c r="L16"/>
  <c r="L15"/>
  <c r="L14" s="1"/>
  <c r="O14"/>
  <c r="N14"/>
  <c r="M14"/>
  <c r="K14"/>
  <c r="J14"/>
  <c r="I14"/>
  <c r="H14"/>
  <c r="G14"/>
  <c r="F14"/>
  <c r="E14"/>
  <c r="D14"/>
  <c r="C14"/>
  <c r="H68" i="142"/>
  <c r="H106"/>
  <c r="G106"/>
  <c r="F106"/>
  <c r="H92"/>
  <c r="G92"/>
  <c r="F92"/>
  <c r="G68"/>
  <c r="F68"/>
  <c r="H48"/>
  <c r="G48"/>
  <c r="F48"/>
  <c r="H20"/>
  <c r="H18" s="1"/>
  <c r="G20"/>
  <c r="F20"/>
  <c r="H58" i="141"/>
  <c r="G58"/>
  <c r="F58"/>
  <c r="H43"/>
  <c r="G43"/>
  <c r="F43"/>
  <c r="H34"/>
  <c r="G34"/>
  <c r="F34"/>
  <c r="H22"/>
  <c r="G22"/>
  <c r="F22"/>
  <c r="H19"/>
  <c r="G19"/>
  <c r="F19"/>
  <c r="H43" i="140"/>
  <c r="G43"/>
  <c r="F43"/>
  <c r="H23"/>
  <c r="G23"/>
  <c r="F23"/>
  <c r="H20"/>
  <c r="G20"/>
  <c r="F20"/>
  <c r="F17" i="141" l="1"/>
  <c r="H17"/>
  <c r="F18" i="142"/>
  <c r="F110" s="1"/>
  <c r="H110"/>
  <c r="G18"/>
  <c r="G110" s="1"/>
  <c r="G18" i="140"/>
  <c r="G76" s="1"/>
  <c r="G62" i="141"/>
  <c r="G17"/>
  <c r="F18" i="140"/>
  <c r="F76" s="1"/>
  <c r="H18"/>
  <c r="H76" s="1"/>
  <c r="C61" i="149"/>
  <c r="E25"/>
  <c r="K25"/>
  <c r="U25"/>
  <c r="AA25"/>
  <c r="D25"/>
  <c r="H25"/>
  <c r="L25"/>
  <c r="P25"/>
  <c r="T25"/>
  <c r="X25"/>
  <c r="AB25"/>
  <c r="AF25"/>
  <c r="F25"/>
  <c r="N25"/>
  <c r="R25"/>
  <c r="V25"/>
  <c r="AD25"/>
  <c r="AH25"/>
  <c r="F32"/>
  <c r="N32"/>
  <c r="V32"/>
  <c r="AD32"/>
  <c r="AI35"/>
  <c r="D44"/>
  <c r="T44"/>
  <c r="AI45"/>
  <c r="F48"/>
  <c r="L48"/>
  <c r="Q48"/>
  <c r="V48"/>
  <c r="AB48"/>
  <c r="AG48"/>
  <c r="AI52"/>
  <c r="AI58"/>
  <c r="G61"/>
  <c r="O61"/>
  <c r="W61"/>
  <c r="AE61"/>
  <c r="H65"/>
  <c r="M65"/>
  <c r="S65"/>
  <c r="X65"/>
  <c r="AC65"/>
  <c r="AI66"/>
  <c r="AI72"/>
  <c r="Z134"/>
  <c r="AH134"/>
  <c r="J135"/>
  <c r="U134"/>
  <c r="AD135"/>
  <c r="D135"/>
  <c r="H135"/>
  <c r="L135"/>
  <c r="X135"/>
  <c r="AB135"/>
  <c r="R135"/>
  <c r="G32"/>
  <c r="O32"/>
  <c r="W32"/>
  <c r="AE32"/>
  <c r="E32"/>
  <c r="I32"/>
  <c r="M32"/>
  <c r="Q32"/>
  <c r="U32"/>
  <c r="Y32"/>
  <c r="AC32"/>
  <c r="AG32"/>
  <c r="D32"/>
  <c r="H32"/>
  <c r="L32"/>
  <c r="P32"/>
  <c r="T32"/>
  <c r="X32"/>
  <c r="AB32"/>
  <c r="AF32"/>
  <c r="AC44"/>
  <c r="M48"/>
  <c r="AC48"/>
  <c r="F44"/>
  <c r="J44"/>
  <c r="N44"/>
  <c r="R44"/>
  <c r="V44"/>
  <c r="Z44"/>
  <c r="AD44"/>
  <c r="AH44"/>
  <c r="P61"/>
  <c r="I65"/>
  <c r="Y65"/>
  <c r="AI131"/>
  <c r="E135"/>
  <c r="N135"/>
  <c r="V135"/>
  <c r="AF135"/>
  <c r="M135"/>
  <c r="AC135"/>
  <c r="AI146"/>
  <c r="C17"/>
  <c r="G17"/>
  <c r="K17"/>
  <c r="O17"/>
  <c r="S17"/>
  <c r="W17"/>
  <c r="AA17"/>
  <c r="AE17"/>
  <c r="AI49"/>
  <c r="G48"/>
  <c r="K48"/>
  <c r="O48"/>
  <c r="S48"/>
  <c r="W48"/>
  <c r="AA48"/>
  <c r="AE48"/>
  <c r="AI55"/>
  <c r="AI62"/>
  <c r="AI69"/>
  <c r="E61"/>
  <c r="I61"/>
  <c r="M61"/>
  <c r="U61"/>
  <c r="Y61"/>
  <c r="AC61"/>
  <c r="AI75"/>
  <c r="P134"/>
  <c r="P43" s="1"/>
  <c r="Y134"/>
  <c r="Y17"/>
  <c r="H17"/>
  <c r="L17"/>
  <c r="P17"/>
  <c r="T17"/>
  <c r="X17"/>
  <c r="AB17"/>
  <c r="AF17"/>
  <c r="J25"/>
  <c r="Z25"/>
  <c r="Q25"/>
  <c r="AG25"/>
  <c r="AI32"/>
  <c r="AI33"/>
  <c r="I44"/>
  <c r="Q44"/>
  <c r="Y44"/>
  <c r="AG44"/>
  <c r="E48"/>
  <c r="U48"/>
  <c r="Q65"/>
  <c r="AG65"/>
  <c r="F65"/>
  <c r="J65"/>
  <c r="N65"/>
  <c r="R65"/>
  <c r="V65"/>
  <c r="Z65"/>
  <c r="AD65"/>
  <c r="AH65"/>
  <c r="F134"/>
  <c r="I134"/>
  <c r="T134"/>
  <c r="C135"/>
  <c r="G135"/>
  <c r="K135"/>
  <c r="O135"/>
  <c r="S135"/>
  <c r="W135"/>
  <c r="AA135"/>
  <c r="AE135"/>
  <c r="Q135"/>
  <c r="AG135"/>
  <c r="AI142"/>
  <c r="L59" i="143"/>
  <c r="D17" i="144"/>
  <c r="L17" s="1"/>
  <c r="H17"/>
  <c r="L23"/>
  <c r="F17"/>
  <c r="J17"/>
  <c r="C55"/>
  <c r="L56"/>
  <c r="K38" i="145"/>
  <c r="L30" i="144"/>
  <c r="C39" i="145"/>
  <c r="L39" s="1"/>
  <c r="L43"/>
  <c r="E38"/>
  <c r="I38"/>
  <c r="H38"/>
  <c r="C59" i="143"/>
  <c r="D59"/>
  <c r="L70" i="145"/>
  <c r="L126"/>
  <c r="M35" i="146"/>
  <c r="L18" i="145"/>
  <c r="L32"/>
  <c r="L123"/>
  <c r="F70" i="148"/>
  <c r="J70"/>
  <c r="L18" i="144"/>
  <c r="L24"/>
  <c r="L57"/>
  <c r="C17" i="145"/>
  <c r="L17" s="1"/>
  <c r="L44"/>
  <c r="L56"/>
  <c r="F60"/>
  <c r="F56" s="1"/>
  <c r="F38" s="1"/>
  <c r="J60"/>
  <c r="J56" s="1"/>
  <c r="J38" s="1"/>
  <c r="L64"/>
  <c r="D122"/>
  <c r="D38" s="1"/>
  <c r="E35" i="146"/>
  <c r="O57"/>
  <c r="F17" i="147"/>
  <c r="J17"/>
  <c r="N17"/>
  <c r="G35"/>
  <c r="K35"/>
  <c r="N73" i="148"/>
  <c r="L61" i="145"/>
  <c r="F17" i="146"/>
  <c r="E17"/>
  <c r="O17" s="1"/>
  <c r="I17"/>
  <c r="M17"/>
  <c r="I35"/>
  <c r="O23" i="147"/>
  <c r="C54" i="146"/>
  <c r="C40" i="147"/>
  <c r="O40" s="1"/>
  <c r="D28" i="148"/>
  <c r="H28"/>
  <c r="L28"/>
  <c r="K44" i="149"/>
  <c r="O44"/>
  <c r="S44"/>
  <c r="AA44"/>
  <c r="AE44"/>
  <c r="C28" i="147"/>
  <c r="C57"/>
  <c r="O57" s="1"/>
  <c r="C117"/>
  <c r="E28" i="148"/>
  <c r="E29" s="1"/>
  <c r="I28"/>
  <c r="I29" s="1"/>
  <c r="M28"/>
  <c r="N72"/>
  <c r="N70" s="1"/>
  <c r="F14" s="1"/>
  <c r="AI13" i="149"/>
  <c r="AI26"/>
  <c r="AI37"/>
  <c r="E24" i="148"/>
  <c r="I24"/>
  <c r="E71"/>
  <c r="I71"/>
  <c r="M71"/>
  <c r="G29"/>
  <c r="K29"/>
  <c r="N30"/>
  <c r="N28" s="1"/>
  <c r="N29" s="1"/>
  <c r="N31"/>
  <c r="AI18" i="149"/>
  <c r="AI23"/>
  <c r="AI29"/>
  <c r="C134"/>
  <c r="C48"/>
  <c r="C44" s="1"/>
  <c r="AI139"/>
  <c r="AI136"/>
  <c r="AI17" i="150"/>
  <c r="F37"/>
  <c r="F36" s="1"/>
  <c r="J37"/>
  <c r="J36" s="1"/>
  <c r="N37"/>
  <c r="N36" s="1"/>
  <c r="R37"/>
  <c r="R36" s="1"/>
  <c r="V37"/>
  <c r="V36" s="1"/>
  <c r="Z37"/>
  <c r="Z36" s="1"/>
  <c r="AD37"/>
  <c r="AD36" s="1"/>
  <c r="AH37"/>
  <c r="AH36" s="1"/>
  <c r="D54"/>
  <c r="D36" s="1"/>
  <c r="H54"/>
  <c r="H36" s="1"/>
  <c r="L54"/>
  <c r="L36" s="1"/>
  <c r="P54"/>
  <c r="P36" s="1"/>
  <c r="T54"/>
  <c r="T36" s="1"/>
  <c r="X54"/>
  <c r="X36" s="1"/>
  <c r="AB54"/>
  <c r="AB36" s="1"/>
  <c r="AF54"/>
  <c r="AF36" s="1"/>
  <c r="AI124"/>
  <c r="AI13"/>
  <c r="AI29"/>
  <c r="AI30"/>
  <c r="C36"/>
  <c r="E54"/>
  <c r="E36" s="1"/>
  <c r="I54"/>
  <c r="I36" s="1"/>
  <c r="M54"/>
  <c r="M36" s="1"/>
  <c r="Q54"/>
  <c r="Q36" s="1"/>
  <c r="U54"/>
  <c r="U36" s="1"/>
  <c r="Y54"/>
  <c r="Y36" s="1"/>
  <c r="AC54"/>
  <c r="AC36" s="1"/>
  <c r="AG54"/>
  <c r="AG36" s="1"/>
  <c r="AI58"/>
  <c r="C123"/>
  <c r="AI123" s="1"/>
  <c r="F62" i="141"/>
  <c r="H62" l="1"/>
  <c r="AI135" i="149"/>
  <c r="AE134"/>
  <c r="O134"/>
  <c r="AI25"/>
  <c r="Q134"/>
  <c r="AA134"/>
  <c r="S134"/>
  <c r="K134"/>
  <c r="AG61"/>
  <c r="Q61"/>
  <c r="AC134"/>
  <c r="V134"/>
  <c r="AH61"/>
  <c r="Z61"/>
  <c r="R61"/>
  <c r="J61"/>
  <c r="M44"/>
  <c r="H61"/>
  <c r="AH17"/>
  <c r="V17"/>
  <c r="N17"/>
  <c r="U17"/>
  <c r="I17"/>
  <c r="AI48"/>
  <c r="AE43"/>
  <c r="O43"/>
  <c r="I43"/>
  <c r="Q17"/>
  <c r="N134"/>
  <c r="Z43"/>
  <c r="J43"/>
  <c r="E44"/>
  <c r="AC17"/>
  <c r="M17"/>
  <c r="AB134"/>
  <c r="L134"/>
  <c r="D134"/>
  <c r="J134"/>
  <c r="X61"/>
  <c r="AB44"/>
  <c r="M134"/>
  <c r="E134"/>
  <c r="AD61"/>
  <c r="V61"/>
  <c r="N61"/>
  <c r="F61"/>
  <c r="AC43"/>
  <c r="AD134"/>
  <c r="S61"/>
  <c r="T43"/>
  <c r="AD17"/>
  <c r="R17"/>
  <c r="F17"/>
  <c r="E17"/>
  <c r="AA43"/>
  <c r="AG134"/>
  <c r="W134"/>
  <c r="G134"/>
  <c r="W44"/>
  <c r="G44"/>
  <c r="Y43"/>
  <c r="AG17"/>
  <c r="J17"/>
  <c r="AF134"/>
  <c r="AD43"/>
  <c r="N43"/>
  <c r="F43"/>
  <c r="U44"/>
  <c r="R134"/>
  <c r="X134"/>
  <c r="H134"/>
  <c r="L44"/>
  <c r="Z17"/>
  <c r="AI65"/>
  <c r="AI36" i="150"/>
  <c r="AI37"/>
  <c r="AI54"/>
  <c r="C29" i="148"/>
  <c r="M24"/>
  <c r="M29"/>
  <c r="G19"/>
  <c r="C53" i="147"/>
  <c r="O53" s="1"/>
  <c r="L29" i="148"/>
  <c r="I14"/>
  <c r="C53" i="146"/>
  <c r="O54"/>
  <c r="E65" i="148"/>
  <c r="J24"/>
  <c r="L14"/>
  <c r="N65"/>
  <c r="H24"/>
  <c r="K14"/>
  <c r="N24"/>
  <c r="D19"/>
  <c r="C38" i="145"/>
  <c r="C39" i="144"/>
  <c r="L39" s="1"/>
  <c r="L55"/>
  <c r="C43" i="149"/>
  <c r="AI44"/>
  <c r="C19" i="148"/>
  <c r="O28" i="147"/>
  <c r="C17"/>
  <c r="O17" s="1"/>
  <c r="K65" i="148"/>
  <c r="H29"/>
  <c r="E14"/>
  <c r="C71"/>
  <c r="L71"/>
  <c r="N19"/>
  <c r="D14"/>
  <c r="J71"/>
  <c r="D24"/>
  <c r="G14"/>
  <c r="C24"/>
  <c r="J14"/>
  <c r="L60" i="145"/>
  <c r="O117" i="147"/>
  <c r="C116"/>
  <c r="O116" s="1"/>
  <c r="G65" i="148"/>
  <c r="D29"/>
  <c r="M65"/>
  <c r="H71"/>
  <c r="G71"/>
  <c r="F71"/>
  <c r="M19"/>
  <c r="C14"/>
  <c r="J65"/>
  <c r="L19"/>
  <c r="N71"/>
  <c r="H65"/>
  <c r="G24"/>
  <c r="F19"/>
  <c r="L65"/>
  <c r="F65"/>
  <c r="K24"/>
  <c r="F24"/>
  <c r="J19"/>
  <c r="E19"/>
  <c r="N14"/>
  <c r="H14"/>
  <c r="D65"/>
  <c r="K19"/>
  <c r="C65"/>
  <c r="M14"/>
  <c r="C36" i="147"/>
  <c r="I65" i="148"/>
  <c r="D71"/>
  <c r="F29"/>
  <c r="K71"/>
  <c r="L24"/>
  <c r="I19"/>
  <c r="J29"/>
  <c r="H19"/>
  <c r="L122" i="145"/>
  <c r="L38" s="1"/>
  <c r="U43" i="149" l="1"/>
  <c r="AI134"/>
  <c r="X43"/>
  <c r="M43"/>
  <c r="AG43"/>
  <c r="L43"/>
  <c r="V43"/>
  <c r="G43"/>
  <c r="R43"/>
  <c r="AH43"/>
  <c r="D43"/>
  <c r="AF43"/>
  <c r="W43"/>
  <c r="AI17"/>
  <c r="AI61"/>
  <c r="E43"/>
  <c r="H43"/>
  <c r="S43"/>
  <c r="AB43"/>
  <c r="Q43"/>
  <c r="K43"/>
  <c r="C35" i="147"/>
  <c r="O36"/>
  <c r="O35" s="1"/>
  <c r="O53" i="146"/>
  <c r="C35"/>
  <c r="O35" s="1"/>
  <c r="AI43" i="149" l="1"/>
  <c r="D48" i="88" l="1"/>
  <c r="C48"/>
  <c r="B2" i="137" l="1"/>
  <c r="G51" i="139"/>
  <c r="G50" s="1"/>
  <c r="E50"/>
  <c r="C50"/>
  <c r="G48"/>
  <c r="G47"/>
  <c r="E47"/>
  <c r="C47"/>
  <c r="G45"/>
  <c r="G44"/>
  <c r="E44"/>
  <c r="C44"/>
  <c r="G42"/>
  <c r="G41"/>
  <c r="E40"/>
  <c r="C40"/>
  <c r="G40" s="1"/>
  <c r="G39"/>
  <c r="G38"/>
  <c r="E37"/>
  <c r="C37"/>
  <c r="G35"/>
  <c r="G34"/>
  <c r="E33"/>
  <c r="E30" s="1"/>
  <c r="E28" s="1"/>
  <c r="J28" s="1"/>
  <c r="C33"/>
  <c r="G32"/>
  <c r="G31"/>
  <c r="C30"/>
  <c r="G26"/>
  <c r="G25"/>
  <c r="G24"/>
  <c r="E24"/>
  <c r="C24"/>
  <c r="G22"/>
  <c r="G21"/>
  <c r="G20"/>
  <c r="G19" s="1"/>
  <c r="E19"/>
  <c r="C19"/>
  <c r="C71" i="138"/>
  <c r="C66"/>
  <c r="C58"/>
  <c r="C54"/>
  <c r="C47"/>
  <c r="C40"/>
  <c r="C36"/>
  <c r="C28"/>
  <c r="C40" i="137"/>
  <c r="C35"/>
  <c r="C29"/>
  <c r="C18"/>
  <c r="C64" i="138" l="1"/>
  <c r="C19"/>
  <c r="C45"/>
  <c r="C23"/>
  <c r="C26"/>
  <c r="C21"/>
  <c r="C28" i="139"/>
  <c r="G37"/>
  <c r="G33"/>
  <c r="G30"/>
  <c r="G28" s="1"/>
  <c r="E17"/>
  <c r="G17"/>
  <c r="C17"/>
  <c r="C16" i="137"/>
  <c r="C13" s="1"/>
  <c r="C15" i="139"/>
  <c r="D69" i="138"/>
  <c r="D73"/>
  <c r="E15" i="139"/>
  <c r="D68" i="138" l="1"/>
  <c r="D75"/>
  <c r="D74"/>
  <c r="C17"/>
  <c r="D34" s="1"/>
  <c r="G15" i="139"/>
  <c r="F34"/>
  <c r="D61" i="138"/>
  <c r="D49"/>
  <c r="D30"/>
  <c r="D52"/>
  <c r="D48"/>
  <c r="D29"/>
  <c r="D51"/>
  <c r="D47"/>
  <c r="D28"/>
  <c r="D50"/>
  <c r="D42"/>
  <c r="D21"/>
  <c r="D66" l="1"/>
  <c r="D71"/>
  <c r="D32"/>
  <c r="D33"/>
  <c r="D23"/>
  <c r="D54"/>
  <c r="D58"/>
  <c r="D38"/>
  <c r="D19"/>
  <c r="D43"/>
  <c r="D59"/>
  <c r="D40"/>
  <c r="D60"/>
  <c r="D41"/>
  <c r="D31"/>
  <c r="C14"/>
  <c r="D36"/>
  <c r="D55"/>
  <c r="D37"/>
  <c r="D56"/>
  <c r="F48" i="139"/>
  <c r="F31"/>
  <c r="F42"/>
  <c r="F21"/>
  <c r="D41"/>
  <c r="D21"/>
  <c r="F39"/>
  <c r="H39" s="1"/>
  <c r="F26"/>
  <c r="D39"/>
  <c r="D38"/>
  <c r="F41"/>
  <c r="F20"/>
  <c r="D35"/>
  <c r="D20"/>
  <c r="F38"/>
  <c r="D25"/>
  <c r="F35"/>
  <c r="D48"/>
  <c r="D47" s="1"/>
  <c r="D34"/>
  <c r="F51"/>
  <c r="F32"/>
  <c r="D51"/>
  <c r="D50" s="1"/>
  <c r="D32"/>
  <c r="F22"/>
  <c r="D42"/>
  <c r="D22"/>
  <c r="F45"/>
  <c r="D45"/>
  <c r="D44" s="1"/>
  <c r="D31"/>
  <c r="D26"/>
  <c r="F25"/>
  <c r="D17" i="138"/>
  <c r="D64" l="1"/>
  <c r="D26"/>
  <c r="D45"/>
  <c r="H22" i="139"/>
  <c r="H51"/>
  <c r="H50" s="1"/>
  <c r="F50"/>
  <c r="D24"/>
  <c r="F19"/>
  <c r="H20"/>
  <c r="H26"/>
  <c r="H21"/>
  <c r="H45"/>
  <c r="H44" s="1"/>
  <c r="F44"/>
  <c r="H34"/>
  <c r="D33"/>
  <c r="H38"/>
  <c r="F40"/>
  <c r="F37" s="1"/>
  <c r="H41"/>
  <c r="H40" s="1"/>
  <c r="H42"/>
  <c r="D19"/>
  <c r="D17" s="1"/>
  <c r="H31"/>
  <c r="F24"/>
  <c r="H25"/>
  <c r="D30"/>
  <c r="H32"/>
  <c r="H35"/>
  <c r="F33"/>
  <c r="F30" s="1"/>
  <c r="D40"/>
  <c r="D37" s="1"/>
  <c r="D28" s="1"/>
  <c r="H48"/>
  <c r="H47" s="1"/>
  <c r="F47"/>
  <c r="C23" i="135"/>
  <c r="D23"/>
  <c r="C33"/>
  <c r="C29" s="1"/>
  <c r="D33"/>
  <c r="D29" s="1"/>
  <c r="D21" s="1"/>
  <c r="C54"/>
  <c r="D54"/>
  <c r="C60"/>
  <c r="D60"/>
  <c r="C67"/>
  <c r="D67"/>
  <c r="C72"/>
  <c r="D72"/>
  <c r="D65" s="1"/>
  <c r="C77"/>
  <c r="D77"/>
  <c r="D19" l="1"/>
  <c r="H24" i="139"/>
  <c r="H33"/>
  <c r="H30" s="1"/>
  <c r="D15"/>
  <c r="H37"/>
  <c r="H19"/>
  <c r="H17" s="1"/>
  <c r="F28"/>
  <c r="F17"/>
  <c r="C65" i="135"/>
  <c r="C21"/>
  <c r="D16" l="1"/>
  <c r="C19"/>
  <c r="F15" i="139"/>
  <c r="H28"/>
  <c r="H15" s="1"/>
  <c r="D88" i="135" l="1"/>
  <c r="D13"/>
  <c r="C16"/>
  <c r="G74" i="17"/>
  <c r="G53"/>
  <c r="G32"/>
  <c r="C13" i="135" l="1"/>
  <c r="G66" i="17"/>
  <c r="G61"/>
  <c r="G28"/>
  <c r="G22"/>
  <c r="G20" l="1"/>
  <c r="G17" l="1"/>
  <c r="C22" i="129"/>
  <c r="C20"/>
  <c r="C16"/>
  <c r="C14"/>
  <c r="C12"/>
  <c r="I10"/>
  <c r="H10"/>
  <c r="G10"/>
  <c r="F10"/>
  <c r="E10"/>
  <c r="D10"/>
  <c r="AC39" i="76"/>
  <c r="AB39"/>
  <c r="AA39"/>
  <c r="Z39"/>
  <c r="Y39"/>
  <c r="X39"/>
  <c r="W39"/>
  <c r="V39"/>
  <c r="U39"/>
  <c r="T39"/>
  <c r="S39"/>
  <c r="R39"/>
  <c r="Q39"/>
  <c r="P39"/>
  <c r="O39"/>
  <c r="N39"/>
  <c r="M39"/>
  <c r="L39"/>
  <c r="K39"/>
  <c r="J39"/>
  <c r="I39"/>
  <c r="H39"/>
  <c r="G39"/>
  <c r="F39"/>
  <c r="E39"/>
  <c r="D39"/>
  <c r="AE38"/>
  <c r="AC38"/>
  <c r="AB38"/>
  <c r="AA38"/>
  <c r="Z38"/>
  <c r="Y38"/>
  <c r="X38"/>
  <c r="W38"/>
  <c r="V38"/>
  <c r="U38"/>
  <c r="T38"/>
  <c r="S38"/>
  <c r="R38"/>
  <c r="Q38"/>
  <c r="P38"/>
  <c r="O38"/>
  <c r="N38"/>
  <c r="M38"/>
  <c r="L38"/>
  <c r="K38"/>
  <c r="J38"/>
  <c r="I38"/>
  <c r="H38"/>
  <c r="G38"/>
  <c r="F38"/>
  <c r="E38"/>
  <c r="D38"/>
  <c r="AC37"/>
  <c r="AB37"/>
  <c r="AA37"/>
  <c r="Z37"/>
  <c r="Y37"/>
  <c r="X37"/>
  <c r="W37"/>
  <c r="V37"/>
  <c r="U37"/>
  <c r="T37"/>
  <c r="S37"/>
  <c r="R37"/>
  <c r="Q37"/>
  <c r="P37"/>
  <c r="O37"/>
  <c r="N37"/>
  <c r="M37"/>
  <c r="L37"/>
  <c r="K37"/>
  <c r="J37"/>
  <c r="I37"/>
  <c r="H37"/>
  <c r="G37"/>
  <c r="F37"/>
  <c r="E37"/>
  <c r="D37"/>
  <c r="AC36"/>
  <c r="AB36"/>
  <c r="AA36"/>
  <c r="Z36"/>
  <c r="Y36"/>
  <c r="X36"/>
  <c r="W36"/>
  <c r="V36"/>
  <c r="U36"/>
  <c r="T36"/>
  <c r="S36"/>
  <c r="R36"/>
  <c r="Q36"/>
  <c r="P36"/>
  <c r="O36"/>
  <c r="N36"/>
  <c r="M36"/>
  <c r="L36"/>
  <c r="K36"/>
  <c r="J36"/>
  <c r="I36"/>
  <c r="H36"/>
  <c r="G36"/>
  <c r="F36"/>
  <c r="E36"/>
  <c r="D36"/>
  <c r="AE35"/>
  <c r="AC35"/>
  <c r="AB35"/>
  <c r="AA35"/>
  <c r="Z35"/>
  <c r="Y35"/>
  <c r="X35"/>
  <c r="W35"/>
  <c r="V35"/>
  <c r="U35"/>
  <c r="T35"/>
  <c r="S35"/>
  <c r="R35"/>
  <c r="Q35"/>
  <c r="P35"/>
  <c r="O35"/>
  <c r="N35"/>
  <c r="M35"/>
  <c r="L35"/>
  <c r="K35"/>
  <c r="J35"/>
  <c r="I35"/>
  <c r="H35"/>
  <c r="G35"/>
  <c r="F35"/>
  <c r="E35"/>
  <c r="D35"/>
  <c r="AF32"/>
  <c r="AF31"/>
  <c r="AE33"/>
  <c r="AF33" s="1"/>
  <c r="AF30"/>
  <c r="AF29"/>
  <c r="AF26"/>
  <c r="AE27"/>
  <c r="AF27" s="1"/>
  <c r="AF24"/>
  <c r="AF23"/>
  <c r="AF20"/>
  <c r="AE19"/>
  <c r="AF19" s="1"/>
  <c r="AF18"/>
  <c r="AF17"/>
  <c r="AF14"/>
  <c r="AE13"/>
  <c r="AF11"/>
  <c r="C10" i="129" l="1"/>
  <c r="G14" i="17"/>
  <c r="AE37" i="76"/>
  <c r="AF36"/>
  <c r="AF25"/>
  <c r="AF13"/>
  <c r="AF37"/>
  <c r="AF35"/>
  <c r="AF38"/>
  <c r="AE15"/>
  <c r="AF15" s="1"/>
  <c r="AE21"/>
  <c r="AF21" s="1"/>
  <c r="AE39" l="1"/>
  <c r="AF39" s="1"/>
  <c r="E74" i="17"/>
  <c r="E66"/>
  <c r="E61"/>
  <c r="E53"/>
  <c r="E32"/>
  <c r="E28" s="1"/>
  <c r="E22"/>
  <c r="E20" l="1"/>
  <c r="E17" s="1"/>
  <c r="E14" s="1"/>
  <c r="C20" i="88"/>
  <c r="F74" i="17" l="1"/>
  <c r="F66"/>
  <c r="F61"/>
  <c r="F53"/>
  <c r="F32"/>
  <c r="F22"/>
  <c r="F28" l="1"/>
  <c r="F20"/>
  <c r="F17" l="1"/>
  <c r="F14" l="1"/>
  <c r="C15" i="121" l="1"/>
  <c r="C96" i="128" l="1"/>
  <c r="C95"/>
  <c r="C94"/>
  <c r="C93"/>
  <c r="F93" s="1"/>
  <c r="C92"/>
  <c r="F92" s="1"/>
  <c r="C91"/>
  <c r="F91" s="1"/>
  <c r="C90"/>
  <c r="F90" s="1"/>
  <c r="C89"/>
  <c r="F89" s="1"/>
  <c r="C88"/>
  <c r="F88" s="1"/>
  <c r="C87"/>
  <c r="F87" s="1"/>
  <c r="C86"/>
  <c r="F86" s="1"/>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0"/>
  <c r="C29"/>
  <c r="C28"/>
  <c r="C27"/>
  <c r="C26"/>
  <c r="C25"/>
  <c r="C24"/>
  <c r="C23"/>
  <c r="C22"/>
  <c r="C21"/>
  <c r="C20"/>
  <c r="C19"/>
  <c r="C18"/>
  <c r="C17"/>
  <c r="C16"/>
  <c r="C15"/>
  <c r="C14"/>
  <c r="C13"/>
  <c r="C12"/>
  <c r="F83" l="1"/>
  <c r="F13"/>
  <c r="F29"/>
  <c r="F42"/>
  <c r="F46"/>
  <c r="F50"/>
  <c r="F54"/>
  <c r="F58"/>
  <c r="F62"/>
  <c r="F66"/>
  <c r="F70"/>
  <c r="F74"/>
  <c r="F78"/>
  <c r="F82"/>
  <c r="F21"/>
  <c r="F34"/>
  <c r="F30"/>
  <c r="F39"/>
  <c r="F47"/>
  <c r="F51"/>
  <c r="F59"/>
  <c r="F63"/>
  <c r="F67"/>
  <c r="F71"/>
  <c r="F75"/>
  <c r="F79"/>
  <c r="F17"/>
  <c r="F25"/>
  <c r="F38"/>
  <c r="F22"/>
  <c r="F26"/>
  <c r="F35"/>
  <c r="F43"/>
  <c r="F55"/>
  <c r="F18"/>
  <c r="F23"/>
  <c r="F32"/>
  <c r="F36"/>
  <c r="F40"/>
  <c r="F44"/>
  <c r="F48"/>
  <c r="F52"/>
  <c r="F56"/>
  <c r="F60"/>
  <c r="F64"/>
  <c r="F68"/>
  <c r="F72"/>
  <c r="F76"/>
  <c r="F80"/>
  <c r="F84"/>
  <c r="F14"/>
  <c r="F15"/>
  <c r="F19"/>
  <c r="F27"/>
  <c r="F12"/>
  <c r="F16"/>
  <c r="F20"/>
  <c r="F24"/>
  <c r="F28"/>
  <c r="F33"/>
  <c r="F37"/>
  <c r="F41"/>
  <c r="F45"/>
  <c r="F49"/>
  <c r="F53"/>
  <c r="F57"/>
  <c r="F61"/>
  <c r="F65"/>
  <c r="F69"/>
  <c r="F73"/>
  <c r="F77"/>
  <c r="F81"/>
  <c r="F85"/>
  <c r="C11"/>
  <c r="F11" s="1"/>
  <c r="C52" i="120" l="1"/>
  <c r="C28"/>
  <c r="C22"/>
  <c r="C17" l="1"/>
  <c r="C15" l="1"/>
  <c r="C37" s="1"/>
  <c r="C86" i="135" s="1"/>
  <c r="C88" l="1"/>
  <c r="F19" i="42"/>
  <c r="D89" i="88" l="1"/>
  <c r="C89"/>
  <c r="D55" l="1"/>
  <c r="C55"/>
  <c r="C65" l="1"/>
  <c r="D65"/>
  <c r="D30"/>
  <c r="C30" l="1"/>
  <c r="C42" s="1"/>
  <c r="C61" s="1"/>
  <c r="D20"/>
  <c r="D16"/>
  <c r="C16"/>
  <c r="D42" l="1"/>
  <c r="C63"/>
  <c r="D74" i="17"/>
  <c r="D61" i="88" l="1"/>
  <c r="D63" s="1"/>
  <c r="D67" s="1"/>
  <c r="C67"/>
  <c r="C74" i="17"/>
  <c r="D66" l="1"/>
  <c r="C66"/>
  <c r="D61"/>
  <c r="C61"/>
  <c r="D53"/>
  <c r="C53"/>
  <c r="D32" l="1"/>
  <c r="D28" s="1"/>
  <c r="C32" l="1"/>
  <c r="C28"/>
  <c r="D22"/>
  <c r="D20" s="1"/>
  <c r="C22"/>
  <c r="C20" l="1"/>
  <c r="D17" l="1"/>
  <c r="C17" l="1"/>
  <c r="D14" l="1"/>
  <c r="C14" s="1"/>
</calcChain>
</file>

<file path=xl/sharedStrings.xml><?xml version="1.0" encoding="utf-8"?>
<sst xmlns="http://schemas.openxmlformats.org/spreadsheetml/2006/main" count="1972" uniqueCount="951">
  <si>
    <t>Gob. de la Ciudad de Buenos Aires</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</si>
  <si>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</si>
  <si>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</si>
  <si>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</si>
  <si>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</si>
  <si>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</si>
  <si>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</si>
  <si>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</si>
  <si>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</si>
  <si>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</si>
  <si>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</si>
  <si>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</si>
  <si>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</si>
  <si>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</si>
  <si>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</si>
  <si>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</si>
  <si>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 BONO CUPÓN CERO DE 30 AÑOS DEL TESORO ESTADOUNIDENSE</t>
  </si>
  <si>
    <t>. GARANTÍA POR INTERESES</t>
  </si>
  <si>
    <t>. BONO CUPÓN CERO DEL KREDITANSTALT FUR WIEDERAUFBAU</t>
  </si>
  <si>
    <t>Par/$+CER/T.Fija/2038</t>
  </si>
  <si>
    <t>Par/U$S/T.Fija/2038</t>
  </si>
  <si>
    <t>Par/EUR/T.Fija/2038</t>
  </si>
  <si>
    <t>Par/JPY/T.Fija/2038</t>
  </si>
  <si>
    <t>Discount/$+CER/5,83%/2033</t>
  </si>
  <si>
    <t>Discount/U$S/8,28%/2033</t>
  </si>
  <si>
    <t>Discount/EUR/7,82%/2033</t>
  </si>
  <si>
    <t>Discount/JPY/4,33%/2033</t>
  </si>
  <si>
    <t>CUASIPAR/$+CER/3,31%/2045</t>
  </si>
  <si>
    <t>U$S - LEY NY (TVPY-TVYO)</t>
  </si>
  <si>
    <t>CHF</t>
  </si>
  <si>
    <t>(Operaciones valuadas a la fecha de registro)</t>
  </si>
  <si>
    <t>ORGANISMOS</t>
  </si>
  <si>
    <t>FMI</t>
  </si>
  <si>
    <t>DESEMBOLSOS</t>
  </si>
  <si>
    <t>CAPITAL REEMBOLSADO</t>
  </si>
  <si>
    <t>CAPITAL NETO</t>
  </si>
  <si>
    <t>INTERESES PAGADOS</t>
  </si>
  <si>
    <t>FLUJO NETO ANUAL</t>
  </si>
  <si>
    <t>BID</t>
  </si>
  <si>
    <t>BIRF</t>
  </si>
  <si>
    <t>TOTAL INTERESES PAGADOS</t>
  </si>
  <si>
    <t>FLUJO NETO TOTAL</t>
  </si>
  <si>
    <t xml:space="preserve">       Letras del Tesoro</t>
  </si>
  <si>
    <t xml:space="preserve">       Otros préstamos</t>
  </si>
  <si>
    <t>Variación</t>
  </si>
  <si>
    <t>S/Saldos</t>
  </si>
  <si>
    <t>S/Atrasos</t>
  </si>
  <si>
    <t xml:space="preserve">- En años - </t>
  </si>
  <si>
    <t xml:space="preserve"> Total Préstamos </t>
  </si>
  <si>
    <t>Otros</t>
  </si>
  <si>
    <t>Tasa Cero</t>
  </si>
  <si>
    <t>Tipo de Cambio (excluye deudas ajustables por CER)</t>
  </si>
  <si>
    <t>Variación de la deuda ajustable por CER (efectos tipo de cambio y CER)</t>
  </si>
  <si>
    <t>PRÉSTAMOS</t>
  </si>
  <si>
    <t>Dto.1023/7-7-95/RIO NEGRO</t>
  </si>
  <si>
    <t>VIDA PROMEDIO TOTAL</t>
  </si>
  <si>
    <t xml:space="preserve"> - Organismos Internacionales</t>
  </si>
  <si>
    <t xml:space="preserve"> - Organismos Oficiales</t>
  </si>
  <si>
    <t xml:space="preserve"> - Préstamos Garantizados (Canje Noviembre 2001)</t>
  </si>
  <si>
    <t xml:space="preserve"> - Banca Comercial</t>
  </si>
  <si>
    <t xml:space="preserve">TOTAL </t>
  </si>
  <si>
    <t xml:space="preserve">   CORTO PLAZO</t>
  </si>
  <si>
    <t xml:space="preserve">   MEDIANO Y LARGO PLAZO</t>
  </si>
  <si>
    <t>Organismos Internacionales</t>
  </si>
  <si>
    <t xml:space="preserve"> . BIRF</t>
  </si>
  <si>
    <t xml:space="preserve"> . BID</t>
  </si>
  <si>
    <t xml:space="preserve"> . Otros</t>
  </si>
  <si>
    <t>Préstamos Garantizados</t>
  </si>
  <si>
    <t xml:space="preserve"> . En moneda nacional ajustable por CER</t>
  </si>
  <si>
    <t>Banca Comercial</t>
  </si>
  <si>
    <t xml:space="preserve"> . En moneda extranjera</t>
  </si>
  <si>
    <t xml:space="preserve">Organismos Oficiales </t>
  </si>
  <si>
    <t xml:space="preserve"> . En moneda nacional</t>
  </si>
  <si>
    <t xml:space="preserve">    TASA PROMEDIO PONDERADA TOTAL</t>
  </si>
  <si>
    <t>PAR</t>
  </si>
  <si>
    <t>DESCUENTO</t>
  </si>
  <si>
    <t>A.2.3</t>
  </si>
  <si>
    <t>A.4.6</t>
  </si>
  <si>
    <t>A.4.7</t>
  </si>
  <si>
    <t>LETRA INTRANSFERIBLE - BCRA</t>
  </si>
  <si>
    <t>En moneda nacional</t>
  </si>
  <si>
    <t>Préstamos Organismos Oficiales</t>
  </si>
  <si>
    <t xml:space="preserve">     · Ajustable por CER</t>
  </si>
  <si>
    <t>Efecto de la variación de la relación Libra Esterlina/dólar</t>
  </si>
  <si>
    <t xml:space="preserve"> Pagarés del Tesoro</t>
  </si>
  <si>
    <t xml:space="preserve">          · Otros</t>
  </si>
  <si>
    <t xml:space="preserve">     · No ajustable por CER</t>
  </si>
  <si>
    <t>Evolución reciente de la deuda</t>
  </si>
  <si>
    <t>LARGO PLAZO</t>
  </si>
  <si>
    <t xml:space="preserve"> Títulos Públicos</t>
  </si>
  <si>
    <t xml:space="preserve"> Organismos Intenacionales</t>
  </si>
  <si>
    <t xml:space="preserve"> Organismos Oficiales</t>
  </si>
  <si>
    <t xml:space="preserve"> Banca Comercial</t>
  </si>
  <si>
    <t xml:space="preserve"> Adelantos Transitorios</t>
  </si>
  <si>
    <t xml:space="preserve"> Letras del Tesoro</t>
  </si>
  <si>
    <t>Bonos de Consolidación</t>
  </si>
  <si>
    <t>Fecha</t>
  </si>
  <si>
    <t>CER</t>
  </si>
  <si>
    <t>Euro (Ref) / Peso</t>
  </si>
  <si>
    <t xml:space="preserve">     Otros</t>
  </si>
  <si>
    <t>Efecto de la variación de la relación Peso/dólar en deudas en pesos no ajustadas por CER</t>
  </si>
  <si>
    <t>Efecto de la variación de la relación Euro/dólar</t>
  </si>
  <si>
    <t>Efecto de la variación de la relación Yen/dólar</t>
  </si>
  <si>
    <t>Efecto de la variación de la relación Franco Suizo/dólar</t>
  </si>
  <si>
    <t>En moneda extranjera</t>
  </si>
  <si>
    <t>TOTAL DEUDA DENOMINADA EN PESOS</t>
  </si>
  <si>
    <t xml:space="preserve">     · Deuda ajustable por CER</t>
  </si>
  <si>
    <t>TOTAL DEUDA EN MONEDA EXTRANJERA</t>
  </si>
  <si>
    <t xml:space="preserve">    - Moneda extranjera </t>
  </si>
  <si>
    <t>VALORES NEGOCIABLES VINCULADOS AL PBI</t>
  </si>
  <si>
    <t>LETRAS ADQUIRIDAS POR EL BCRA</t>
  </si>
  <si>
    <t>Otros Cuadros</t>
  </si>
  <si>
    <t>Valores Negociables Vinculados al PBI</t>
  </si>
  <si>
    <t>A.1.4</t>
  </si>
  <si>
    <t>A.1.5</t>
  </si>
  <si>
    <t>A.1.6</t>
  </si>
  <si>
    <t>A.1.7</t>
  </si>
  <si>
    <t>A.1.8</t>
  </si>
  <si>
    <t>A.1.9</t>
  </si>
  <si>
    <t>A.1.10</t>
  </si>
  <si>
    <t>A.3.1</t>
  </si>
  <si>
    <t>A.3.2</t>
  </si>
  <si>
    <t>A.3.3</t>
  </si>
  <si>
    <t>A.3.4</t>
  </si>
  <si>
    <t>A.3.5</t>
  </si>
  <si>
    <t>A.3.6</t>
  </si>
  <si>
    <t>A.3.7</t>
  </si>
  <si>
    <t>A.3.8</t>
  </si>
  <si>
    <t>A.4.1</t>
  </si>
  <si>
    <t>A.4.2</t>
  </si>
  <si>
    <t>A.4.3</t>
  </si>
  <si>
    <t>A.4.4</t>
  </si>
  <si>
    <t>A.4.5</t>
  </si>
  <si>
    <t>Marzo</t>
  </si>
  <si>
    <t>Diciembre</t>
  </si>
  <si>
    <t>EUROLETRA/JPY/6%/2005</t>
  </si>
  <si>
    <t>EUROLETRA/JPY/5%/2002</t>
  </si>
  <si>
    <t>EUROLETRA/DEM/7%/2004</t>
  </si>
  <si>
    <t>EUROLETRA/DEM/8%/2009</t>
  </si>
  <si>
    <t>EUROLETRA/EUR/11%-8%/2008</t>
  </si>
  <si>
    <t>EUROLETRA/DEM/7,875%/2005</t>
  </si>
  <si>
    <t>EUROLETRA/DEM/14%-9%/2008</t>
  </si>
  <si>
    <t>BONO R.A./JPY/5,40%/2003</t>
  </si>
  <si>
    <t>BONO R.A./EUR/9%/2003</t>
  </si>
  <si>
    <t>SAMURAI/JPY/5,125%/2004</t>
  </si>
  <si>
    <t xml:space="preserve">TOTAL GENERAL </t>
  </si>
  <si>
    <t xml:space="preserve">     Deuda no ajustable por CER</t>
  </si>
  <si>
    <t xml:space="preserve">        Tasa fija</t>
  </si>
  <si>
    <t xml:space="preserve">        Tasa Cero</t>
  </si>
  <si>
    <t xml:space="preserve">     Deuda ajustable por CER</t>
  </si>
  <si>
    <t xml:space="preserve">        Tasas Variables</t>
  </si>
  <si>
    <t xml:space="preserve">               Otras tasas variables</t>
  </si>
  <si>
    <t>Abril</t>
  </si>
  <si>
    <t>Octubre</t>
  </si>
  <si>
    <t>Noviembre</t>
  </si>
  <si>
    <t>Febrero</t>
  </si>
  <si>
    <t>Mayo</t>
  </si>
  <si>
    <t>A.2.1</t>
  </si>
  <si>
    <t>A.2.2</t>
  </si>
  <si>
    <t xml:space="preserve">  ORGANISMOS INTERNACIONALES</t>
  </si>
  <si>
    <t xml:space="preserve">  ADELANTOS TRANSITORIOS BCRA</t>
  </si>
  <si>
    <t xml:space="preserve">  ORGANISMOS OFICIALES</t>
  </si>
  <si>
    <t xml:space="preserve">  BANCA COMERCIAL</t>
  </si>
  <si>
    <t>Moneda extranjera</t>
  </si>
  <si>
    <t>(En millones de u$s)</t>
  </si>
  <si>
    <t>ÍNDICE</t>
  </si>
  <si>
    <t>HOJA</t>
  </si>
  <si>
    <t>CONTENIDO</t>
  </si>
  <si>
    <t>A.1.1</t>
  </si>
  <si>
    <t>Moneda de origen</t>
  </si>
  <si>
    <t>EN MONEDA NACIONAL</t>
  </si>
  <si>
    <t>II- ORGANISMOS INTERNACIONALES - FONDO FIDUCIARIO PARA LA RECONSTRUCCIÓN DE EMPRESAS</t>
  </si>
  <si>
    <t>EUROLETRA/$/11,75%/2007</t>
  </si>
  <si>
    <t>EUROLETRA/$/8,75%/2002</t>
  </si>
  <si>
    <t>Dto.1023/7-7-95/CHACO</t>
  </si>
  <si>
    <t>Dto.1023/7-7-95/CHUBUT</t>
  </si>
  <si>
    <t>Dto.1023/7-7-95/SALTA</t>
  </si>
  <si>
    <t>Dto.1023/7-7-95/SANT. ESTERO</t>
  </si>
  <si>
    <t>EN MONEDA NACIONAL AJUSTABLE POR CER</t>
  </si>
  <si>
    <t>EN MONEDA EXTRANJERA</t>
  </si>
  <si>
    <t>EUROLETRA/CHF/7%/2003</t>
  </si>
  <si>
    <t>EUR</t>
  </si>
  <si>
    <t>PAR BONDS/DEM/5,87%/2023</t>
  </si>
  <si>
    <t>EUROLETRA/EUR/8,75%/2003</t>
  </si>
  <si>
    <t>BONO R.A./EUR/10%/2007</t>
  </si>
  <si>
    <t>EUROLETRA/ATS/7%/2004</t>
  </si>
  <si>
    <t>BONO R.A./EUR/9%/2006</t>
  </si>
  <si>
    <t>BONO R.A./EUR/10%/2004</t>
  </si>
  <si>
    <t>BONO R.A./EUR/9,75%/2003</t>
  </si>
  <si>
    <t>EUROLETRA/EUR/10%/2005</t>
  </si>
  <si>
    <t>BONO R.A./EUR/10,25%/2007</t>
  </si>
  <si>
    <t>EUROLETRA/EUR/8,125%/2004</t>
  </si>
  <si>
    <t>EUROLETRA/EUR/9%/2005</t>
  </si>
  <si>
    <t>EUROLETRA/ITL/11%/2003</t>
  </si>
  <si>
    <t>EUROLETRA/ITL/10%/2007</t>
  </si>
  <si>
    <t>EUROLETRA/ITL/LIBOR+1,6%/2004</t>
  </si>
  <si>
    <t>EUROLETRA/ITL/9,25%-7%/2004</t>
  </si>
  <si>
    <t>EUROLETRA/ITL/9%-7%/2004</t>
  </si>
  <si>
    <t>EUROLETRA/DEM/10,25%/2003</t>
  </si>
  <si>
    <t>EUROLETRA/DEM/11,25%/2006</t>
  </si>
  <si>
    <t>EUROLETRA/DEM/11,75%/2011</t>
  </si>
  <si>
    <t>EUROLETRA/DEM/9%/2003</t>
  </si>
  <si>
    <t>EUROLETRA/DEM/11,75%/2026</t>
  </si>
  <si>
    <t>BONO R.A./EUR/10%-8%/2008</t>
  </si>
  <si>
    <t>GLOBAL BOND/EUR/8,125%/2008</t>
  </si>
  <si>
    <t>BONO R.A./EUR/8%/2002</t>
  </si>
  <si>
    <t>BONO R.A./EUR/15%-8%/2008</t>
  </si>
  <si>
    <t>EUROLETRA/ITL/10,375%-8%/2009</t>
  </si>
  <si>
    <t>BONO R.A./EUR/9,50%/2004</t>
  </si>
  <si>
    <t>BONO R.A./EUR/14%-8%/2008</t>
  </si>
  <si>
    <t>BONO R.A./EUR/9%/2009</t>
  </si>
  <si>
    <t>EUROLETRA/EUR/7,125%/2002</t>
  </si>
  <si>
    <t>BONO R.A./EUR/EURIBOR+4%/2003</t>
  </si>
  <si>
    <t>BONO R.A./EUR/9,25%/2002</t>
  </si>
  <si>
    <t>EUROLETRA/GBP/10%/2007</t>
  </si>
  <si>
    <t>GBP</t>
  </si>
  <si>
    <t>JPY</t>
  </si>
  <si>
    <t>Indice</t>
  </si>
  <si>
    <t>LETRAS DEL TESORO</t>
  </si>
  <si>
    <t>En miles de u$s - TC del trimestre</t>
  </si>
  <si>
    <t>INSTRUMENTO</t>
  </si>
  <si>
    <t>AMPAROS</t>
  </si>
  <si>
    <t>A.1.2</t>
  </si>
  <si>
    <t xml:space="preserve">        MEDIANO Y LARGO PLAZO</t>
  </si>
  <si>
    <t>YEN - LEY JAPONESA</t>
  </si>
  <si>
    <t>Badlar Bancos Privados + 3,00%</t>
  </si>
  <si>
    <t>EMITIDOS EN MONEDA NACIONAL AJUSTABLES POR CER</t>
  </si>
  <si>
    <t xml:space="preserve">     Deuda en dólares estadounidenses</t>
  </si>
  <si>
    <t xml:space="preserve">     Deuda en Euros</t>
  </si>
  <si>
    <t xml:space="preserve">     Deuda en Yenes</t>
  </si>
  <si>
    <t>Tasa vigente</t>
  </si>
  <si>
    <t>Badlar Bancos Privados</t>
  </si>
  <si>
    <t>Tasa Vigente</t>
  </si>
  <si>
    <t>Pesos</t>
  </si>
  <si>
    <t>Pesos Ajustados por CER</t>
  </si>
  <si>
    <t xml:space="preserve"> TÍTULOS PÚBLICOS</t>
  </si>
  <si>
    <t xml:space="preserve">  LETRAS DEL TESORO</t>
  </si>
  <si>
    <t>ADELANTOS TRANSITORIOS BCRA</t>
  </si>
  <si>
    <t>Emisión Canje 2005</t>
  </si>
  <si>
    <t>Emisión Canje 2010</t>
  </si>
  <si>
    <t>Leg. Nueva York</t>
  </si>
  <si>
    <t>Leg. Argentina</t>
  </si>
  <si>
    <t xml:space="preserve"> POR MONEDA E INSTRUMENTO</t>
  </si>
  <si>
    <t xml:space="preserve">    Deuda en dólares estadounidenses</t>
  </si>
  <si>
    <t xml:space="preserve">       Organismos Internacionales</t>
  </si>
  <si>
    <t xml:space="preserve">       Organismos Oficiales</t>
  </si>
  <si>
    <t xml:space="preserve">     Deuda en pesos no ajustables por CER</t>
  </si>
  <si>
    <t xml:space="preserve">     Deuda en pesos ajustables por CER</t>
  </si>
  <si>
    <t xml:space="preserve">       Títulos Públicos </t>
  </si>
  <si>
    <t xml:space="preserve">       Préstamos garantizados</t>
  </si>
  <si>
    <t xml:space="preserve">     Deuda en euros</t>
  </si>
  <si>
    <t xml:space="preserve">     Deuda en yenes</t>
  </si>
  <si>
    <t xml:space="preserve">     Deuda en otras monedas extranjeras</t>
  </si>
  <si>
    <t xml:space="preserve">    - Capital </t>
  </si>
  <si>
    <t>Activos financieros con cargo a provincias</t>
  </si>
  <si>
    <t>U$S - LEY ARG (TVPA)</t>
  </si>
  <si>
    <t>ARP - LEY ARG (TVPP)</t>
  </si>
  <si>
    <t>EUR - LEY INGLESA (TVPE)</t>
  </si>
  <si>
    <t>A.1.3</t>
  </si>
  <si>
    <t xml:space="preserve">    PRÉSTAMOS GARANTIZADOS</t>
  </si>
  <si>
    <t xml:space="preserve">  VARIACIONES</t>
  </si>
  <si>
    <t>Préstamos Organismos Multilaterales</t>
  </si>
  <si>
    <t xml:space="preserve"> 2 - Amortizaciones y Cancelaciones</t>
  </si>
  <si>
    <t xml:space="preserve">   - BID</t>
  </si>
  <si>
    <t xml:space="preserve">   - BIRF</t>
  </si>
  <si>
    <t xml:space="preserve">   - FONPLATA</t>
  </si>
  <si>
    <t xml:space="preserve">   - FIDA</t>
  </si>
  <si>
    <t xml:space="preserve">    ORGANISMOS OFICIALES</t>
  </si>
  <si>
    <t xml:space="preserve">    ORGANISMOS INTERNACIONALES</t>
  </si>
  <si>
    <t xml:space="preserve">    BANCA COMERCIAL</t>
  </si>
  <si>
    <t xml:space="preserve">    - Moneda nacional</t>
  </si>
  <si>
    <t>Saldo Bruto</t>
  </si>
  <si>
    <t>Miles de u$s</t>
  </si>
  <si>
    <t>Miles de $</t>
  </si>
  <si>
    <t xml:space="preserve">    CAPITAL</t>
  </si>
  <si>
    <t xml:space="preserve"> POR INSTRUMENTO Y POR TIPO DE PLAZO</t>
  </si>
  <si>
    <t xml:space="preserve">    ADELANTOS TRANSITORIOS BCRA</t>
  </si>
  <si>
    <t>OTROS</t>
  </si>
  <si>
    <t>TOTAL</t>
  </si>
  <si>
    <t xml:space="preserve">   - CAF</t>
  </si>
  <si>
    <t>FLUJOS Y VARIACIONES</t>
  </si>
  <si>
    <t xml:space="preserve"> - En miles u$s -</t>
  </si>
  <si>
    <t>Concepto</t>
  </si>
  <si>
    <t>Capital</t>
  </si>
  <si>
    <t>Acumulado</t>
  </si>
  <si>
    <t>Moneda</t>
  </si>
  <si>
    <t>%</t>
  </si>
  <si>
    <t xml:space="preserve"> </t>
  </si>
  <si>
    <t>Denominación</t>
  </si>
  <si>
    <t>Vencimiento</t>
  </si>
  <si>
    <t>Total</t>
  </si>
  <si>
    <t>EMITIDOS EN MONEDA NACIONAL</t>
  </si>
  <si>
    <t>En miles de u$s</t>
  </si>
  <si>
    <t>Fecha de emisión</t>
  </si>
  <si>
    <t>Valor nominal original en circulación</t>
  </si>
  <si>
    <t>AMPAROS Y EXCEPCIONES</t>
  </si>
  <si>
    <t>(Continuación)</t>
  </si>
  <si>
    <t>TOTALES</t>
  </si>
  <si>
    <t>TIPO DE ACREEDOR</t>
  </si>
  <si>
    <t>Junio</t>
  </si>
  <si>
    <t xml:space="preserve">    LETRAS DEL TESORO</t>
  </si>
  <si>
    <t>Dto.1023/7-7-95/M.C.B.A.</t>
  </si>
  <si>
    <t>SECRETARÍA DE FINANZAS</t>
  </si>
  <si>
    <t>TÍTULOS PÚBLICOS</t>
  </si>
  <si>
    <t xml:space="preserve">    INTERÉS</t>
  </si>
  <si>
    <t>TÍTULOS PÚBLICOS Y LETRAS DEL TESORO</t>
  </si>
  <si>
    <t>I- TÍTULOS COLOCADOS</t>
  </si>
  <si>
    <t xml:space="preserve"> 1 - Financiamiento</t>
  </si>
  <si>
    <t xml:space="preserve"> a) Financiamiento, neto de amortizaciones ( 1 - 2 )</t>
  </si>
  <si>
    <t>PTMO. GAR. TASA FIJA BONTE 27</t>
  </si>
  <si>
    <t>PTMO. GAR. TASA FIJA GL 27</t>
  </si>
  <si>
    <t>PTMO. GAR. TASA VAR. GL 27</t>
  </si>
  <si>
    <t>PTMO. GAR. TASA VAR. GL 30</t>
  </si>
  <si>
    <t>PTMO. GAR. TASA FIJA GL 30</t>
  </si>
  <si>
    <t>PTMO. GAR. TASA FIJA GL 31</t>
  </si>
  <si>
    <t>PTMO. GAR. TASA FIJA GL 31 MEGA</t>
  </si>
  <si>
    <t>PTMO. GAR. TASA VAR. GL 31 MEGA</t>
  </si>
  <si>
    <t>ACTIVOS FINANCIEROS - CON CARGO A LAS PROVINCIAS</t>
  </si>
  <si>
    <t>Provincia</t>
  </si>
  <si>
    <t>Buenos Aires</t>
  </si>
  <si>
    <t>Catamarca</t>
  </si>
  <si>
    <t>Chaco</t>
  </si>
  <si>
    <t>Chubut</t>
  </si>
  <si>
    <t>Córdoba</t>
  </si>
  <si>
    <t>Corrientes</t>
  </si>
  <si>
    <t>Entre Ríos</t>
  </si>
  <si>
    <t>Formosa</t>
  </si>
  <si>
    <t>Valor nominal residual en circulación (1)</t>
  </si>
  <si>
    <t>Valor nominal actualizado en circulación (2)</t>
  </si>
  <si>
    <t>Valor nominal original en circulación (1)</t>
  </si>
  <si>
    <t>Valor nominal residual en circulación (2)</t>
  </si>
  <si>
    <t xml:space="preserve">Valor nominal actualizado en circulación (3) </t>
  </si>
  <si>
    <t xml:space="preserve">(1) En el caso de los préstamos garantizados, el monto surge de multiplicar por 1,40 el VNO en circulación. </t>
  </si>
  <si>
    <t>Atrasos de Interés (1)</t>
  </si>
  <si>
    <t>(1) No incluye intereses moratorios ni punitorios.</t>
  </si>
  <si>
    <t>Efecto de la variación de la relación DEG/dólar (1)</t>
  </si>
  <si>
    <t>Efecto de la variación de la relación del dólar con otras monedas (2)</t>
  </si>
  <si>
    <t xml:space="preserve">(1) El DEG es una canasta de monedas. </t>
  </si>
  <si>
    <t>Coeficiente de pesificación (1)</t>
  </si>
  <si>
    <t>DEUDA EN SITUACIÓN DE PAGO NORMAL (1)</t>
  </si>
  <si>
    <t>OTROS (1)</t>
  </si>
  <si>
    <t>(1) Incluye bonos de consolidación, amparos y excepciones.</t>
  </si>
  <si>
    <t>Organismos Internacionales - Principal a Cargo de Provincias (1)</t>
  </si>
  <si>
    <t xml:space="preserve">        CORTO PLAZO (2)</t>
  </si>
  <si>
    <t>PAGARÉS DEL TESORO</t>
  </si>
  <si>
    <t>II- DEUDA DIRECTA</t>
  </si>
  <si>
    <t>III- DEUDA INDIRECTA</t>
  </si>
  <si>
    <t>(1) Factor de conversión de dólares a pesos aplicable cuando a las obligaciones corresponde pesificarlas a un valor de 1,40 más CER (por ejemplo, depósitos bancarios y deudas del sector público, en dólares, con legislación nacional).</t>
  </si>
  <si>
    <t xml:space="preserve"> b) Emisión Bonos de Consolidación</t>
  </si>
  <si>
    <t xml:space="preserve"> Avales</t>
  </si>
  <si>
    <t xml:space="preserve">    TÍTULOS PÚBLICOS Y LETRAS DEL TESORO</t>
  </si>
  <si>
    <t xml:space="preserve">    ANTICIPO - BCRA</t>
  </si>
  <si>
    <t xml:space="preserve">    AVALES</t>
  </si>
  <si>
    <t xml:space="preserve">    BANCA</t>
  </si>
  <si>
    <t xml:space="preserve">    BILATERALES</t>
  </si>
  <si>
    <t xml:space="preserve">    OTROS</t>
  </si>
  <si>
    <t>TÍTULOS PÚBLICOS, LETRAS DEL TESORO, PRÉSTAMOS GARANTIZADOS Y PAGARÉS</t>
  </si>
  <si>
    <t xml:space="preserve">    BANCA COMERCIAL </t>
  </si>
  <si>
    <t xml:space="preserve"> Títulos Públicos </t>
  </si>
  <si>
    <t xml:space="preserve">  Como % del total de servicios (2)</t>
  </si>
  <si>
    <t xml:space="preserve">                Tasa Libo</t>
  </si>
  <si>
    <t xml:space="preserve">  PAGARÉS</t>
  </si>
  <si>
    <t>TOTAL DESEMBOLSOS (I)</t>
  </si>
  <si>
    <t>TOTAL CAPITAL REEMBOLSADO (II)</t>
  </si>
  <si>
    <t>CAPITAL NETO (I) + (II)</t>
  </si>
  <si>
    <t>(1) No incluye estimación del pago eventual por los Valores Negociables Vinculadas al PBI.</t>
  </si>
  <si>
    <t>Pagarés</t>
  </si>
  <si>
    <t>Adelantos Transitorios del BCRA</t>
  </si>
  <si>
    <t>Letras del Tesoro - Organismos Públicos</t>
  </si>
  <si>
    <t>Pagarés del Tesoro</t>
  </si>
  <si>
    <t xml:space="preserve"> - Pagarés del Tesoro</t>
  </si>
  <si>
    <t xml:space="preserve">   PRÉSTAMOS GARANTIZADOS</t>
  </si>
  <si>
    <t xml:space="preserve">     Pagaré 2038 - B.N.A.</t>
  </si>
  <si>
    <t xml:space="preserve">     Pagarés CAMMESA</t>
  </si>
  <si>
    <t>BONAR/U$S/8%/08-10-2020</t>
  </si>
  <si>
    <t xml:space="preserve">    PAGARÉS DEL TESORO</t>
  </si>
  <si>
    <t xml:space="preserve"> POR LEGISLACIÓN, INSTRUMENTO Y SITUACIÓN</t>
  </si>
  <si>
    <t>I- LEGISLACIÓN ARGENTINA</t>
  </si>
  <si>
    <t>PRÉSTAMOS GARANTIZADOS</t>
  </si>
  <si>
    <t>BONOS DE CONSOLIDACIÓN</t>
  </si>
  <si>
    <t>BONOS DE LA REESTRUCTURACIÓN - DTO. 1735/04 y 563/10</t>
  </si>
  <si>
    <t>BONAR/$/BADLAR+325/01-03-2020</t>
  </si>
  <si>
    <t xml:space="preserve">  Bonos de Consolidación en Moneda Nacional 8va. Serie</t>
  </si>
  <si>
    <t xml:space="preserve">  Bonos de Consolidación en Moneda Nacional ajustable por CER  6ta. Serie</t>
  </si>
  <si>
    <t>. CON CARGO AL MERCADO CENTRAL</t>
  </si>
  <si>
    <t xml:space="preserve">  Capital</t>
  </si>
  <si>
    <t>En moneda de origen</t>
  </si>
  <si>
    <t>Denominación (2)</t>
  </si>
  <si>
    <t>Valor remanente total (1)</t>
  </si>
  <si>
    <t>En miles de U$S</t>
  </si>
  <si>
    <t>(1) Los pagos correspondientes a las Unidades Vinculadas al PBI son contingentes y se supeditan a la concurrencia de tres condiciones:</t>
  </si>
  <si>
    <t xml:space="preserve">       1- Para el año de referencia, el PBI Real Efectivo supera el Caso Base del PBI.</t>
  </si>
  <si>
    <t xml:space="preserve">       2- Para el año de referencia, el crecimiento anual en el PBI Real Efectivo supera la tasa de crecimiento indicada para ese año en el Caso Base del PBI.</t>
  </si>
  <si>
    <t xml:space="preserve">       3- El total de los pagos efectuados sobre un Valor Negociable Vinculado al PBI no supere a 0,48 medido por unidad de moneda.</t>
  </si>
  <si>
    <t>(2) Entre paréntesis figura - cuando corresponde - el Código MAE (Mercado Abierto Electrónico) asignado a cada Valor Negociable emitido y autorizado a cotizar.</t>
  </si>
  <si>
    <t>(3)Las cantidades expresadas en Valor Nocional se refieren a los valores de los activos subyacentes (deuda reestructurada) que les dieron origen.  Los Valores Negociables Vinculados al PBI representan derechos contingentes a percibir pagos, sujeto a las condiciones establecidas en el prospecto de reestructuración de la deuda (Dec. 1735/04), incluyendo la de crecimiento del PBI argentino por encima de lo proyectado en dicho prospecto.  Dado su carácter contingente, los Valores Negociables Vinculados al PBI no están contabilizados como deuda pública.</t>
  </si>
  <si>
    <t>(4) Valor remanente total. Es la diferencia entre el máximo a pagar de 48 unidades por cada 100 de valor nocional y la suma de los montos pagados hasta la actualidad, de acuerdo con las condiciones establecidas en las respectivas normas de emisión.</t>
  </si>
  <si>
    <t>U$S- LEY NY (TVPY-TVYO)</t>
  </si>
  <si>
    <t>U$S- LEY ARG (TVPA)</t>
  </si>
  <si>
    <t>ARP-LEY ARG (TVPP)</t>
  </si>
  <si>
    <t>EUR-LEY INGLESA (TVPE)</t>
  </si>
  <si>
    <t>YEN- LEY JAPONESA</t>
  </si>
  <si>
    <t>III- MEDIANO Y LARGO PLAZO</t>
  </si>
  <si>
    <t>IV- CORTO PLAZO</t>
  </si>
  <si>
    <t xml:space="preserve">     CAPITAL</t>
  </si>
  <si>
    <t xml:space="preserve">     ATRASOS DE INTERÉS</t>
  </si>
  <si>
    <t xml:space="preserve">        CAPITAL</t>
  </si>
  <si>
    <t xml:space="preserve">    - Moneda extranjera</t>
  </si>
  <si>
    <t>Moneda local (1)</t>
  </si>
  <si>
    <t xml:space="preserve">        Tasa cero</t>
  </si>
  <si>
    <t xml:space="preserve">     Deuda en otras monedas extranjeras (2)</t>
  </si>
  <si>
    <t>(1) La deuda emitida en dólares, pero cuyo pago de capital e interés es en pesos, se clasifica como deuda en Moneda Local.</t>
  </si>
  <si>
    <t>BIRAD/U$S/6,875%/22-04-2021</t>
  </si>
  <si>
    <t>BIRAD/U$S/7,5%/22-04-2026</t>
  </si>
  <si>
    <t>BIRAD/U$S/7,625%/22-04-2046</t>
  </si>
  <si>
    <t>LETRAS DEL TESORO (1)</t>
  </si>
  <si>
    <t>TASA PROMEDIO PONDERADA (1)</t>
  </si>
  <si>
    <t>(2)  Intereses compensatorios estimados, devengados e impagos con posterioridad a la fecha de vencimiento de cada título.</t>
  </si>
  <si>
    <t>BONAR/U$S/1%/05-08-2023</t>
  </si>
  <si>
    <t>BIRAD/U$S/6,625%/06-07-2028</t>
  </si>
  <si>
    <t>BIRAD/U$S/7,125%/06-07-2036</t>
  </si>
  <si>
    <t>BONCER/$/2,50%+CER/22-07-2021</t>
  </si>
  <si>
    <t>LETES/U$S/15-3-2002(P)</t>
  </si>
  <si>
    <t>LETES/U$S/15-2-2002(P)</t>
  </si>
  <si>
    <t>LETES/U$S/8-3-2002(P)</t>
  </si>
  <si>
    <t>LETES/U$S/22-2-2002(P)</t>
  </si>
  <si>
    <t>LETES/U$S/22-3-2002(P)</t>
  </si>
  <si>
    <t>BONEX/1992(P)</t>
  </si>
  <si>
    <t>FERROBONOS(P)</t>
  </si>
  <si>
    <t>PRE4(P)</t>
  </si>
  <si>
    <t>PRO2(P)</t>
  </si>
  <si>
    <t>PRO4(P)</t>
  </si>
  <si>
    <t>PRO6(P)</t>
  </si>
  <si>
    <t>PRO8(P)</t>
  </si>
  <si>
    <t>PRO10(P)</t>
  </si>
  <si>
    <t>PRE6(P)</t>
  </si>
  <si>
    <t>BONTES/U$S/11,75%/2006(P)</t>
  </si>
  <si>
    <t>BONTES/U$S/12,125%/2005(P)</t>
  </si>
  <si>
    <t>BONTES/U$S/11,75%/2003(P)</t>
  </si>
  <si>
    <t>BONTES/U$S/8,75%/2002(P)</t>
  </si>
  <si>
    <t>BONTES/U$S/ENC.+3,2%/2003(P)</t>
  </si>
  <si>
    <t>BONTES/U$S/11,25%/2004(P)</t>
  </si>
  <si>
    <t>BONO/U$S/ENC.+4%/2002(P)</t>
  </si>
  <si>
    <t>BONO/U$S/ENC.+3,3%/2002(P)</t>
  </si>
  <si>
    <t>BONO/U$S/9,00%/2002(P)</t>
  </si>
  <si>
    <t>BONO/U$S/ENC.+4.35%/2004(P)</t>
  </si>
  <si>
    <t>DISCOUNT/DEM/L.+0,8125%/2023</t>
  </si>
  <si>
    <t>EUROLETRA/EUR/T.FIJA/2010</t>
  </si>
  <si>
    <t>EUROLETRA/EUR/EURIB.+5,1%/2004</t>
  </si>
  <si>
    <t>EUROLETRA/EUR/9,25%/2004</t>
  </si>
  <si>
    <t>EUROLETRA/EUR/10%/2007</t>
  </si>
  <si>
    <t>EURLETRA/ITL/10%-7,625%/2007</t>
  </si>
  <si>
    <t>EUROLETRA/DEM/10,5%/2002</t>
  </si>
  <si>
    <t>EUROLETRA/DEM/8,5%/2005</t>
  </si>
  <si>
    <t>EURO-BONO/ESP/7,5%/2002</t>
  </si>
  <si>
    <t>EUROLETRA/EUR/9,5%/2028</t>
  </si>
  <si>
    <t>EUROLETRA/EUR/8,5%/2010</t>
  </si>
  <si>
    <t>EUROLETRA/ITL/LIBOR+2,5%/2005</t>
  </si>
  <si>
    <t>EUROLETRA/EUR/10,5%-7%/2004</t>
  </si>
  <si>
    <t>BONO R.A./EUR/8,5%/2004</t>
  </si>
  <si>
    <t>EUROLETRA/JPY/3,5%/2009</t>
  </si>
  <si>
    <t>BONO R.A./JPY/4,85%/2005</t>
  </si>
  <si>
    <t>PAR/U$S/6%/2023</t>
  </si>
  <si>
    <t>FLOATING RATE/U$S/L+0,8125%/05</t>
  </si>
  <si>
    <t>GLOBAL BOND/U$S/8,375%/2003</t>
  </si>
  <si>
    <t>GLOBAL BOND/U$S/11%/2006</t>
  </si>
  <si>
    <t>GLOBAL BOND/U$S/11,375%/2017</t>
  </si>
  <si>
    <t>GLOBAL BOND/U$S/9,75%/2027</t>
  </si>
  <si>
    <t>SPAN/U$S/T.DIVERSAS/2002</t>
  </si>
  <si>
    <t>FRANS/U$S/T.FLOTANTE/2005</t>
  </si>
  <si>
    <t>GLOBAL BOND/U$S/8,875%/2029</t>
  </si>
  <si>
    <t>GLOBAL BOND/U$S/11%/2005</t>
  </si>
  <si>
    <t>GLOBAL BOND/U$S/12,125%/2019</t>
  </si>
  <si>
    <t>EUROLETRA/U$S/LIBOR+5,75%/2004</t>
  </si>
  <si>
    <t>GLOBAL BOND/U$S/11,75%/2009</t>
  </si>
  <si>
    <t>GLOBAL BOND/U$S/T.CERO/2004</t>
  </si>
  <si>
    <t>GLOBAL BOND/U$S/10,25%/2030</t>
  </si>
  <si>
    <t>GLOBAL BOND/U$S/12,375%/2012</t>
  </si>
  <si>
    <t>EUROLETRA/U$S/BAD.+2,98%/2004</t>
  </si>
  <si>
    <t>EUROLETRA/U$S/ENC.+4,95%/2004</t>
  </si>
  <si>
    <t>BONTES/U$S/ENCUESTA+3,2%/2003</t>
  </si>
  <si>
    <t>GLOBAL BOND/U$S/12%/2020</t>
  </si>
  <si>
    <t>GLOBAL BOND/U$S/11,375%/2010</t>
  </si>
  <si>
    <t>BONO/U$S/ENCUESTA+4%/2002</t>
  </si>
  <si>
    <t>GLOBAL BOND/U$S/11,75%/2015</t>
  </si>
  <si>
    <t>BONO/U$S/ENCUESTA+3,3%/2002</t>
  </si>
  <si>
    <t>BONO/U$S/ENCUESTA+4.35%/2004</t>
  </si>
  <si>
    <t>BONAR/U$S/7,75 %/30-12-2022</t>
  </si>
  <si>
    <t>BONAR/U$S/7,875%/30-12-2025</t>
  </si>
  <si>
    <t>BONAR/U$S/7,875%/30-12-2027</t>
  </si>
  <si>
    <t>GLOBAL BOND/U$S/7%-15,5%/2008</t>
  </si>
  <si>
    <t>GLOBAL BOND/U$S/12,25%/2018</t>
  </si>
  <si>
    <t>GLOBAL BOND/U$S/12%/2031</t>
  </si>
  <si>
    <t>GLOBAL BOND/$/10%-12%/2008</t>
  </si>
  <si>
    <t>DISCOUNT/U$S/L.+0,8125%/2023</t>
  </si>
  <si>
    <t>Julio</t>
  </si>
  <si>
    <t>Agosto</t>
  </si>
  <si>
    <t>Septiembre</t>
  </si>
  <si>
    <t>MINISTERIO DE FINANZAS</t>
  </si>
  <si>
    <t>BONTE/$/15,50%/17-10-2026</t>
  </si>
  <si>
    <t>BONTE/$/16,00%/17-10-2023</t>
  </si>
  <si>
    <t>BONTE/$/18,20%/03-10-2021</t>
  </si>
  <si>
    <t>BONCER/$/2,25%+CER/28-04-2020</t>
  </si>
  <si>
    <t>BIRAE/EUR/3,875%/15-01-2022</t>
  </si>
  <si>
    <t>BIRAE/EUR/5,00%/15-01-2027</t>
  </si>
  <si>
    <t xml:space="preserve">  Consolidación en Efectivo</t>
  </si>
  <si>
    <t>DEUDA DE LA ADMINISTRACIÓN CENTRAL</t>
  </si>
  <si>
    <t xml:space="preserve">   - OFID</t>
  </si>
  <si>
    <t>BIRAD/U$S/5,625%/26-01-2022</t>
  </si>
  <si>
    <t>BIRAD/U$S/6,875%/26-01-2027</t>
  </si>
  <si>
    <t>EUROLETRA/DEM/12%/2016</t>
  </si>
  <si>
    <t xml:space="preserve">   Emisión Canje 2010</t>
  </si>
  <si>
    <t>POR RESIDENCIA DEL TENEDOR</t>
  </si>
  <si>
    <t>(En miles de millones de u$s)</t>
  </si>
  <si>
    <t>Período</t>
  </si>
  <si>
    <t>Total Deuda</t>
  </si>
  <si>
    <t>Deuda Externa</t>
  </si>
  <si>
    <t>Deuda Interna</t>
  </si>
  <si>
    <t xml:space="preserve">% Deuda Externa </t>
  </si>
  <si>
    <t>n/d</t>
  </si>
  <si>
    <t>2. ORGANISMOS INTERNACIONALES</t>
  </si>
  <si>
    <t>3. ACREEDORES OFICIALES</t>
  </si>
  <si>
    <t>4. BANCOS COMERCIALES</t>
  </si>
  <si>
    <t>Fuente: elaboración propia en base a las estimaciones trimestrales de la Dirección Nacional de Cuentas Internacionales, publicadas por el INDEC.</t>
  </si>
  <si>
    <t>BONAR/$/BADLAR+200/03-04-2022</t>
  </si>
  <si>
    <t>Badlar Bancos Privados + 2,00%</t>
  </si>
  <si>
    <t>Tasa Política Económica</t>
  </si>
  <si>
    <t>BIRAD/U$S/7,125%/28-06-2117</t>
  </si>
  <si>
    <t>BIRAF/CHF/3,375%/12-10-2020</t>
  </si>
  <si>
    <t>BONAR/U$S/5,75%/18-04-2025</t>
  </si>
  <si>
    <t>BONAR/U$S/7,625%/18-04-2037</t>
  </si>
  <si>
    <t xml:space="preserve">     · Deuda no ajustable por CER</t>
  </si>
  <si>
    <r>
      <t>CORTO PLAZO</t>
    </r>
    <r>
      <rPr>
        <b/>
        <i/>
        <sz val="11"/>
        <rFont val="Calibri"/>
        <family val="2"/>
        <scheme val="minor"/>
      </rPr>
      <t xml:space="preserve"> (1)</t>
    </r>
  </si>
  <si>
    <t xml:space="preserve"> Préstamos Garantizados</t>
  </si>
  <si>
    <t xml:space="preserve"> Garantías a las provincias</t>
  </si>
  <si>
    <t xml:space="preserve">        ATRASOS DE INTERÉS</t>
  </si>
  <si>
    <t xml:space="preserve">  Atrasos de Interés</t>
  </si>
  <si>
    <t xml:space="preserve"> - EN SITUACIÓN DE PAGO NORMAL</t>
  </si>
  <si>
    <t xml:space="preserve">    - Atrasos de Interés</t>
  </si>
  <si>
    <t xml:space="preserve">  PRÉSTAMOS GARANTIZADOS</t>
  </si>
  <si>
    <t xml:space="preserve">. CON CARGO AL BANCO CENTRAL DE LA REPÚBLICA ARGENTINA </t>
  </si>
  <si>
    <t>. CON CARGO AL GOBIERNO DE LA CIUDAD AUTÓNOMA DE BUENOS AIRES</t>
  </si>
  <si>
    <t>II- LEGISLACIÓN EXTRANJERA</t>
  </si>
  <si>
    <t>Valor Nocional 
(en miles) 
(3)</t>
  </si>
  <si>
    <t>Valor remanente c/100 de valor nocional 
(4)</t>
  </si>
  <si>
    <t>En moneda de origen 
(en miles)</t>
  </si>
  <si>
    <t>PAGARÉ 2038-BNA</t>
  </si>
  <si>
    <t xml:space="preserve"> TÍTULOS PÚBLICOS, LETRAS DEL TESORO Y PAGARÉS</t>
  </si>
  <si>
    <t>EMITIDOS EN MONEDA EXTRANJERA</t>
  </si>
  <si>
    <t xml:space="preserve"> PRÉSTAMOS</t>
  </si>
  <si>
    <t>(1) Incluye deuda a vencer y vencimientos pagados por el Tesoro Nacional pendientes de reembolso.</t>
  </si>
  <si>
    <t>1. BONOS Y TÍTULOS PÚBLICOS</t>
  </si>
  <si>
    <t>Intereses Compensatorios (2)</t>
  </si>
  <si>
    <t xml:space="preserve">       Adelantos Transitorios BCRA</t>
  </si>
  <si>
    <t>Letras en Garantía</t>
  </si>
  <si>
    <t>(1) Incluye las Letras en Garantía.</t>
  </si>
  <si>
    <t>BOTAPO/$/TPM/21-06-2020</t>
  </si>
  <si>
    <t xml:space="preserve"> Letras en Garantía</t>
  </si>
  <si>
    <t xml:space="preserve">   - BCIE</t>
  </si>
  <si>
    <t xml:space="preserve">    PAGÁRES</t>
  </si>
  <si>
    <t>BIRAE/EUR/3,375%/15-01-2023</t>
  </si>
  <si>
    <t>BIRAE/EUR/5,250%/15-01-2028</t>
  </si>
  <si>
    <t>BIRAE/EUR/6,250%/09-11-2047</t>
  </si>
  <si>
    <t>Titulos del Tesoro</t>
  </si>
  <si>
    <t xml:space="preserve">(2) Incluye: Corona Danesa, Corona Sueca, Dólar Canadiense, Dólar Australiano, Dinar Kuwaití y Dirham de los Emiratos Árabes Unidos. </t>
  </si>
  <si>
    <t xml:space="preserve">INDICADORES </t>
  </si>
  <si>
    <t>2005 (1)</t>
  </si>
  <si>
    <t>2006 (1)</t>
  </si>
  <si>
    <t>2007 (1)</t>
  </si>
  <si>
    <t>2008 (1)</t>
  </si>
  <si>
    <t xml:space="preserve"> 2009 (1) </t>
  </si>
  <si>
    <t>Intereses Totales Pagados</t>
  </si>
  <si>
    <t>(2)</t>
  </si>
  <si>
    <t>Servicios Totales Pagados</t>
  </si>
  <si>
    <t>Deuda en Moneda Extranjera</t>
  </si>
  <si>
    <t>Deuda Ajustable por CER</t>
  </si>
  <si>
    <t>-</t>
  </si>
  <si>
    <t>Deuda con Tasa Variable</t>
  </si>
  <si>
    <t xml:space="preserve">Servicios de Capital - Vencimientos a 2 años </t>
  </si>
  <si>
    <t>Vida Promedio de la Deuda Bruta</t>
  </si>
  <si>
    <t>Como % de Reservas</t>
  </si>
  <si>
    <t>Como % de Exportaciones (*)</t>
  </si>
  <si>
    <t>Como % de los Recursos Tributarios</t>
  </si>
  <si>
    <t>2010 (1)</t>
  </si>
  <si>
    <t xml:space="preserve">2011 (1) </t>
  </si>
  <si>
    <t xml:space="preserve">2012 (1) </t>
  </si>
  <si>
    <t>2013 (1)</t>
  </si>
  <si>
    <t>2014 (1)</t>
  </si>
  <si>
    <t>2015 (1)</t>
  </si>
  <si>
    <t>2016 (1)</t>
  </si>
  <si>
    <t>(*) Indicadores ajustados a partir del año 2004 a raíz de cambio en la metodología del cálculo del PBI publicada por el INDEC.</t>
  </si>
  <si>
    <t>(2) Proceso de reestructuración de la deuda instrumentada en títulos públicos.</t>
  </si>
  <si>
    <t>2017 (1)</t>
  </si>
  <si>
    <t>ACTIVOS FINANCIEROS RELACIONADOS CON DEUDA ELEGIBLE PENDIENTE DE REESTRUCTURACIÓN</t>
  </si>
  <si>
    <t>Fuente: Elaboración propia en base a datos de la Dirección Nacional de Cuentas Nacionales (INDEC), Ministerio de Finanzas y Ministerio de Hacienda.</t>
  </si>
  <si>
    <t>BONTE/$/17,25%/13-09-2021</t>
  </si>
  <si>
    <t>BIRAD/U$S/4,625%/11-01-2023</t>
  </si>
  <si>
    <t>BIRAD/U$S/5,875%/11-01-2028</t>
  </si>
  <si>
    <t>BIRAD/U$S/6,875%/11-01-2048</t>
  </si>
  <si>
    <t>BONCER/$/4%+CER/06-03-2023</t>
  </si>
  <si>
    <t>Enero</t>
  </si>
  <si>
    <t xml:space="preserve">       Letras en Garantía</t>
  </si>
  <si>
    <t>BONAR/$/BADLAR+200PB/03-04-2022</t>
  </si>
  <si>
    <t>BONAR/$/BADLAR+300PB/23-12-2020</t>
  </si>
  <si>
    <t>Tasa Badlar Pública</t>
  </si>
  <si>
    <t>BONAR/U$S/8,75%/07-05-2024</t>
  </si>
  <si>
    <t>BONCER/$+CER/2,50%/22-07-2021</t>
  </si>
  <si>
    <t>BONCER/$+CER/2,25%/28-04-2020</t>
  </si>
  <si>
    <t xml:space="preserve">PAR/$+CER/TASA FIJA/31-12-2038/DTO. 1735-04 </t>
  </si>
  <si>
    <t>PAR/$+CER/TASA FIJA/31-12-2038/DTO. 563-10</t>
  </si>
  <si>
    <t>DISCOUNT/$+CER/5,83%/31-12-2033/DTO. 1735-04</t>
  </si>
  <si>
    <t>DISCOUNT/$+CER/5,83%/31-12-2033/DTO. 563-10</t>
  </si>
  <si>
    <t>CUASIPAR/$+CER/3,31%/31-12-2045/DTO. 1735-04</t>
  </si>
  <si>
    <t>PAR/U$S/TASA FIJA/31-12-2038/DTO. 1735-04/LEY NY</t>
  </si>
  <si>
    <t>PAR/U$S/TASA FIJA/31-12-2038/DTO. 1735-04/LEY ARG</t>
  </si>
  <si>
    <t>PAR/U$S/TASA FIJA/31-12-2038/DTO. 563-10/LEY NY</t>
  </si>
  <si>
    <t>PAR/U$S/TASA FIJA/31-12-2038/DTO. 563-10/LEY ARG</t>
  </si>
  <si>
    <t>PAR/EUR/TASA FIJA/31-12-2038/DTO. 1735-04</t>
  </si>
  <si>
    <t>PAR/EUR/TASA FIJA/31-12-2038/DTO. 563-10</t>
  </si>
  <si>
    <t>PAR/JPY/TASA FIJA/31-12-2038/DTO. 1735-04</t>
  </si>
  <si>
    <t>PAR/JPY/TASA FIJA/31-12-2038/DTO. 563-10</t>
  </si>
  <si>
    <t>DISCOUNT/EUR/7,82%/31-12-2033/DTO. 1735-04</t>
  </si>
  <si>
    <t>DISCOUNT/EUR/7,82%/31-12-2033/DTO. 563-10</t>
  </si>
  <si>
    <t>DISCOUNT/JPY/4,33%/31-12-2033/DTO. 1735-04</t>
  </si>
  <si>
    <t>DISCOUNT/JPY/4,33%/31-12-2033/DTO. 563-10</t>
  </si>
  <si>
    <t>LETRAS EN GARANTIA</t>
  </si>
  <si>
    <t>PAGARE -CAMMESA 2021</t>
  </si>
  <si>
    <t>Libor-1,00%</t>
  </si>
  <si>
    <t xml:space="preserve">   - FMI</t>
  </si>
  <si>
    <t>BONAR/$/6,72763943%/31-12-2028</t>
  </si>
  <si>
    <t>LETRA/U$S/FOI/14-03-2021</t>
  </si>
  <si>
    <t>LETRA/U$S/FOI/28-06-2022</t>
  </si>
  <si>
    <t>LETRA/U$S/FOI/25-08-2024</t>
  </si>
  <si>
    <t xml:space="preserve"> . FMI</t>
  </si>
  <si>
    <t>BONCER/$/4%+CER/27-04-2025</t>
  </si>
  <si>
    <t xml:space="preserve">  PRESTAMOS GARANTIZADOS</t>
  </si>
  <si>
    <t xml:space="preserve">  PAGARÈS</t>
  </si>
  <si>
    <t>CORTO PLAZO</t>
  </si>
  <si>
    <t>MEDIANO Y LARGO PLAZO</t>
  </si>
  <si>
    <t xml:space="preserve"> Pagaré 2038 - B.N.A.</t>
  </si>
  <si>
    <t xml:space="preserve"> · Ajustable por CER</t>
  </si>
  <si>
    <t xml:space="preserve"> · No ajustable por CER</t>
  </si>
  <si>
    <t xml:space="preserve"> · Otros</t>
  </si>
  <si>
    <t>BONTE/$/26,00%/21-11-2020</t>
  </si>
  <si>
    <t>BONCER/$+CER/4,00%/06-03-2023</t>
  </si>
  <si>
    <t>BONCER/$+CER/4,00%/27-04-2025</t>
  </si>
  <si>
    <t xml:space="preserve"> (1) Incluye operaciones de hasta un año de plazo.</t>
  </si>
  <si>
    <t>Como % del PIB(*)</t>
  </si>
  <si>
    <t>BONTE/$/26%/21-11-2020</t>
  </si>
  <si>
    <t xml:space="preserve">    TÍTULOS PÚBLICOS</t>
  </si>
  <si>
    <t xml:space="preserve"> Letras en garantía</t>
  </si>
  <si>
    <t xml:space="preserve"> c) Avales netos de cancelaciones</t>
  </si>
  <si>
    <t>BONAR/$/6,72763943919512%/31-12-2028</t>
  </si>
  <si>
    <t xml:space="preserve">   - BEI</t>
  </si>
  <si>
    <t>BONAR/$/BADLAR+300pb/23-12-2020</t>
  </si>
  <si>
    <t>(2) Incluye operaciones de hasta un año de plazo.</t>
  </si>
  <si>
    <t>BONAR 2020/U$S/ 8%/29-05-2020</t>
  </si>
  <si>
    <t>BONCER/$/8,5%+CER/29-11-2022</t>
  </si>
  <si>
    <t>BONAR DUAL/DLK/4,5%/13-02-2020</t>
  </si>
  <si>
    <t>LETRAS EN GARANTÍA</t>
  </si>
  <si>
    <t xml:space="preserve">    LETRAS DEL TESORO </t>
  </si>
  <si>
    <t>LETRA/DLK/CMEA/21-09-2020</t>
  </si>
  <si>
    <t>BONCER/$+CER/8,50%/29-11-2022</t>
  </si>
  <si>
    <t>BONAR/U$S/8,00%/29-05-2020</t>
  </si>
  <si>
    <t>2018 (1)</t>
  </si>
  <si>
    <t xml:space="preserve">     FUCO</t>
  </si>
  <si>
    <t>BONAR/$/BADLAR+200/08-02-2021</t>
  </si>
  <si>
    <t>PR13/$+CER/2,00%/15-03-2024</t>
  </si>
  <si>
    <t>Saldo al 31/03/2019</t>
  </si>
  <si>
    <t xml:space="preserve">        Tasa Variable</t>
  </si>
  <si>
    <t>(2) Incluye: Libras esterlinas, Franco Suizo, Corona Danesa, Corona Sueca, Dólar Canadiense, Dinar Kuwaiti, Dólar Australiano y Dirham de Emiratos Árabes Unidos.</t>
  </si>
  <si>
    <t>Deuda de la Administración Central - Por instrumento y tipo de plazo</t>
  </si>
  <si>
    <t>Títulos públicos y letras del tesoro emitidos en moneda nacional</t>
  </si>
  <si>
    <t>Títulos públicos, letras del tesoro, pagarés y préstamos garantizados emitidos en moneda nacional y ajustables por CER</t>
  </si>
  <si>
    <t>Títulos públicos, letras del tesoro y pagarés emitidos en moneda extranjera</t>
  </si>
  <si>
    <t>Serie de Tipos de Cambio y Coeficiente de Estabilización de Referencia (CER)</t>
  </si>
  <si>
    <t>Activos financieros de la Administración Central</t>
  </si>
  <si>
    <t>Flujos netos anuales con Organismos Internacionales</t>
  </si>
  <si>
    <t>I- DEUDA BRUTA + VALORES NEGOCIABLES VINCULADOS AL PBI (II + VI)</t>
  </si>
  <si>
    <t>DEUDA BRUTA + VALORES NEGOCIABLES VINCULADOS AL PBI</t>
  </si>
  <si>
    <t>Total Deuda Bruta</t>
  </si>
  <si>
    <t xml:space="preserve">     Deuda en Derechos especiales de giro</t>
  </si>
  <si>
    <t>POR DEUDA DIRECTA E INDIRECTA</t>
  </si>
  <si>
    <t>POR MONEDA Y TASA</t>
  </si>
  <si>
    <t>VIDA PROMEDIO (1)</t>
  </si>
  <si>
    <t xml:space="preserve"> POR INSTRUMENTO</t>
  </si>
  <si>
    <t>(1) Nota Metodológica: Cálculo realizado sobre la deuda en situación de pago normal.</t>
  </si>
  <si>
    <t>SERIE POR TRIMESTRE Y POR INSTRUMENTO</t>
  </si>
  <si>
    <t>I- DEUDA BRUTA + VALORES NEGOCIABLES VINCULADOS AL PBI ( II+VII )</t>
  </si>
  <si>
    <t>Efecto de las diferencias de cambio del período sobre el stock de Deuda de la Administración Central</t>
  </si>
  <si>
    <t>PERFIL DE VENCIMIENTOS DE LA DEUDA EN SITUACIÓN DE PAGO NORMAL</t>
  </si>
  <si>
    <t xml:space="preserve"> TOTAL</t>
  </si>
  <si>
    <t xml:space="preserve"> - DEUDA BRUTA </t>
  </si>
  <si>
    <t>I- DEUDA BRUTA (II + III)</t>
  </si>
  <si>
    <t>II- DEUDA BRUTA (III + IV + V)</t>
  </si>
  <si>
    <t>III- DEUDA EN SITUACIÓN DE PAGO NORMAL</t>
  </si>
  <si>
    <t>VIII- DEUDA NETA (II - VII)</t>
  </si>
  <si>
    <t>II- DEUDA BRUTA ( III+IV+V+VI )</t>
  </si>
  <si>
    <t>Deuda elegible pendiente de reestructuración</t>
  </si>
  <si>
    <t>Deuda Bruta de la Administración Central (Excluida la elegible pendiente de reestructuración)</t>
  </si>
  <si>
    <t>Como % Deuda Bruta de la Administración Central (Excluida la elegible pendiente de reestructuración)</t>
  </si>
  <si>
    <t>Deuda Bruta de la Administración Central</t>
  </si>
  <si>
    <t>Deuda Externa de la Administración Central (3)</t>
  </si>
  <si>
    <t xml:space="preserve">Deuda Externa de la Administración Central (3) </t>
  </si>
  <si>
    <t>(3) Fuente: elaboración propia en base a las estimaciones trimestrales (utilizando el concepto de residencia) de la Dirección Nacional de Cuentas Internacionales, publicadas por el INDEC.</t>
  </si>
  <si>
    <t>Deuda Bruta de la Administración Central - Por Deuda Directa o Indirecta</t>
  </si>
  <si>
    <t>Deuda Bruta de la Administración Central - Por legislación, situación e instrumento</t>
  </si>
  <si>
    <t>Deuda Bruta de la Administración Central - Por tipo de moneda y tasa</t>
  </si>
  <si>
    <t>Tasa promedio ponderada por moneda e instrumento</t>
  </si>
  <si>
    <t>Vida promedio por instrumento</t>
  </si>
  <si>
    <t>DEUDA ELEGIBLE PENDIENTE DE REESTRUCTURACIÓN</t>
  </si>
  <si>
    <t>Deuda elegible pendiente de reestructuración, desagregada por instrumento</t>
  </si>
  <si>
    <t>DEUDA BRUTA DE LA ADMINISTRACIÓN CENTRAL</t>
  </si>
  <si>
    <t>Perfil mensual de vencimientos de capital de la Deuda Bruta de la Administración Central, desagregado por instrumento - 2020</t>
  </si>
  <si>
    <t>Perfil mensual de vencimientos de interés de la Deuda Bruta de la Administración Central, desagregado por instrumento - 2020</t>
  </si>
  <si>
    <t>Perfil anual de vencimientos de capital e interés de la Deuda Bruta de la Administración Central</t>
  </si>
  <si>
    <t>Perfil anual de vencimientos de capital de la Deuda Bruta de la Administración Central, desagregado por instrumento</t>
  </si>
  <si>
    <t>Perfil anual de vencimientos de interés de la Deuda Bruta de la Administración Central, desagregado por instrumento</t>
  </si>
  <si>
    <t>Deuda Bruta de la Administración Central - Por residencia del tenedor</t>
  </si>
  <si>
    <t>Deuda Bruta Externa de la Administración Central - Perfil de vencimientos de capital</t>
  </si>
  <si>
    <t>Indicadores de sostenibilidad de la Deuda Bruta de la Administración Central</t>
  </si>
  <si>
    <t>PERFIL DE VENCIMIENTOS DE CAPITAL E INTERÉS DE LA DEUDA BRUTA DE LA ADMINISTRACIÓN CENTRAL</t>
  </si>
  <si>
    <t>PERFIL MENSUAL DE VENCIMIENTOS DE CAPITAL DE LA DEUDA BRUTA DE LA ADMINISTRACIÓN CENTRAL</t>
  </si>
  <si>
    <t>PERFIL MENSUAL DE VENCIMIENTOS DE INTERÉS DE LA DEUDA BRUTA DE LA ADMINISTRACIÓN CENTRAL</t>
  </si>
  <si>
    <t>PERFIL ANUAL DE VENCIMIENTOS DE CAPITAL E INTERÉS DE LA DEUDA BRUTA DE LA ADMINISTRACIÓN CENTRAL</t>
  </si>
  <si>
    <t>PERFIL ANUAL DE VENCIMIENTOS DE CAPITAL DE LA DEUDA BRUTA DE LA ADMINISTRACIÓN CENTRAL</t>
  </si>
  <si>
    <t>PERFIL ANUAL DE VENCIMIENTOS DE INTERÉS DE LA DEUDA BRUTA DE LA ADMINISTRACIÓN CENTRAL</t>
  </si>
  <si>
    <t>ACTIVOS FINANCIEROS DE LA ADMINISTRACIÓN CENTAL (1)</t>
  </si>
  <si>
    <t>DEUDA BRUTA DE LA ADMINISTRACIÓN CENTRAL
EXCLUIDA LA DEUDA ELEGIBLE PENDIENTE DE REESTRUCTURACIÓN</t>
  </si>
  <si>
    <t>PERFIL DE VENCIMIENTOS DE CAPITAL DE LA DEUDA BRUTA EXTERNA DE LA ADMINISTRACIÓN CENTRAL
EXCLUIDA LA DEUDA ELEGIBLE PENDIENTE DE REESTRUCTURACIÓN</t>
  </si>
  <si>
    <t>INDICADORES DE SOSTENIBILIDAD DE LA DEUDA BRUTA DE LA ADMINISTRACIÓN CENTRAL</t>
  </si>
  <si>
    <t>(3) DLK: Instrumentos emitidos en u$s que se pagan en Pesos de acuerdo a la normativa de emisión.</t>
  </si>
  <si>
    <t>U$S</t>
  </si>
  <si>
    <t>U$S / Peso</t>
  </si>
  <si>
    <t>(3) A partir del año 2050 el total de servicios corresponde al Bono del Tesoro Consolidado 2089 y al Bono Internacional U$S 2117.</t>
  </si>
  <si>
    <t xml:space="preserve"> GARANTÍAS PLAN BRADY  (2)</t>
  </si>
  <si>
    <t>(2) Datos provisorios</t>
  </si>
  <si>
    <t>DISCOUNT/USD/8,28%/31-12-2033/DTO. 1735-04/LEY NY</t>
  </si>
  <si>
    <t>DISCOUNT/USD/8,28%/31-12-2033/DTO. 1735-04/LEY ARG</t>
  </si>
  <si>
    <t>DISCOUNT/USD/8,28%/31-12-2033/DTO. 563-10/LEY NY</t>
  </si>
  <si>
    <t>DISCOUNT/USD/8,28%/31-12-2033/DTO. 563-10/LEY ARG</t>
  </si>
  <si>
    <t>LETES/U$S/31-01-2020</t>
  </si>
  <si>
    <t>LETES/U$S/17-01-2020</t>
  </si>
  <si>
    <t>Saldo al 30/06/2019</t>
  </si>
  <si>
    <t>BONOS PGN 2021/DLK/28-06-2021</t>
  </si>
  <si>
    <t xml:space="preserve">          · Bonos de consolidación</t>
  </si>
  <si>
    <t>Capitalización de Bonos del Canje, Préstamos Garantizados, Pagaré Banco Nación, Bonos de consolidación y Otros</t>
  </si>
  <si>
    <t xml:space="preserve"> · Bonos de consolidación</t>
  </si>
  <si>
    <t>(1) Comprende solamente Activos Financieros relacionados con operaciones de crédito público, excluyendo aquellos activos vinculados a la deuda elegible pendiente de reestructuración. No incluye deudas de Anses, AFIP, Lotería Nacional y otros organismos públicos por emisión de bonos de consolidación - Las cifras presentadas se encuentran en proceso de conciliación.</t>
  </si>
  <si>
    <t xml:space="preserve"> U$S-LEY ARG (TVPA)</t>
  </si>
  <si>
    <t xml:space="preserve"> ARG-LEY ARG (TVPP)</t>
  </si>
  <si>
    <t xml:space="preserve"> U$S-LEY NY (TVPY-TVYO)</t>
  </si>
  <si>
    <t xml:space="preserve"> YEN- LEY JAPONESA </t>
  </si>
  <si>
    <t>BONOS</t>
  </si>
  <si>
    <t xml:space="preserve">  AVALES</t>
  </si>
  <si>
    <t>Avales</t>
  </si>
  <si>
    <t xml:space="preserve"> - Avales</t>
  </si>
  <si>
    <t>2051-2117 (2)</t>
  </si>
  <si>
    <t>(2) A partir del año 2051 el total de servicios corresponde a los vencimientos del Bono del Tesoro Consolidado $ 2089 y del Bono Internacional de la República Argentina u$s 2117.</t>
  </si>
  <si>
    <t>BONOS PGN/DLK/28-06-2021</t>
  </si>
  <si>
    <t>5. LETRAS DEL TESORO</t>
  </si>
  <si>
    <t>6. AVALES</t>
  </si>
  <si>
    <t>7. DEUDA EN SITUACIÓN DE PAGO DIFERIDO</t>
  </si>
  <si>
    <t>Otras Operaciones (Bajas Ley n° 27.249, amparos y excepciones y otros ajustes)</t>
  </si>
  <si>
    <t>III- ORGANISMOS INTERNACIONALES - CON CARGO A PROVINCIAS</t>
  </si>
  <si>
    <t>LETES/U$S/14-02-2020</t>
  </si>
  <si>
    <t>LETES/U$S/28-02-2020</t>
  </si>
  <si>
    <t>Saldo al 30/09/2019</t>
  </si>
  <si>
    <t>BOCON PRE.2ºS./$/C.A./02/PRE3</t>
  </si>
  <si>
    <t>BOCON PRO.1ºS./$/C.A./07/PRO1</t>
  </si>
  <si>
    <t>BOCON PRO.2ºS./$/C.A./10/PRO3</t>
  </si>
  <si>
    <t>BOCON PRO.3ºS./$/C.A./07/PRO5</t>
  </si>
  <si>
    <t>BOCON PRO.5°S./$/C.A./07/PRO9</t>
  </si>
  <si>
    <t>BOCON PRO.1ºS./U$S/L./07/PRO2</t>
  </si>
  <si>
    <t>BOCON PRO.2ºS./U$S/L./10/PRO4</t>
  </si>
  <si>
    <t>BOCON PRO.3ºS./U$S/L./07/PRO6</t>
  </si>
  <si>
    <t>BOCON PRO.5ºS./U$S/L./07/PRO10</t>
  </si>
  <si>
    <t>. En moneda nacional ajustable por CER</t>
  </si>
  <si>
    <t xml:space="preserve">   Pagarés CAMMESA</t>
  </si>
  <si>
    <t>Perfil mensual de vencimientos de capital de la Deuda Bruta de la Administración Central, desagregado por instrumento - 2021</t>
  </si>
  <si>
    <t>Perfil mensual de vencimientos de interés de la Deuda Bruta de la Administración Central, desagregado por instrumento - 2021</t>
  </si>
  <si>
    <t>MINISTERIO DE ECONOMÍA</t>
  </si>
  <si>
    <t>Letras Intransferibles</t>
  </si>
  <si>
    <t>Saldo al 31/12/2019</t>
  </si>
  <si>
    <t>2025 y +</t>
  </si>
  <si>
    <t>2030/2117 (3)</t>
  </si>
  <si>
    <t>LETRA/U$S/FGS/01-04-2020</t>
  </si>
  <si>
    <t>LETRA/U$S/FGS/17-04-2020</t>
  </si>
  <si>
    <t>LETRA/U$S/FGS/30-04-2020</t>
  </si>
  <si>
    <t>LETRA/U$S/FGS/27-05-2020</t>
  </si>
  <si>
    <t>Pagarés CAMMESA</t>
  </si>
  <si>
    <t>2019 (1)</t>
  </si>
  <si>
    <t>(1) El cálculo no incluye la deuda elegible y no presentada al canje (Dtos. 1735/04 y 563/10) y no cancelada a la fecha en el marco de los acuerdos contemplados en la Ley n° 27.249, a excepción del ratio "Deuda Bruta de la Administración Central".</t>
  </si>
  <si>
    <t>2051-2117</t>
  </si>
  <si>
    <t>Deuda al 31/03/2020: nivel y composición</t>
  </si>
  <si>
    <t>Vencimientos de capital e interés de la deuda al 31-03-2020 proyectados</t>
  </si>
  <si>
    <t xml:space="preserve">Deuda Bruta de la Administración Central - Flujos y variaciones 1er. Trimestre 2020  </t>
  </si>
  <si>
    <t xml:space="preserve">Deuda Bruta de la Administración Central - Serie de saldos trimestrales - 1er. Trimestre 2019/1er. Trimestre 2020 </t>
  </si>
  <si>
    <t>Datos al 31/03/2020</t>
  </si>
  <si>
    <r>
      <t>(1) Nota Metodológica:</t>
    </r>
    <r>
      <rPr>
        <sz val="10"/>
        <rFont val="Calibri"/>
        <family val="2"/>
        <scheme val="minor"/>
      </rPr>
      <t xml:space="preserve"> Cálculo realizado sobre la deuda en situación de pago normal. Se aplican las tasas de referencia vigentes al 31/03/2020, incluyendo la tasa "plena" en aquellos instrumentos que capitalizan parte de los intereses que devengan.</t>
    </r>
  </si>
  <si>
    <t>Saldo al 31/03/2020</t>
  </si>
  <si>
    <t>1er. TRIMESTRE DE 2020</t>
  </si>
  <si>
    <t>I - DEUDA BRUTA (EXCLUIDA LA ELEGIBLE PENDIENTE DE REESTRUCTURACIÓN), AL 31/12/2019</t>
  </si>
  <si>
    <t>III - DEUDA BRUTA, AL 31/12/2019 (I + II)</t>
  </si>
  <si>
    <t>V - DEUDA BRUTA, AL 31/03/2020 (III + IV)</t>
  </si>
  <si>
    <t>VII - DEUDA BRUTA (EXCLUIDA LA ELEGIBLE PENDIENTE DE REESTRUCTURACIÓN), AL 31/03/2020 (V - VI)</t>
  </si>
  <si>
    <t xml:space="preserve"> d) Ajustes de valuación - Excluyendo la deuda elegible pendiente de reestructuración</t>
  </si>
  <si>
    <t xml:space="preserve"> e) Ajustes de valuación sobre deuda elegible pendiente de reestructuración</t>
  </si>
  <si>
    <t>IV - TOTAL VARIACIONES (a+b+c+d+e)</t>
  </si>
  <si>
    <r>
      <t>Otras Operaciones (Registro CCF, amparos y excepciones y otros ajustes</t>
    </r>
    <r>
      <rPr>
        <sz val="10"/>
        <rFont val="Calibri"/>
        <family val="2"/>
        <scheme val="minor"/>
      </rPr>
      <t>)</t>
    </r>
  </si>
  <si>
    <t>AL 31/03/2020</t>
  </si>
  <si>
    <t>Badlar Bancos Privados + 1,00%</t>
  </si>
  <si>
    <t>LETES/$/13-05-2020</t>
  </si>
  <si>
    <t>LETES/$/16-06-2020</t>
  </si>
  <si>
    <t>(1) Valor nominal original (VNO) menos amortizaciones vencidas. Surge de multiplicar el VNO por el valor residual al 31-03-2020.</t>
  </si>
  <si>
    <t>BONCER/$/1,20%+CER/18-03-2022</t>
  </si>
  <si>
    <t>BONCER/$/1,40%+CER/25-03-2023</t>
  </si>
  <si>
    <t>BONCER/$/1,50%+CER/25-03-2024</t>
  </si>
  <si>
    <t>BONCER/$/1%+CER/05-08-2021</t>
  </si>
  <si>
    <t>DATOS AL 31/03/2020</t>
  </si>
  <si>
    <t>LETRA/U$S/FGS/12-03-2021</t>
  </si>
  <si>
    <t>(2) Valor nominal original (VNO) menos amortizaciones vencidas.  Surge de multiplicar el VNO por el valor residual al 31-03-2020.</t>
  </si>
  <si>
    <t>(3) Surge de multiplicar el valor nominal residual por el coeficiente de capitalización y el coeficiente de estabilización de referencia al 31-03-2020.</t>
  </si>
  <si>
    <t>(2) Surge de multiplicar el valor nominal residual por el coeficiente de capitalización al 31-03-2020.</t>
  </si>
  <si>
    <t>(1) Valor nominal original (VNO) menos amortizaciones vencidas.  Surge de multiplicar el VNO por el valor residual al 31-03-2020.</t>
  </si>
  <si>
    <t>PERIODO PROYECTADO ABRIL 2020 A MARZO 2021</t>
  </si>
  <si>
    <t>(En miles de U$S - Tipo de cambio 31/03/2020)</t>
  </si>
  <si>
    <t>Sub Total</t>
  </si>
  <si>
    <t>(En millones de U$S - Stock de deuda y tipo de cambio 31/03/20)</t>
  </si>
  <si>
    <t>BONAD/DLK/4%/05-08-2021</t>
  </si>
  <si>
    <t>BONTE/$/BADLAR + 100 PB/05-08-2021</t>
  </si>
  <si>
    <t>BONTE DUAL/$/34%/05-08-2021</t>
  </si>
  <si>
    <t>(2) Como porcentaje del total de los servicios proyectados (capital mas interés) para el período 01/04/2020 - 31/12/2117.</t>
  </si>
  <si>
    <t>ORGANISMOS INTERNACIONALES - FLUJOS NETOS 1993 - 2020</t>
  </si>
  <si>
    <t>1er Trimestre 2020</t>
  </si>
  <si>
    <t>Valor actualizado en miles de u$s al 31/03/2020</t>
  </si>
  <si>
    <t>1er Trimestre 2020 (1)</t>
  </si>
  <si>
    <t>Perfil mensual de vencimientos de capital e interés de la Deuda Bruta de la Administración Central - 04/2020 a 03/2021</t>
  </si>
  <si>
    <t>ACUMULADO AL 31/03/2020</t>
  </si>
  <si>
    <t>BOCON PRO.8ºS./$/BAD./22/PR15</t>
  </si>
  <si>
    <t>BONTE/DLK/4,00%/05-08-2021</t>
  </si>
  <si>
    <t>BONAR/$/BADLAR+200PB/08-02-2021</t>
  </si>
  <si>
    <t>BONAR/DLK/TASA DUAL 4,50% ó 2,35%CM/13-02-2020</t>
  </si>
  <si>
    <t>Tasa Dual (4,5% ó 2,35%)</t>
  </si>
  <si>
    <t>BONO CONSOLIDADO/$/T.CERO/2089</t>
  </si>
  <si>
    <t>BONO/DLK/BPGN/28-06-2021</t>
  </si>
  <si>
    <t>BONTE/$/TASA DUAL 34% ó CER-0,50%/05-08-2021</t>
  </si>
  <si>
    <t>Tasa Dual (34% ó CER - 0,50%)</t>
  </si>
  <si>
    <t>BONTE/$/BADLAR+100PB/05-08-2021</t>
  </si>
  <si>
    <t>BOTAPO/$/T.PO.MON./21-06-2020</t>
  </si>
  <si>
    <t>LECAP/$/4,00%/11-10-2019</t>
  </si>
  <si>
    <t>LECAP/$/4,25%/15-11-2019</t>
  </si>
  <si>
    <t>LECAP/$/2,65%/28-02-2020</t>
  </si>
  <si>
    <t>LECAP/$/3,75%/29-5-2020</t>
  </si>
  <si>
    <t>LECAP/$/3,00%/30-04-2020</t>
  </si>
  <si>
    <t>LECAP/$/2,65%/31-07-2020</t>
  </si>
  <si>
    <t>LECAP/$/3,35%/31-10-2019</t>
  </si>
  <si>
    <t>LEBADS/$/BADLAR+200PB/VARIOS/03-04-2020</t>
  </si>
  <si>
    <t>Tasa Badlar Privada + 2,00%</t>
  </si>
  <si>
    <t>LEBADS/$/BADLAR+300PB/22-06-2020</t>
  </si>
  <si>
    <t>Tasa Badlar Privada + 3,00%</t>
  </si>
  <si>
    <t>LETRA/$/BADLAR/VARIOS/14-07-2020</t>
  </si>
  <si>
    <t>LEBADS/$/BADLAR+175PB/31-07-2020</t>
  </si>
  <si>
    <t>Tasa Badlar Privada + 1,75%</t>
  </si>
  <si>
    <t>LEBADS/$/BADLAR+175PB/28-05-2020</t>
  </si>
  <si>
    <t>LEBADS/$/BADLAR+200PB/28-08-2020</t>
  </si>
  <si>
    <t>LEBADS/$/BADLAR+400PB/18-09-2020</t>
  </si>
  <si>
    <t>Tasa Badlar Privada + 4,00%</t>
  </si>
  <si>
    <t>LEBADS/$/BADLAR+550PB/22-12-2020</t>
  </si>
  <si>
    <t>Tasa Badlar Privada + 5,50%</t>
  </si>
  <si>
    <t>LETRA/$/BADLAR+500PB/FGS/01-04-2020</t>
  </si>
  <si>
    <t>Tasa Badlar Pública + 5,00%</t>
  </si>
  <si>
    <t>LETRA/$/BADLAR+300PB/FGS/23-06-2020</t>
  </si>
  <si>
    <t>LETRA/$/BADLAR+500PB/FGS/27-05-2020</t>
  </si>
  <si>
    <t>LETRA/$/BADLAR+500PB/FGS/30-04-2020</t>
  </si>
  <si>
    <t>LETRA/$/BADLAR+500PB/FGS/31-08-2020</t>
  </si>
  <si>
    <t>Tasa Badlar Privada + 5,00%</t>
  </si>
  <si>
    <t>LETRA/$/BADLAR+500PB/FGS/17-04-2020</t>
  </si>
  <si>
    <t>LETRA/$/BADLAR/VARIOS/05-05-2020</t>
  </si>
  <si>
    <t>LETRA/$/BADLAR/VARIOS/15-04-2020</t>
  </si>
  <si>
    <t>LETRA/$/BADLAR/SRT/24-08-2020</t>
  </si>
  <si>
    <t>LELINKS/DLK/4,25%/03-10-2019</t>
  </si>
  <si>
    <t>LELINKS/DLK/4,25%/04-12-2019</t>
  </si>
  <si>
    <t>LELINKS/DLK/4,25%/05-11-2019</t>
  </si>
  <si>
    <t>LETRA/U$S/VARIOS/15-04-2020</t>
  </si>
  <si>
    <t>LETES/U$S/20-12-2019</t>
  </si>
  <si>
    <t>LETES/U$S/13-09-2019</t>
  </si>
  <si>
    <t>LETES/U$S/30-08-2019</t>
  </si>
  <si>
    <t>LETES/U$S/15-11-2019</t>
  </si>
  <si>
    <t>LETES/U$S/29-11-2019</t>
  </si>
  <si>
    <t>LETES/U$S/11-10-2019</t>
  </si>
  <si>
    <t>LETES/U$S/25-10-2019</t>
  </si>
  <si>
    <t>LETRA/U$S/PROV.MENDOZA/28-10-2024</t>
  </si>
  <si>
    <t>LETES/U$S/27-09-2019</t>
  </si>
  <si>
    <t>LETRA/U$S/FMI/BCRA/2026</t>
  </si>
  <si>
    <t>LETRA/U$S/FOI/16-08-2023</t>
  </si>
  <si>
    <t>LETRA/U$S/BCRA/30-12-2029</t>
  </si>
  <si>
    <t>LETRA/U$S/FDA/TITULOS/2022</t>
  </si>
  <si>
    <t>LETRA/U$S/FDA/TITULOS/2023</t>
  </si>
  <si>
    <t>LETRA/U$S/FDA/TITULOS/2021</t>
  </si>
  <si>
    <t>LETRA/U$S/FDA/TITULOS/2024</t>
  </si>
  <si>
    <t>LETRA/U$S/FDA/TITULOS/2025</t>
  </si>
  <si>
    <t>BONCER/$+CER/1,50%/25-03-2024</t>
  </si>
  <si>
    <t>BONCER/$+CER/1,40%/25-03-2023</t>
  </si>
  <si>
    <t>BONCER/$+CER/1,20%/18-03-2022</t>
  </si>
  <si>
    <t>BONCER/$+CER/1,00%/05-08-2021</t>
  </si>
  <si>
    <t>LECER/$+CER/13-11-2020</t>
  </si>
  <si>
    <t>En millones de u$s - Stock y tipo de cambio al 31/03/2020</t>
  </si>
  <si>
    <t>Stock al 31/03/2020</t>
  </si>
  <si>
    <t>IV- DEUDA EN SITUACIÓN DE PAGO DIFERIDO (3)</t>
  </si>
  <si>
    <t>(2) Deuda en situacion de pago diferido, no elegible para canjes de Dtos. 1735/04 y 563/10.</t>
  </si>
  <si>
    <t>(3) Deuda en situacion de pago diferido, no elegible para canjes de Dtos. 1735/04 y 563/10.</t>
  </si>
  <si>
    <t>(4) Se trata de la deuda elegible y no presentada al canje (Dtos. 1735/04 y 563/10) y no cancelada a la fecha en el marco de los acuerdos contemplados en la Ley n° 27.249.</t>
  </si>
  <si>
    <t xml:space="preserve">(6) Valor remanente total. Es la diferencia entre el máximo a pagar de 48 unidades por cada 100 de valor nocional y la suma de los montos pagados hasta la actualidad, de acuerdo con las condiciones establecidas en las respectivas normas de emisión. </t>
  </si>
  <si>
    <t xml:space="preserve"> (4) Se trata de la deuda elegible y no presentada al canje (Dtos. 1735/04 y 563/10) y no cancelada a la fecha en el marco de los acuerdos contemplados en la Ley n° 27.249.</t>
  </si>
  <si>
    <t xml:space="preserve"> (5) Intereses compensatorios estimados, devengados e impagos con posterioridad a la fecha de vencimiento de cada título.</t>
  </si>
  <si>
    <t>DEUDA EN SITUACIÓN DE PAGO DIFERIDO (2)</t>
  </si>
  <si>
    <t xml:space="preserve">  Interés (3)</t>
  </si>
  <si>
    <t>DEUDA ELEGIBLE PENDIENTE DE REESTRUCTURACIÓN (4)</t>
  </si>
  <si>
    <t xml:space="preserve">  Intereses compensatorios (5)</t>
  </si>
  <si>
    <t xml:space="preserve"> (2) Deuda en situacion de pago diferido, no elegible para canjes de Dtos. 1735/04 y 563/10.</t>
  </si>
  <si>
    <t xml:space="preserve"> (3) No incluye intereses moratorios ni punitorios.</t>
  </si>
  <si>
    <t xml:space="preserve">    INTERÉS (4)</t>
  </si>
  <si>
    <t>V- DEUDA ELEGIBLE PENDIENTE DE REESTRUCTURACIÓN (5)</t>
  </si>
  <si>
    <t xml:space="preserve">        INTERESES COMPENSATORIOS (6)</t>
  </si>
  <si>
    <t>VI- VALORES NEGOCIABLES VINCULADOS AL PBI (7)</t>
  </si>
  <si>
    <t>VII- ACTIVOS FINANCIEROS (8)</t>
  </si>
  <si>
    <t>(5) Se trata de la deuda elegible y no presentada al canje (Dtos. 1735/04 y 563/10) y no cancelada a la fecha en el marco de los acuerdos contemplados en la Ley n° 27.249.</t>
  </si>
  <si>
    <t>(6) Intereses compensatorios estimados, devengados e impagos con posterioridad a la fecha de vencimiento de cada bono.</t>
  </si>
  <si>
    <t xml:space="preserve">(7) Valor remanente total. Es la diferencia entre el máximo a pagar de 48 unidades por cada 100 de valor nocional y la suma de los montos pagados hasta la actualidad, de acuerdo con las condiciones establecidas en las respectivas normas de emisión. </t>
  </si>
  <si>
    <t>(8) Activos Financieros son créditos a favor del Estado Nacional que se originan en operaciones de Crédito Público. Dato provisorio.</t>
  </si>
  <si>
    <t>(4) No incluye intereses moratorios ni punitorios.</t>
  </si>
  <si>
    <t xml:space="preserve"> EUR- LEY INGLESA (TVPE)</t>
  </si>
  <si>
    <t xml:space="preserve"> - EN SITUACIÓN DE PAGO DIFERIDO (1)</t>
  </si>
  <si>
    <t xml:space="preserve"> - ELEGIBLE PENDIENTE DE REESTRUCTURACIÓN (2)</t>
  </si>
  <si>
    <t xml:space="preserve">     INTERESES COMPENSATORIOS (3)</t>
  </si>
  <si>
    <t xml:space="preserve"> - VALORES NEGOCIABLES VINCULADOS AL PBI (4)</t>
  </si>
  <si>
    <t>(1) Deuda en situacion de pago diferido, no elegible para canjes de Dtos. 1735/04 y 563/10.</t>
  </si>
  <si>
    <t>(2) Se trata de la deuda elegible y no presentada al canje (Dtos. 1735/04 y 563/10) y no cancelada a la fecha en el marco de los acuerdos contemplados en la Ley n° 27.249.</t>
  </si>
  <si>
    <t>(3) Intereses compensatorios estimados, devengados e impagos con posterioridad a la fecha de vencimiento de cada título.</t>
  </si>
  <si>
    <t xml:space="preserve">(4) Valor remanente total. Es la diferencia entre el máximo a pagar de 48 unidades por cada 100 de valor nocional y la suma de los montos pagados hasta la actualidad, de acuerdo con las condiciones establecidas en las respectivas normas de emisión. </t>
  </si>
  <si>
    <t>V- DEUDA EN SITUACIÓN DE PAGO DIFERIDO (2)</t>
  </si>
  <si>
    <t xml:space="preserve">    INTERÉS (3)</t>
  </si>
  <si>
    <t>VI- DEUDA ELEGIBLE PENDIENTE DE REESTRUCTURACIÓN (4)</t>
  </si>
  <si>
    <t xml:space="preserve">    - Intereses Compensatorios (5)</t>
  </si>
  <si>
    <r>
      <t>VII- VALORES NEGOCIABLES VINCULADOS AL PBI</t>
    </r>
    <r>
      <rPr>
        <b/>
        <i/>
        <sz val="12"/>
        <color indexed="9"/>
        <rFont val="Calibri"/>
        <family val="2"/>
        <scheme val="minor"/>
      </rPr>
      <t xml:space="preserve"> (6)</t>
    </r>
  </si>
  <si>
    <t>(3) No incluye intereses moratorios ni punitorios.</t>
  </si>
  <si>
    <t>(5)  Intereses compensatorios estimados, devengados e impagos con posterioridad a la fecha de vencimiento de cada título.</t>
  </si>
  <si>
    <t>II - DEUDA ELEGIBLE PENDIENTE DE REESTRUCTURACIÓN, AL 31/12/2019 (*)</t>
  </si>
  <si>
    <t>VI - DEUDA ELEGIBLE PENDIENTE DE REESTRUCTURACIÓN, AL 31/03/2020 (*)</t>
  </si>
  <si>
    <t>(*) Se trata de la deuda elegible y no presentada al canje (Dtos. 1735/04 y 563/10) y no cancelada a la fecha en el marco de los acuerdos contemplados en la Ley n° 27.249.</t>
  </si>
</sst>
</file>

<file path=xl/styles.xml><?xml version="1.0" encoding="utf-8"?>
<styleSheet xmlns="http://schemas.openxmlformats.org/spreadsheetml/2006/main">
  <numFmts count="5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_€_-;\-* #,##0\ _€_-;_-* &quot;-&quot;\ _€_-;_-@_-"/>
    <numFmt numFmtId="165" formatCode="_-* #,##0.00\ _€_-;\-* #,##0.00\ _€_-;_-* &quot;-&quot;??\ _€_-;_-@_-"/>
    <numFmt numFmtId="166" formatCode="_(* #,##0_);_(* \(#,##0\);_(* &quot;-&quot;_);_(@_)"/>
    <numFmt numFmtId="167" formatCode="_(* #,##0.00_);_(* \(#,##0.00\);_(* &quot;-&quot;??_);_(@_)"/>
    <numFmt numFmtId="168" formatCode="_-* #,##0.00_-;\-* #,##0.00_-;_-* &quot;-&quot;??_-;_-@_-"/>
    <numFmt numFmtId="169" formatCode="_-* #,##0\ _P_t_a_-;\-* #,##0\ _P_t_a_-;_-* &quot;-&quot;\ _P_t_a_-;_-@_-"/>
    <numFmt numFmtId="170" formatCode="_-* #,##0\ _P_t_s_-;\-* #,##0\ _P_t_s_-;_-* &quot;-&quot;\ _P_t_s_-;_-@_-"/>
    <numFmt numFmtId="171" formatCode="_-* #,##0.00\ _P_t_s_-;\-* #,##0.00\ _P_t_s_-;_-* &quot;-&quot;??\ _P_t_s_-;_-@_-"/>
    <numFmt numFmtId="172" formatCode="_-* #,##0.00\ _$_-;\-* #,##0.00\ _$_-;_-* &quot;-&quot;??\ _$_-;_-@_-"/>
    <numFmt numFmtId="173" formatCode="_-* #,##0.00\ _P_t_s_-;\-* #,##0.00\ _P_t_s_-;_-* &quot;-&quot;\ _P_t_s_-;_-@_-"/>
    <numFmt numFmtId="174" formatCode="_-* #,##0_-;\-* #,##0_-;_-* &quot;-&quot;??_-;_-@_-"/>
    <numFmt numFmtId="175" formatCode="0.00_)"/>
    <numFmt numFmtId="176" formatCode="0.0%"/>
    <numFmt numFmtId="177" formatCode="_-* #,##0.0000\ _P_t_s_-;\-* #,##0.0000\ _P_t_s_-;_-* &quot;-&quot;\ _P_t_s_-;_-@_-"/>
    <numFmt numFmtId="178" formatCode="#,##0,;\-\ #,##0,;&quot;--- &quot;"/>
    <numFmt numFmtId="179" formatCode="#,##0,,;\-\ #,##0,,;&quot;--- &quot;"/>
    <numFmt numFmtId="180" formatCode="#,##0.00_);\(#,##0.00\);&quot; --- &quot;"/>
    <numFmt numFmtId="181" formatCode="_(* #,##0.0000000_);_(* \(#,##0.0000000\);_(* &quot;-&quot;??_);_(@_)"/>
    <numFmt numFmtId="182" formatCode="[$-C0A]d\-mmm\-yy;@"/>
    <numFmt numFmtId="183" formatCode="_-* #,##0\ _€_-;\-* #,##0\ _€_-;_-* &quot;-&quot;??\ _€_-;_-@_-"/>
    <numFmt numFmtId="184" formatCode="#,##0.0"/>
    <numFmt numFmtId="185" formatCode="_-* #,##0.000\ _P_t_s_-;\-* #,##0.000\ _P_t_s_-;_-* &quot;-&quot;\ _P_t_s_-;_-@_-"/>
    <numFmt numFmtId="186" formatCode="#,"/>
    <numFmt numFmtId="187" formatCode="#,##0.000"/>
    <numFmt numFmtId="188" formatCode="_-* #,##0\ _$_-;\-* #,##0\ _$_-;_-* &quot;-&quot;\ _$_-;_-@_-"/>
    <numFmt numFmtId="189" formatCode="_-* #,##0\ _D_l_s_-;\-* #,##0\ _D_l_s_-;_-* &quot;-&quot;\ _D_l_s_-;_-@_-"/>
    <numFmt numFmtId="190" formatCode="_-* #,##0.00000\ _€_-;\-* #,##0.00000\ _€_-;_-* &quot;-&quot;??\ _€_-;_-@_-"/>
    <numFmt numFmtId="191" formatCode="_-* #,##0.00\ _P_t_a_-;\-* #,##0.00\ _P_t_a_-;_-* &quot;-&quot;??\ _P_t_a_-;_-@_-"/>
    <numFmt numFmtId="192" formatCode="_ * #,##0.0000_ ;_ * \-#,##0.0000_ ;_ * &quot;-&quot;????_ ;_ @_ "/>
    <numFmt numFmtId="193" formatCode="_-* #,##0\ _P_t_s_-;\-* #,##0\ _P_t_s_-;_-* &quot;-&quot;??\ _P_t_s_-;_-@_-"/>
    <numFmt numFmtId="194" formatCode="_(* #,##0.000_);_(* \(#,##0.000\);_(* &quot;-&quot;_);_(@_)"/>
    <numFmt numFmtId="195" formatCode="0.00000"/>
    <numFmt numFmtId="196" formatCode="_-* #,##0.00\ [$€]_-;\-* #,##0.00\ [$€]_-;_-* &quot;-&quot;??\ [$€]_-;_-@_-"/>
    <numFmt numFmtId="197" formatCode="_ * #,##0.00_ ;_ * \-#,##0.00_ ;_ * &quot;-&quot;????_ ;_ @_ "/>
    <numFmt numFmtId="198" formatCode="_ * #,##0_ ;_ * \-#,##0_ ;_ * &quot;-&quot;??_ ;_ @_ "/>
    <numFmt numFmtId="199" formatCode="_-* #,##0.0\ _P_t_a_-;\-* #,##0.0\ _P_t_a_-;_-* &quot;-&quot;??\ _P_t_a_-;_-@_-"/>
    <numFmt numFmtId="200" formatCode="_-* #,##0.0000000\ _P_t_a_-;\-* #,##0.0000000\ _P_t_a_-;_-* &quot;-&quot;??\ _P_t_a_-;_-@_-"/>
    <numFmt numFmtId="201" formatCode="_-* #,##0.000000\ _P_t_s_-;\-* #,##0.000000\ _P_t_s_-;_-* &quot;-&quot;??\ _P_t_s_-;_-@_-"/>
    <numFmt numFmtId="202" formatCode="0.000%"/>
    <numFmt numFmtId="203" formatCode="_-* #,##0.0000\ _P_t_s_-;\-* #,##0.0000\ _P_t_s_-;_-* &quot;-&quot;??\ _P_t_s_-;_-@_-"/>
    <numFmt numFmtId="204" formatCode="_ * #,##0.00000_ ;_ * \-#,##0.00000_ ;_ * &quot;-&quot;_ ;_ @_ "/>
    <numFmt numFmtId="205" formatCode="_-* #,##0.000\ _P_t_s_-;\-* #,##0.000\ _P_t_s_-;_-* &quot;-&quot;??\ _P_t_s_-;_-@_-"/>
    <numFmt numFmtId="206" formatCode="_-* #,##0.0000000\ _P_t_s_-;\-* #,##0.0000000\ _P_t_s_-;_-* &quot;-&quot;??\ _P_t_s_-;_-@_-"/>
    <numFmt numFmtId="207" formatCode="_-* #,##0.00\ _P_t_a_-;\-* #,##0.00\ _P_t_a_-;_-* &quot;-&quot;\ _P_t_a_-;_-@_-"/>
    <numFmt numFmtId="208" formatCode="#,##0_ ;\-#,##0\ "/>
    <numFmt numFmtId="209" formatCode="0.0000%"/>
    <numFmt numFmtId="210" formatCode="0.00000000000000%"/>
    <numFmt numFmtId="211" formatCode="_-* #,##0.000000000000\ _P_t_s_-;\-* #,##0.000000000000\ _P_t_s_-;_-* &quot;-&quot;??\ _P_t_s_-;_-@_-"/>
    <numFmt numFmtId="212" formatCode="_-* #,##0.00000000000\ _P_t_s_-;\-* #,##0.00000000000\ _P_t_s_-;_-* &quot;-&quot;??\ _P_t_s_-;_-@_-"/>
    <numFmt numFmtId="213" formatCode="_-* #,##0.000\ _P_t_a_-;\-* #,##0.000\ _P_t_a_-;_-* &quot;-&quot;\ _P_t_a_-;_-@_-"/>
    <numFmt numFmtId="214" formatCode="_-* #,##0_-;\-* #,##0_-;_-* &quot;-&quot;_-;_-@_-"/>
  </numFmts>
  <fonts count="14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i/>
      <sz val="10"/>
      <name val="Arial"/>
      <family val="2"/>
    </font>
    <font>
      <sz val="10"/>
      <name val="Arial"/>
      <family val="2"/>
    </font>
    <font>
      <sz val="10"/>
      <color indexed="8"/>
      <name val="MS Sans Serif"/>
      <family val="2"/>
    </font>
    <font>
      <sz val="11"/>
      <name val="Times New Roman"/>
      <family val="1"/>
    </font>
    <font>
      <sz val="10"/>
      <color indexed="22"/>
      <name val="MS Sans Serif"/>
      <family val="2"/>
    </font>
    <font>
      <sz val="10"/>
      <name val="MS Sans Serif"/>
      <family val="2"/>
    </font>
    <font>
      <u/>
      <sz val="10"/>
      <color indexed="12"/>
      <name val="Arial"/>
      <family val="2"/>
    </font>
    <font>
      <sz val="8"/>
      <name val="Arial"/>
      <family val="2"/>
    </font>
    <font>
      <sz val="11"/>
      <name val="Book Antiqua"/>
      <family val="1"/>
    </font>
    <font>
      <u/>
      <sz val="7.5"/>
      <color indexed="12"/>
      <name val="Arial"/>
      <family val="2"/>
    </font>
    <font>
      <sz val="11"/>
      <name val="Times New Roman"/>
      <family val="1"/>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name val="Arial"/>
      <family val="2"/>
    </font>
    <font>
      <sz val="10"/>
      <name val="Calibri"/>
      <family val="2"/>
      <scheme val="minor"/>
    </font>
    <font>
      <u/>
      <sz val="10"/>
      <color indexed="12"/>
      <name val="Calibri"/>
      <family val="2"/>
      <scheme val="minor"/>
    </font>
    <font>
      <b/>
      <sz val="11"/>
      <name val="Calibri"/>
      <family val="2"/>
      <scheme val="minor"/>
    </font>
    <font>
      <sz val="8"/>
      <name val="Calibri"/>
      <family val="2"/>
      <scheme val="minor"/>
    </font>
    <font>
      <b/>
      <sz val="13"/>
      <name val="Calibri"/>
      <family val="2"/>
      <scheme val="minor"/>
    </font>
    <font>
      <sz val="10"/>
      <color theme="0"/>
      <name val="Calibri"/>
      <family val="2"/>
      <scheme val="minor"/>
    </font>
    <font>
      <u/>
      <sz val="10"/>
      <name val="Calibri"/>
      <family val="2"/>
      <scheme val="minor"/>
    </font>
    <font>
      <b/>
      <sz val="12"/>
      <name val="Calibri"/>
      <family val="2"/>
      <scheme val="minor"/>
    </font>
    <font>
      <b/>
      <sz val="10"/>
      <name val="Calibri"/>
      <family val="2"/>
      <scheme val="minor"/>
    </font>
    <font>
      <b/>
      <u/>
      <sz val="10"/>
      <name val="Calibri"/>
      <family val="2"/>
      <scheme val="minor"/>
    </font>
    <font>
      <sz val="10"/>
      <color indexed="10"/>
      <name val="Calibri"/>
      <family val="2"/>
      <scheme val="minor"/>
    </font>
    <font>
      <sz val="10"/>
      <color indexed="8"/>
      <name val="Calibri"/>
      <family val="2"/>
      <scheme val="minor"/>
    </font>
    <font>
      <b/>
      <sz val="11"/>
      <color indexed="9"/>
      <name val="Calibri"/>
      <family val="2"/>
      <scheme val="minor"/>
    </font>
    <font>
      <b/>
      <sz val="10"/>
      <color indexed="9"/>
      <name val="Calibri"/>
      <family val="2"/>
      <scheme val="minor"/>
    </font>
    <font>
      <b/>
      <sz val="12"/>
      <color indexed="9"/>
      <name val="Calibri"/>
      <family val="2"/>
      <scheme val="minor"/>
    </font>
    <font>
      <sz val="9"/>
      <name val="Calibri"/>
      <family val="2"/>
      <scheme val="minor"/>
    </font>
    <font>
      <b/>
      <i/>
      <sz val="10"/>
      <name val="Calibri"/>
      <family val="2"/>
      <scheme val="minor"/>
    </font>
    <font>
      <b/>
      <sz val="8"/>
      <name val="Calibri"/>
      <family val="2"/>
      <scheme val="minor"/>
    </font>
    <font>
      <b/>
      <u/>
      <sz val="12"/>
      <color indexed="9"/>
      <name val="Calibri"/>
      <family val="2"/>
      <scheme val="minor"/>
    </font>
    <font>
      <sz val="11"/>
      <name val="Calibri"/>
      <family val="2"/>
      <scheme val="minor"/>
    </font>
    <font>
      <sz val="11"/>
      <color indexed="9"/>
      <name val="Calibri"/>
      <family val="2"/>
      <scheme val="minor"/>
    </font>
    <font>
      <b/>
      <u/>
      <sz val="11"/>
      <color indexed="9"/>
      <name val="Calibri"/>
      <family val="2"/>
      <scheme val="minor"/>
    </font>
    <font>
      <b/>
      <u/>
      <sz val="11"/>
      <name val="Calibri"/>
      <family val="2"/>
      <scheme val="minor"/>
    </font>
    <font>
      <i/>
      <sz val="12"/>
      <name val="Calibri"/>
      <family val="2"/>
      <scheme val="minor"/>
    </font>
    <font>
      <sz val="12"/>
      <name val="Calibri"/>
      <family val="2"/>
      <scheme val="minor"/>
    </font>
    <font>
      <i/>
      <sz val="10"/>
      <name val="Calibri"/>
      <family val="2"/>
      <scheme val="minor"/>
    </font>
    <font>
      <b/>
      <sz val="13"/>
      <color indexed="8"/>
      <name val="Calibri"/>
      <family val="2"/>
      <scheme val="minor"/>
    </font>
    <font>
      <sz val="8"/>
      <color indexed="8"/>
      <name val="Calibri"/>
      <family val="2"/>
      <scheme val="minor"/>
    </font>
    <font>
      <sz val="11"/>
      <color indexed="8"/>
      <name val="Calibri"/>
      <family val="2"/>
      <scheme val="minor"/>
    </font>
    <font>
      <sz val="11"/>
      <color indexed="10"/>
      <name val="Calibri"/>
      <family val="2"/>
      <scheme val="minor"/>
    </font>
    <font>
      <b/>
      <sz val="11"/>
      <color indexed="8"/>
      <name val="Calibri"/>
      <family val="2"/>
      <scheme val="minor"/>
    </font>
    <font>
      <sz val="10"/>
      <color rgb="FFFF0000"/>
      <name val="Calibri"/>
      <family val="2"/>
      <scheme val="minor"/>
    </font>
    <font>
      <b/>
      <sz val="10"/>
      <color rgb="FFFF0000"/>
      <name val="Calibri"/>
      <family val="2"/>
      <scheme val="minor"/>
    </font>
    <font>
      <sz val="8.5"/>
      <name val="Calibri"/>
      <family val="2"/>
      <scheme val="minor"/>
    </font>
    <font>
      <b/>
      <sz val="11"/>
      <color theme="0"/>
      <name val="Calibri"/>
      <family val="2"/>
      <scheme val="minor"/>
    </font>
    <font>
      <sz val="11"/>
      <color theme="0"/>
      <name val="Calibri"/>
      <family val="2"/>
      <scheme val="minor"/>
    </font>
    <font>
      <b/>
      <i/>
      <sz val="13"/>
      <color theme="0"/>
      <name val="Calibri"/>
      <family val="2"/>
      <scheme val="minor"/>
    </font>
    <font>
      <b/>
      <i/>
      <sz val="13"/>
      <color indexed="9"/>
      <name val="Calibri"/>
      <family val="2"/>
      <scheme val="minor"/>
    </font>
    <font>
      <b/>
      <i/>
      <u/>
      <sz val="12"/>
      <color indexed="9"/>
      <name val="Calibri"/>
      <family val="2"/>
      <scheme val="minor"/>
    </font>
    <font>
      <b/>
      <sz val="10"/>
      <color indexed="10"/>
      <name val="Calibri"/>
      <family val="2"/>
      <scheme val="minor"/>
    </font>
    <font>
      <b/>
      <sz val="12"/>
      <color rgb="FFFF0000"/>
      <name val="Calibri"/>
      <family val="2"/>
      <scheme val="minor"/>
    </font>
    <font>
      <b/>
      <i/>
      <u/>
      <sz val="11"/>
      <name val="Calibri"/>
      <family val="2"/>
      <scheme val="minor"/>
    </font>
    <font>
      <sz val="10"/>
      <color indexed="53"/>
      <name val="Calibri"/>
      <family val="2"/>
      <scheme val="minor"/>
    </font>
    <font>
      <b/>
      <i/>
      <u/>
      <sz val="10"/>
      <name val="Calibri"/>
      <family val="2"/>
      <scheme val="minor"/>
    </font>
    <font>
      <b/>
      <i/>
      <u/>
      <sz val="11"/>
      <color theme="1"/>
      <name val="Calibri"/>
      <family val="2"/>
      <scheme val="minor"/>
    </font>
    <font>
      <b/>
      <u/>
      <sz val="11"/>
      <color theme="1"/>
      <name val="Calibri"/>
      <family val="2"/>
      <scheme val="minor"/>
    </font>
    <font>
      <b/>
      <sz val="11"/>
      <color theme="1"/>
      <name val="Calibri"/>
      <family val="2"/>
      <scheme val="minor"/>
    </font>
    <font>
      <i/>
      <sz val="11"/>
      <name val="Calibri"/>
      <family val="2"/>
      <scheme val="minor"/>
    </font>
    <font>
      <b/>
      <sz val="12"/>
      <color theme="0"/>
      <name val="Calibri"/>
      <family val="2"/>
      <scheme val="minor"/>
    </font>
    <font>
      <b/>
      <i/>
      <sz val="11"/>
      <color indexed="9"/>
      <name val="Calibri"/>
      <family val="2"/>
      <scheme val="minor"/>
    </font>
    <font>
      <b/>
      <sz val="13"/>
      <color indexed="9"/>
      <name val="Calibri"/>
      <family val="2"/>
      <scheme val="minor"/>
    </font>
    <font>
      <sz val="13"/>
      <name val="Calibri"/>
      <family val="2"/>
      <scheme val="minor"/>
    </font>
    <font>
      <b/>
      <i/>
      <sz val="10"/>
      <color indexed="9"/>
      <name val="Calibri"/>
      <family val="2"/>
      <scheme val="minor"/>
    </font>
    <font>
      <b/>
      <sz val="25"/>
      <name val="Calibri"/>
      <family val="2"/>
      <scheme val="minor"/>
    </font>
    <font>
      <b/>
      <u/>
      <sz val="15"/>
      <color indexed="9"/>
      <name val="Calibri"/>
      <family val="2"/>
      <scheme val="minor"/>
    </font>
    <font>
      <sz val="11"/>
      <color theme="0"/>
      <name val="Arial"/>
      <family val="2"/>
    </font>
    <font>
      <b/>
      <sz val="9"/>
      <name val="Calibri"/>
      <family val="2"/>
      <scheme val="minor"/>
    </font>
    <font>
      <b/>
      <i/>
      <sz val="12"/>
      <color indexed="9"/>
      <name val="Calibri"/>
      <family val="2"/>
      <scheme val="minor"/>
    </font>
    <font>
      <b/>
      <i/>
      <sz val="11"/>
      <color theme="0"/>
      <name val="Calibri"/>
      <family val="2"/>
      <scheme val="minor"/>
    </font>
    <font>
      <b/>
      <sz val="13"/>
      <color theme="0"/>
      <name val="Calibri"/>
      <family val="2"/>
      <scheme val="minor"/>
    </font>
    <font>
      <b/>
      <i/>
      <sz val="11"/>
      <name val="Calibri"/>
      <family val="2"/>
      <scheme val="minor"/>
    </font>
    <font>
      <b/>
      <i/>
      <sz val="9"/>
      <name val="Calibri"/>
      <family val="2"/>
      <scheme val="minor"/>
    </font>
    <font>
      <b/>
      <i/>
      <u/>
      <sz val="12"/>
      <name val="Calibri"/>
      <family val="2"/>
      <scheme val="minor"/>
    </font>
    <font>
      <sz val="12"/>
      <color indexed="8"/>
      <name val="Calibri"/>
      <family val="2"/>
      <scheme val="minor"/>
    </font>
    <font>
      <b/>
      <i/>
      <sz val="12"/>
      <name val="Calibri"/>
      <family val="2"/>
      <scheme val="minor"/>
    </font>
    <font>
      <sz val="9"/>
      <color indexed="9"/>
      <name val="Calibri"/>
      <family val="2"/>
      <scheme val="minor"/>
    </font>
    <font>
      <sz val="9"/>
      <color theme="1"/>
      <name val="Calibri"/>
      <family val="2"/>
      <scheme val="minor"/>
    </font>
    <font>
      <u/>
      <sz val="11"/>
      <color indexed="12"/>
      <name val="Calibri"/>
      <family val="2"/>
      <scheme val="minor"/>
    </font>
    <font>
      <sz val="11"/>
      <color rgb="FFFF0000"/>
      <name val="Calibri"/>
      <family val="2"/>
      <scheme val="minor"/>
    </font>
    <font>
      <sz val="9"/>
      <name val="Times New Roman"/>
      <family val="1"/>
    </font>
    <font>
      <b/>
      <sz val="11"/>
      <color theme="0"/>
      <name val="Arial"/>
      <family val="2"/>
    </font>
    <font>
      <b/>
      <sz val="10"/>
      <name val="Times New Roman"/>
      <family val="1"/>
    </font>
    <font>
      <sz val="11"/>
      <name val="Calibri"/>
      <family val="2"/>
    </font>
    <font>
      <i/>
      <sz val="10"/>
      <name val="Calibri"/>
      <family val="2"/>
    </font>
    <font>
      <b/>
      <sz val="12"/>
      <name val="Calibri"/>
      <family val="2"/>
    </font>
    <font>
      <i/>
      <sz val="11"/>
      <color rgb="FFFF0000"/>
      <name val="Calibri"/>
      <family val="2"/>
      <scheme val="minor"/>
    </font>
    <font>
      <u/>
      <sz val="11"/>
      <name val="Calibri"/>
      <family val="2"/>
      <scheme val="minor"/>
    </font>
    <font>
      <i/>
      <u/>
      <sz val="11"/>
      <name val="Calibri"/>
      <family val="2"/>
      <scheme val="minor"/>
    </font>
    <font>
      <sz val="10"/>
      <color theme="1"/>
      <name val="Calibri"/>
      <family val="2"/>
      <scheme val="minor"/>
    </font>
    <font>
      <i/>
      <sz val="11"/>
      <name val="Times New Roman"/>
      <family val="1"/>
    </font>
    <font>
      <b/>
      <i/>
      <u/>
      <sz val="10"/>
      <color theme="1"/>
      <name val="Calibri"/>
      <family val="2"/>
      <scheme val="minor"/>
    </font>
    <font>
      <b/>
      <sz val="10"/>
      <color theme="1"/>
      <name val="Calibri"/>
      <family val="2"/>
      <scheme val="minor"/>
    </font>
    <font>
      <b/>
      <i/>
      <sz val="10"/>
      <color theme="1"/>
      <name val="Calibri"/>
      <family val="2"/>
      <scheme val="minor"/>
    </font>
    <font>
      <b/>
      <sz val="10"/>
      <color theme="0"/>
      <name val="Calibri"/>
      <family val="2"/>
      <scheme val="minor"/>
    </font>
    <font>
      <b/>
      <sz val="11"/>
      <name val="Times New Roman"/>
      <family val="1"/>
    </font>
    <font>
      <b/>
      <i/>
      <sz val="13"/>
      <name val="Calibri"/>
      <family val="2"/>
      <scheme val="minor"/>
    </font>
    <font>
      <sz val="11"/>
      <color indexed="8"/>
      <name val="Calibri"/>
      <family val="2"/>
    </font>
    <font>
      <sz val="10"/>
      <color indexed="12"/>
      <name val="Arial"/>
      <family val="2"/>
    </font>
    <font>
      <b/>
      <i/>
      <sz val="12"/>
      <color theme="0"/>
      <name val="Calibri"/>
      <family val="2"/>
      <scheme val="minor"/>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9"/>
        <bgColor indexed="64"/>
      </patternFill>
    </fill>
    <fill>
      <patternFill patternType="solid">
        <fgColor theme="0"/>
        <bgColor indexed="64"/>
      </patternFill>
    </fill>
    <fill>
      <patternFill patternType="solid">
        <fgColor indexed="9"/>
        <bgColor indexed="8"/>
      </patternFill>
    </fill>
    <fill>
      <patternFill patternType="solid">
        <fgColor theme="4" tint="-0.249977111117893"/>
        <bgColor indexed="64"/>
      </patternFill>
    </fill>
    <fill>
      <patternFill patternType="solid">
        <fgColor theme="0" tint="-4.9989318521683403E-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double">
        <color indexed="64"/>
      </bottom>
      <diagonal/>
    </border>
    <border>
      <left style="double">
        <color indexed="64"/>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22"/>
      </right>
      <top/>
      <bottom/>
      <diagonal/>
    </border>
    <border>
      <left style="double">
        <color indexed="64"/>
      </left>
      <right style="thin">
        <color indexed="64"/>
      </right>
      <top style="thin">
        <color indexed="64"/>
      </top>
      <bottom style="thin">
        <color indexed="64"/>
      </bottom>
      <diagonal/>
    </border>
    <border>
      <left/>
      <right/>
      <top style="thin">
        <color indexed="64"/>
      </top>
      <bottom style="hair">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s>
  <cellStyleXfs count="57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6" borderId="0" applyNumberFormat="0" applyBorder="0" applyAlignment="0" applyProtection="0"/>
    <xf numFmtId="0" fontId="25" fillId="5"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5" fillId="2" borderId="0" applyNumberFormat="0" applyBorder="0" applyAlignment="0" applyProtection="0"/>
    <xf numFmtId="0" fontId="25" fillId="13" borderId="0" applyNumberFormat="0" applyBorder="0" applyAlignment="0" applyProtection="0"/>
    <xf numFmtId="0" fontId="55" fillId="6" borderId="0" applyNumberFormat="0" applyBorder="0" applyAlignment="0" applyProtection="0"/>
    <xf numFmtId="0" fontId="55" fillId="14" borderId="0" applyNumberFormat="0" applyBorder="0" applyAlignment="0" applyProtection="0"/>
    <xf numFmtId="0" fontId="55" fillId="13"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26" fillId="15"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55" fillId="19" borderId="0" applyNumberFormat="0" applyBorder="0" applyAlignment="0" applyProtection="0"/>
    <xf numFmtId="0" fontId="55" fillId="14" borderId="0" applyNumberFormat="0" applyBorder="0" applyAlignment="0" applyProtection="0"/>
    <xf numFmtId="0" fontId="55" fillId="13" borderId="0" applyNumberFormat="0" applyBorder="0" applyAlignment="0" applyProtection="0"/>
    <xf numFmtId="0" fontId="55" fillId="20"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13" fillId="0" borderId="0" applyNumberFormat="0" applyFill="0" applyBorder="0" applyAlignment="0" applyProtection="0"/>
    <xf numFmtId="0" fontId="47" fillId="10" borderId="0" applyNumberFormat="0" applyBorder="0" applyAlignment="0" applyProtection="0"/>
    <xf numFmtId="0" fontId="27" fillId="9" borderId="0" applyNumberFormat="0" applyBorder="0" applyAlignment="0" applyProtection="0"/>
    <xf numFmtId="0" fontId="50" fillId="22" borderId="1" applyNumberFormat="0" applyAlignment="0" applyProtection="0"/>
    <xf numFmtId="0" fontId="28" fillId="23" borderId="1" applyNumberFormat="0" applyAlignment="0" applyProtection="0"/>
    <xf numFmtId="0" fontId="29" fillId="24" borderId="2" applyNumberFormat="0" applyAlignment="0" applyProtection="0"/>
    <xf numFmtId="0" fontId="30" fillId="0" borderId="3" applyNumberFormat="0" applyFill="0" applyAlignment="0" applyProtection="0"/>
    <xf numFmtId="0" fontId="52" fillId="24" borderId="2" applyNumberFormat="0" applyAlignment="0" applyProtection="0"/>
    <xf numFmtId="166" fontId="13" fillId="0" borderId="0" applyFont="0" applyFill="0" applyBorder="0" applyAlignment="0" applyProtection="0"/>
    <xf numFmtId="3" fontId="16" fillId="0" borderId="0" applyFont="0" applyFill="0" applyBorder="0" applyAlignment="0" applyProtection="0"/>
    <xf numFmtId="181" fontId="13"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31" fillId="0" borderId="0" applyNumberFormat="0" applyFill="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32" fillId="5" borderId="1" applyNumberFormat="0" applyAlignment="0" applyProtection="0"/>
    <xf numFmtId="0" fontId="13" fillId="0" borderId="0" applyFont="0" applyFill="0" applyBorder="0" applyAlignment="0" applyProtection="0"/>
    <xf numFmtId="0" fontId="54" fillId="0" borderId="0" applyNumberFormat="0" applyFill="0" applyBorder="0" applyAlignment="0" applyProtection="0"/>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23" fillId="0" borderId="0">
      <protection locked="0"/>
    </xf>
    <xf numFmtId="0" fontId="17" fillId="0" borderId="0"/>
    <xf numFmtId="0" fontId="46" fillId="6"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3" fillId="8" borderId="0" applyNumberFormat="0" applyBorder="0" applyAlignment="0" applyProtection="0"/>
    <xf numFmtId="0" fontId="48" fillId="11" borderId="1" applyNumberFormat="0" applyAlignment="0" applyProtection="0"/>
    <xf numFmtId="15" fontId="13" fillId="0" borderId="0"/>
    <xf numFmtId="0" fontId="51" fillId="0" borderId="7" applyNumberFormat="0" applyFill="0" applyAlignment="0" applyProtection="0"/>
    <xf numFmtId="171" fontId="13" fillId="0" borderId="0" applyFont="0" applyFill="0" applyBorder="0" applyAlignment="0" applyProtection="0"/>
    <xf numFmtId="170" fontId="13" fillId="0" borderId="0" applyFont="0" applyFill="0" applyBorder="0" applyAlignment="0" applyProtection="0"/>
    <xf numFmtId="4" fontId="22" fillId="0" borderId="0" applyFont="0" applyFill="0" applyBorder="0" applyAlignment="0" applyProtection="0"/>
    <xf numFmtId="0" fontId="34" fillId="11" borderId="0" applyNumberFormat="0" applyBorder="0" applyAlignment="0" applyProtection="0"/>
    <xf numFmtId="0" fontId="14" fillId="0" borderId="0"/>
    <xf numFmtId="0" fontId="13" fillId="0" borderId="0"/>
    <xf numFmtId="0" fontId="13" fillId="0" borderId="0"/>
    <xf numFmtId="0" fontId="25" fillId="4" borderId="8" applyNumberFormat="0" applyFont="0" applyAlignment="0" applyProtection="0"/>
    <xf numFmtId="0" fontId="13" fillId="4" borderId="8" applyNumberFormat="0" applyFont="0" applyAlignment="0" applyProtection="0"/>
    <xf numFmtId="180" fontId="12" fillId="0" borderId="0" applyFont="0" applyFill="0" applyBorder="0" applyAlignment="0" applyProtection="0"/>
    <xf numFmtId="186" fontId="24" fillId="0" borderId="0">
      <protection locked="0"/>
    </xf>
    <xf numFmtId="0" fontId="49" fillId="22" borderId="9" applyNumberFormat="0" applyAlignment="0" applyProtection="0"/>
    <xf numFmtId="9" fontId="13" fillId="0" borderId="0" applyFont="0" applyFill="0" applyBorder="0" applyAlignment="0" applyProtection="0"/>
    <xf numFmtId="0" fontId="35" fillId="23" borderId="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31" fillId="0" borderId="12" applyNumberFormat="0" applyFill="0" applyAlignment="0" applyProtection="0"/>
    <xf numFmtId="0" fontId="41" fillId="0" borderId="13" applyNumberFormat="0" applyFill="0" applyAlignment="0" applyProtection="0"/>
    <xf numFmtId="0" fontId="17" fillId="0" borderId="0"/>
    <xf numFmtId="0" fontId="53" fillId="0" borderId="0" applyNumberFormat="0" applyFill="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6"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26" fillId="6"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5"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14" borderId="0" applyNumberFormat="0" applyBorder="0" applyAlignment="0" applyProtection="0"/>
    <xf numFmtId="0" fontId="33" fillId="10" borderId="0" applyNumberFormat="0" applyBorder="0" applyAlignment="0" applyProtection="0"/>
    <xf numFmtId="0" fontId="27" fillId="9" borderId="0" applyNumberFormat="0" applyBorder="0" applyAlignment="0" applyProtection="0"/>
    <xf numFmtId="0" fontId="26" fillId="6"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0" borderId="3" applyNumberFormat="0" applyFill="0" applyAlignment="0" applyProtection="0"/>
    <xf numFmtId="0" fontId="29" fillId="24" borderId="2" applyNumberFormat="0" applyAlignment="0" applyProtection="0"/>
    <xf numFmtId="0" fontId="31" fillId="0" borderId="0" applyNumberFormat="0" applyFill="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32" fillId="5" borderId="1" applyNumberFormat="0" applyAlignment="0" applyProtection="0"/>
    <xf numFmtId="0" fontId="37" fillId="0" borderId="0" applyNumberFormat="0" applyFill="0" applyBorder="0" applyAlignment="0" applyProtection="0"/>
    <xf numFmtId="0" fontId="35" fillId="22" borderId="9" applyNumberFormat="0" applyAlignment="0" applyProtection="0"/>
    <xf numFmtId="0" fontId="27" fillId="6" borderId="0" applyNumberFormat="0" applyBorder="0" applyAlignment="0" applyProtection="0"/>
    <xf numFmtId="0" fontId="26" fillId="17" borderId="0" applyNumberFormat="0" applyBorder="0" applyAlignment="0" applyProtection="0"/>
    <xf numFmtId="0" fontId="33" fillId="8" borderId="0" applyNumberFormat="0" applyBorder="0" applyAlignment="0" applyProtection="0"/>
    <xf numFmtId="0" fontId="32" fillId="11" borderId="1" applyNumberFormat="0" applyAlignment="0" applyProtection="0"/>
    <xf numFmtId="0" fontId="26" fillId="14" borderId="0" applyNumberFormat="0" applyBorder="0" applyAlignment="0" applyProtection="0"/>
    <xf numFmtId="0" fontId="36" fillId="0" borderId="7" applyNumberFormat="0" applyFill="0" applyAlignment="0" applyProtection="0"/>
    <xf numFmtId="4" fontId="15" fillId="0" borderId="0" applyFont="0" applyFill="0" applyBorder="0" applyAlignment="0" applyProtection="0"/>
    <xf numFmtId="0" fontId="34" fillId="11" borderId="0" applyNumberFormat="0" applyBorder="0" applyAlignment="0" applyProtection="0"/>
    <xf numFmtId="0" fontId="26" fillId="19" borderId="0" applyNumberFormat="0" applyBorder="0" applyAlignment="0" applyProtection="0"/>
    <xf numFmtId="0" fontId="11" fillId="4" borderId="8" applyNumberFormat="0" applyFont="0" applyAlignment="0" applyProtection="0"/>
    <xf numFmtId="0" fontId="35" fillId="22" borderId="9" applyNumberFormat="0" applyAlignment="0" applyProtection="0"/>
    <xf numFmtId="0" fontId="35" fillId="23" borderId="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31" fillId="0" borderId="12" applyNumberFormat="0" applyFill="0" applyAlignment="0" applyProtection="0"/>
    <xf numFmtId="0" fontId="41" fillId="0" borderId="13" applyNumberFormat="0" applyFill="0" applyAlignment="0" applyProtection="0"/>
    <xf numFmtId="0" fontId="36"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8" fillId="23" borderId="1" applyNumberFormat="0" applyAlignment="0" applyProtection="0"/>
    <xf numFmtId="0" fontId="28" fillId="23" borderId="1" applyNumberFormat="0" applyAlignment="0" applyProtection="0"/>
    <xf numFmtId="0" fontId="28" fillId="23" borderId="1" applyNumberFormat="0" applyAlignment="0" applyProtection="0"/>
    <xf numFmtId="0" fontId="29" fillId="24" borderId="2" applyNumberFormat="0" applyAlignment="0" applyProtection="0"/>
    <xf numFmtId="0" fontId="29" fillId="24" borderId="2" applyNumberFormat="0" applyAlignment="0" applyProtection="0"/>
    <xf numFmtId="0" fontId="29" fillId="24" borderId="2" applyNumberFormat="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2" fillId="5" borderId="1" applyNumberFormat="0" applyAlignment="0" applyProtection="0"/>
    <xf numFmtId="0" fontId="32" fillId="5" borderId="1" applyNumberFormat="0" applyAlignment="0" applyProtection="0"/>
    <xf numFmtId="0" fontId="32" fillId="5" borderId="1" applyNumberFormat="0" applyAlignment="0" applyProtection="0"/>
    <xf numFmtId="0" fontId="13" fillId="0" borderId="0" applyNumberFormat="0" applyFill="0" applyBorder="0" applyAlignment="0" applyProtection="0">
      <alignment vertical="top"/>
      <protection locked="0"/>
    </xf>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10" fillId="0" borderId="0"/>
    <xf numFmtId="0" fontId="10" fillId="0" borderId="0"/>
    <xf numFmtId="0" fontId="11" fillId="4" borderId="8" applyNumberFormat="0" applyFont="0" applyAlignment="0" applyProtection="0"/>
    <xf numFmtId="0" fontId="11" fillId="4" borderId="8" applyNumberFormat="0" applyFont="0" applyAlignment="0" applyProtection="0"/>
    <xf numFmtId="0" fontId="11" fillId="4" borderId="8" applyNumberFormat="0" applyFont="0" applyAlignment="0" applyProtection="0"/>
    <xf numFmtId="180" fontId="56"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180" fontId="12" fillId="0" borderId="0" applyFont="0" applyFill="0" applyBorder="0" applyAlignment="0" applyProtection="0"/>
    <xf numFmtId="0" fontId="35" fillId="23" borderId="9" applyNumberFormat="0" applyAlignment="0" applyProtection="0"/>
    <xf numFmtId="0" fontId="35" fillId="23" borderId="9" applyNumberFormat="0" applyAlignment="0" applyProtection="0"/>
    <xf numFmtId="0" fontId="35" fillId="23" borderId="9"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40" fillId="0" borderId="11"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26" fillId="13"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33" fillId="10" borderId="0" applyNumberFormat="0" applyBorder="0" applyAlignment="0" applyProtection="0"/>
    <xf numFmtId="0" fontId="29" fillId="24" borderId="2" applyNumberFormat="0" applyAlignment="0" applyProtection="0"/>
    <xf numFmtId="0" fontId="26" fillId="20" borderId="0" applyNumberFormat="0" applyBorder="0" applyAlignment="0" applyProtection="0"/>
    <xf numFmtId="4" fontId="15"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7" fillId="6" borderId="0" applyNumberFormat="0" applyBorder="0" applyAlignment="0" applyProtection="0"/>
    <xf numFmtId="4" fontId="15" fillId="0" borderId="0" applyFont="0" applyFill="0" applyBorder="0" applyAlignment="0" applyProtection="0"/>
    <xf numFmtId="0" fontId="32" fillId="11" borderId="1" applyNumberFormat="0" applyAlignment="0" applyProtection="0"/>
    <xf numFmtId="0" fontId="36" fillId="0" borderId="7" applyNumberFormat="0" applyFill="0" applyAlignment="0" applyProtection="0"/>
    <xf numFmtId="4" fontId="15" fillId="0" borderId="0" applyFont="0" applyFill="0" applyBorder="0" applyAlignment="0" applyProtection="0"/>
    <xf numFmtId="0" fontId="33" fillId="10"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35" fillId="22" borderId="9" applyNumberFormat="0" applyAlignment="0" applyProtection="0"/>
    <xf numFmtId="0" fontId="26" fillId="6" borderId="0" applyNumberFormat="0" applyBorder="0" applyAlignment="0" applyProtection="0"/>
    <xf numFmtId="0" fontId="26" fillId="6" borderId="0" applyNumberFormat="0" applyBorder="0" applyAlignment="0" applyProtection="0"/>
    <xf numFmtId="0" fontId="36" fillId="0" borderId="0" applyNumberFormat="0" applyFill="0" applyBorder="0" applyAlignment="0" applyProtection="0"/>
    <xf numFmtId="0" fontId="26" fillId="21" borderId="0" applyNumberFormat="0" applyBorder="0" applyAlignment="0" applyProtection="0"/>
    <xf numFmtId="0" fontId="29" fillId="24" borderId="2" applyNumberFormat="0" applyAlignment="0" applyProtection="0"/>
    <xf numFmtId="0" fontId="27" fillId="6" borderId="0" applyNumberFormat="0" applyBorder="0" applyAlignment="0" applyProtection="0"/>
    <xf numFmtId="0" fontId="32" fillId="11" borderId="1" applyNumberFormat="0" applyAlignment="0" applyProtection="0"/>
    <xf numFmtId="0" fontId="36" fillId="0" borderId="7"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22" borderId="9" applyNumberFormat="0" applyAlignment="0" applyProtection="0"/>
    <xf numFmtId="0" fontId="26" fillId="13" borderId="0" applyNumberFormat="0" applyBorder="0" applyAlignment="0" applyProtection="0"/>
    <xf numFmtId="0" fontId="33" fillId="10" borderId="0" applyNumberFormat="0" applyBorder="0" applyAlignment="0" applyProtection="0"/>
    <xf numFmtId="0" fontId="36" fillId="0" borderId="7" applyNumberFormat="0" applyFill="0" applyAlignment="0" applyProtection="0"/>
    <xf numFmtId="0" fontId="32" fillId="11" borderId="1" applyNumberFormat="0" applyAlignment="0" applyProtection="0"/>
    <xf numFmtId="0" fontId="27" fillId="6" borderId="0" applyNumberFormat="0" applyBorder="0" applyAlignment="0" applyProtection="0"/>
    <xf numFmtId="0" fontId="29" fillId="24" borderId="2" applyNumberFormat="0" applyAlignment="0" applyProtection="0"/>
    <xf numFmtId="0" fontId="26" fillId="21"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3"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3"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13" fillId="0" borderId="0" applyNumberForma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165" fontId="9" fillId="0" borderId="0" applyFont="0" applyFill="0" applyBorder="0" applyAlignment="0" applyProtection="0"/>
    <xf numFmtId="0" fontId="13" fillId="0" borderId="0" applyNumberFormat="0" applyFill="0" applyBorder="0" applyAlignment="0" applyProtection="0"/>
    <xf numFmtId="191" fontId="13" fillId="0" borderId="0" applyFont="0" applyFill="0" applyBorder="0" applyAlignment="0" applyProtection="0"/>
    <xf numFmtId="0" fontId="14" fillId="0" borderId="0"/>
    <xf numFmtId="192" fontId="13" fillId="0" borderId="0" applyFont="0" applyFill="0" applyBorder="0" applyAlignment="0" applyProtection="0"/>
    <xf numFmtId="0" fontId="13" fillId="0" borderId="0"/>
    <xf numFmtId="0" fontId="13" fillId="0" borderId="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9" fontId="13" fillId="0" borderId="0" applyFont="0" applyFill="0" applyBorder="0" applyAlignment="0" applyProtection="0"/>
    <xf numFmtId="188" fontId="13" fillId="0" borderId="0" applyFont="0" applyFill="0" applyBorder="0" applyAlignment="0" applyProtection="0"/>
    <xf numFmtId="165" fontId="11" fillId="0" borderId="0" applyFont="0" applyFill="0" applyBorder="0" applyAlignment="0" applyProtection="0"/>
    <xf numFmtId="191" fontId="13" fillId="0" borderId="0" applyFont="0" applyFill="0" applyBorder="0" applyAlignment="0" applyProtection="0"/>
    <xf numFmtId="165" fontId="11"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1" fontId="13" fillId="0" borderId="0" applyFont="0" applyFill="0" applyBorder="0" applyAlignment="0" applyProtection="0"/>
    <xf numFmtId="165" fontId="11" fillId="0" borderId="0" applyFont="0" applyFill="0" applyBorder="0" applyAlignment="0" applyProtection="0"/>
    <xf numFmtId="191" fontId="13" fillId="0" borderId="0" applyFont="0" applyFill="0" applyBorder="0" applyAlignment="0" applyProtection="0"/>
    <xf numFmtId="165" fontId="11" fillId="0" borderId="0" applyFont="0" applyFill="0" applyBorder="0" applyAlignment="0" applyProtection="0"/>
    <xf numFmtId="167" fontId="8" fillId="0" borderId="0" applyFont="0" applyFill="0" applyBorder="0" applyAlignment="0" applyProtection="0"/>
    <xf numFmtId="191" fontId="13" fillId="0" borderId="0" applyFont="0" applyFill="0" applyBorder="0" applyAlignment="0" applyProtection="0"/>
    <xf numFmtId="167" fontId="13" fillId="0" borderId="0" applyFont="0" applyFill="0" applyBorder="0" applyAlignment="0" applyProtection="0"/>
    <xf numFmtId="0" fontId="13" fillId="0" borderId="0"/>
    <xf numFmtId="0" fontId="8"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97" fontId="13" fillId="0" borderId="0" applyFont="0" applyFill="0" applyBorder="0" applyAlignment="0" applyProtection="0"/>
    <xf numFmtId="192" fontId="13" fillId="0" borderId="0" applyFont="0" applyFill="0" applyBorder="0" applyAlignment="0" applyProtection="0"/>
    <xf numFmtId="0" fontId="7" fillId="0" borderId="0"/>
    <xf numFmtId="167"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171" fontId="13" fillId="0" borderId="0" applyFont="0" applyFill="0" applyBorder="0" applyAlignment="0" applyProtection="0"/>
    <xf numFmtId="170"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13" fillId="0" borderId="0"/>
    <xf numFmtId="166" fontId="13" fillId="0" borderId="0" applyFont="0" applyFill="0" applyBorder="0" applyAlignment="0" applyProtection="0"/>
    <xf numFmtId="0" fontId="13" fillId="0" borderId="0"/>
    <xf numFmtId="0" fontId="13" fillId="0" borderId="0" applyFont="0" applyFill="0" applyBorder="0" applyAlignment="0" applyProtection="0"/>
    <xf numFmtId="168" fontId="13" fillId="0" borderId="0" applyFont="0" applyFill="0" applyBorder="0" applyAlignment="0" applyProtection="0"/>
    <xf numFmtId="167" fontId="6"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13" fillId="0" borderId="0" applyNumberForma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13" fillId="0" borderId="0" applyNumberFormat="0" applyFill="0" applyBorder="0" applyAlignment="0" applyProtection="0"/>
    <xf numFmtId="0" fontId="13" fillId="0" borderId="0" applyNumberFormat="0" applyFill="0" applyBorder="0" applyAlignment="0" applyProtection="0"/>
    <xf numFmtId="0" fontId="4" fillId="0" borderId="0"/>
    <xf numFmtId="0" fontId="4" fillId="0" borderId="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167"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7"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43" fontId="3" fillId="0" borderId="0" applyFont="0" applyFill="0" applyBorder="0" applyAlignment="0" applyProtection="0"/>
    <xf numFmtId="0" fontId="3" fillId="0" borderId="0"/>
    <xf numFmtId="167" fontId="143" fillId="0" borderId="0" applyFont="0" applyFill="0" applyBorder="0" applyAlignment="0" applyProtection="0"/>
    <xf numFmtId="166" fontId="14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9" fontId="13" fillId="0" borderId="0" applyFont="0" applyFill="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13" borderId="0" applyNumberFormat="0" applyBorder="0" applyAlignment="0" applyProtection="0"/>
    <xf numFmtId="0" fontId="26" fillId="15" borderId="0" applyNumberFormat="0" applyBorder="0" applyAlignment="0" applyProtection="0"/>
    <xf numFmtId="0" fontId="26" fillId="3"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7" fillId="9" borderId="0" applyNumberFormat="0" applyBorder="0" applyAlignment="0" applyProtection="0"/>
    <xf numFmtId="0" fontId="28" fillId="23" borderId="1" applyNumberFormat="0" applyAlignment="0" applyProtection="0"/>
    <xf numFmtId="0" fontId="29" fillId="24" borderId="2" applyNumberFormat="0" applyAlignment="0" applyProtection="0"/>
    <xf numFmtId="0" fontId="30" fillId="0" borderId="3" applyNumberFormat="0" applyFill="0" applyAlignment="0" applyProtection="0"/>
    <xf numFmtId="41" fontId="13"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31" fillId="0" borderId="0" applyNumberFormat="0" applyFill="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32" fillId="5" borderId="1" applyNumberFormat="0" applyAlignment="0" applyProtection="0"/>
    <xf numFmtId="0" fontId="33" fillId="8" borderId="0" applyNumberFormat="0" applyBorder="0" applyAlignment="0" applyProtection="0"/>
    <xf numFmtId="214" fontId="13" fillId="0" borderId="0" applyFont="0" applyFill="0" applyBorder="0" applyAlignment="0" applyProtection="0"/>
    <xf numFmtId="170" fontId="13"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171"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11" borderId="0" applyNumberFormat="0" applyBorder="0" applyAlignment="0" applyProtection="0"/>
    <xf numFmtId="0" fontId="13" fillId="0" borderId="0" applyNumberFormat="0" applyFill="0" applyBorder="0" applyAlignment="0" applyProtection="0"/>
    <xf numFmtId="0" fontId="11" fillId="4" borderId="8" applyNumberFormat="0" applyFont="0" applyAlignment="0" applyProtection="0"/>
    <xf numFmtId="0" fontId="35" fillId="23" borderId="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31" fillId="0" borderId="12" applyNumberFormat="0" applyFill="0" applyAlignment="0" applyProtection="0"/>
    <xf numFmtId="0" fontId="38" fillId="0" borderId="0" applyNumberFormat="0" applyFill="0" applyBorder="0" applyAlignment="0" applyProtection="0"/>
    <xf numFmtId="0" fontId="41" fillId="0" borderId="13" applyNumberFormat="0" applyFill="0" applyAlignment="0" applyProtection="0"/>
    <xf numFmtId="165" fontId="1"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cellStyleXfs>
  <cellXfs count="1391">
    <xf numFmtId="0" fontId="0" fillId="0" borderId="0" xfId="0"/>
    <xf numFmtId="0" fontId="57" fillId="0" borderId="0" xfId="43" applyFont="1" applyFill="1"/>
    <xf numFmtId="0" fontId="59" fillId="0" borderId="0" xfId="43" applyFont="1" applyFill="1"/>
    <xf numFmtId="0" fontId="59" fillId="27" borderId="0" xfId="43" applyFont="1" applyFill="1"/>
    <xf numFmtId="188" fontId="57" fillId="27" borderId="0" xfId="86" applyNumberFormat="1" applyFont="1" applyFill="1"/>
    <xf numFmtId="0" fontId="57" fillId="27" borderId="0" xfId="43" applyFont="1" applyFill="1"/>
    <xf numFmtId="0" fontId="59" fillId="27" borderId="0" xfId="43" applyFont="1" applyFill="1" applyAlignment="1"/>
    <xf numFmtId="0" fontId="60" fillId="27" borderId="0" xfId="43" applyFont="1" applyFill="1"/>
    <xf numFmtId="188" fontId="60" fillId="27" borderId="0" xfId="86" applyNumberFormat="1" applyFont="1" applyFill="1"/>
    <xf numFmtId="0" fontId="65" fillId="27" borderId="0" xfId="43" applyFont="1" applyFill="1" applyBorder="1" applyAlignment="1">
      <alignment horizontal="center"/>
    </xf>
    <xf numFmtId="0" fontId="65" fillId="0" borderId="0" xfId="43" applyFont="1" applyFill="1"/>
    <xf numFmtId="0" fontId="65" fillId="27" borderId="14" xfId="43" applyFont="1" applyFill="1" applyBorder="1" applyAlignment="1">
      <alignment horizontal="center"/>
    </xf>
    <xf numFmtId="0" fontId="65" fillId="27" borderId="19" xfId="43" applyFont="1" applyFill="1" applyBorder="1" applyAlignment="1">
      <alignment horizontal="center"/>
    </xf>
    <xf numFmtId="0" fontId="57" fillId="27" borderId="29" xfId="43" applyFont="1" applyFill="1" applyBorder="1"/>
    <xf numFmtId="0" fontId="57" fillId="27" borderId="60" xfId="43" applyFont="1" applyFill="1" applyBorder="1"/>
    <xf numFmtId="0" fontId="57" fillId="0" borderId="0" xfId="364" applyFont="1"/>
    <xf numFmtId="0" fontId="65" fillId="27" borderId="0" xfId="43" applyFont="1" applyFill="1" applyBorder="1"/>
    <xf numFmtId="0" fontId="57" fillId="0" borderId="0" xfId="43" applyFont="1" applyFill="1" applyBorder="1"/>
    <xf numFmtId="0" fontId="61" fillId="0" borderId="0" xfId="374" applyFont="1" applyFill="1" applyBorder="1" applyAlignment="1">
      <alignment vertical="center" wrapText="1"/>
    </xf>
    <xf numFmtId="0" fontId="57" fillId="28" borderId="0" xfId="43" applyFont="1" applyFill="1"/>
    <xf numFmtId="0" fontId="65" fillId="28" borderId="0" xfId="43" applyFont="1" applyFill="1" applyAlignment="1">
      <alignment horizontal="right"/>
    </xf>
    <xf numFmtId="0" fontId="59" fillId="28" borderId="0" xfId="43" applyFont="1" applyFill="1" applyAlignment="1"/>
    <xf numFmtId="0" fontId="61" fillId="27" borderId="0" xfId="43" applyFont="1" applyFill="1" applyAlignment="1"/>
    <xf numFmtId="0" fontId="73" fillId="0" borderId="0" xfId="43" applyFont="1" applyFill="1" applyAlignment="1"/>
    <xf numFmtId="0" fontId="72" fillId="28" borderId="0" xfId="43" applyFont="1" applyFill="1"/>
    <xf numFmtId="170" fontId="57" fillId="0" borderId="16" xfId="365" applyFont="1" applyFill="1" applyBorder="1"/>
    <xf numFmtId="166" fontId="57" fillId="0" borderId="0" xfId="43" applyNumberFormat="1" applyFont="1" applyFill="1"/>
    <xf numFmtId="0" fontId="57" fillId="0" borderId="16" xfId="43" applyFont="1" applyFill="1" applyBorder="1"/>
    <xf numFmtId="166" fontId="59" fillId="27" borderId="61" xfId="86" applyNumberFormat="1" applyFont="1" applyFill="1" applyBorder="1" applyAlignment="1">
      <alignment horizontal="center" vertical="center"/>
    </xf>
    <xf numFmtId="0" fontId="57" fillId="0" borderId="0" xfId="0" applyFont="1"/>
    <xf numFmtId="170" fontId="57" fillId="28" borderId="0" xfId="86" applyFont="1" applyFill="1" applyBorder="1" applyAlignment="1" applyProtection="1">
      <alignment horizontal="center"/>
    </xf>
    <xf numFmtId="170" fontId="57" fillId="27" borderId="0" xfId="86" applyFont="1" applyFill="1" applyBorder="1" applyAlignment="1" applyProtection="1">
      <alignment horizontal="center"/>
    </xf>
    <xf numFmtId="170" fontId="61" fillId="27" borderId="0" xfId="86" applyFont="1" applyFill="1" applyAlignment="1"/>
    <xf numFmtId="15" fontId="59" fillId="0" borderId="0" xfId="86" applyNumberFormat="1" applyFont="1" applyFill="1" applyAlignment="1"/>
    <xf numFmtId="15" fontId="59" fillId="28" borderId="0" xfId="86" applyNumberFormat="1" applyFont="1" applyFill="1" applyAlignment="1">
      <alignment horizontal="center"/>
    </xf>
    <xf numFmtId="0" fontId="72" fillId="27" borderId="0" xfId="43" applyFont="1" applyFill="1"/>
    <xf numFmtId="0" fontId="74" fillId="27" borderId="51" xfId="43" applyFont="1" applyFill="1" applyBorder="1" applyAlignment="1">
      <alignment horizontal="center"/>
    </xf>
    <xf numFmtId="3" fontId="57" fillId="27" borderId="59" xfId="43" applyNumberFormat="1" applyFont="1" applyFill="1" applyBorder="1" applyAlignment="1">
      <alignment horizontal="center" vertical="center" wrapText="1"/>
    </xf>
    <xf numFmtId="0" fontId="59" fillId="27" borderId="18" xfId="43" applyFont="1" applyFill="1" applyBorder="1"/>
    <xf numFmtId="170" fontId="59" fillId="27" borderId="20" xfId="86" applyFont="1" applyFill="1" applyBorder="1" applyProtection="1"/>
    <xf numFmtId="0" fontId="57" fillId="27" borderId="30" xfId="43" applyFont="1" applyFill="1" applyBorder="1"/>
    <xf numFmtId="170" fontId="57" fillId="27" borderId="31" xfId="86" applyFont="1" applyFill="1" applyBorder="1" applyAlignment="1" applyProtection="1">
      <alignment horizontal="right"/>
    </xf>
    <xf numFmtId="0" fontId="76" fillId="27" borderId="0" xfId="43" applyFont="1" applyFill="1"/>
    <xf numFmtId="0" fontId="72" fillId="27" borderId="0" xfId="43" applyFont="1" applyFill="1" applyAlignment="1">
      <alignment wrapText="1"/>
    </xf>
    <xf numFmtId="0" fontId="60" fillId="27" borderId="0" xfId="43" applyNumberFormat="1" applyFont="1" applyFill="1" applyBorder="1" applyAlignment="1" applyProtection="1"/>
    <xf numFmtId="0" fontId="60" fillId="27" borderId="0" xfId="43" applyFont="1" applyFill="1" applyAlignment="1">
      <alignment horizontal="left"/>
    </xf>
    <xf numFmtId="0" fontId="57" fillId="22" borderId="0" xfId="43" applyFont="1" applyFill="1"/>
    <xf numFmtId="170" fontId="57" fillId="0" borderId="0" xfId="86" applyFont="1"/>
    <xf numFmtId="0" fontId="57" fillId="27" borderId="32" xfId="43" applyFont="1" applyFill="1" applyBorder="1"/>
    <xf numFmtId="0" fontId="57" fillId="27" borderId="15" xfId="43" applyFont="1" applyFill="1" applyBorder="1"/>
    <xf numFmtId="0" fontId="63" fillId="27" borderId="15" xfId="43" applyFont="1" applyFill="1" applyBorder="1"/>
    <xf numFmtId="3" fontId="76" fillId="27" borderId="15" xfId="43" applyNumberFormat="1" applyFont="1" applyFill="1" applyBorder="1"/>
    <xf numFmtId="0" fontId="79" fillId="27" borderId="15" xfId="43" applyFont="1" applyFill="1" applyBorder="1"/>
    <xf numFmtId="0" fontId="57" fillId="22" borderId="24" xfId="43" applyFont="1" applyFill="1" applyBorder="1"/>
    <xf numFmtId="0" fontId="57" fillId="0" borderId="0" xfId="43" applyFont="1"/>
    <xf numFmtId="0" fontId="80" fillId="0" borderId="0" xfId="43" applyFont="1"/>
    <xf numFmtId="0" fontId="76" fillId="27" borderId="0" xfId="43" applyFont="1" applyFill="1" applyAlignment="1">
      <alignment vertical="center" wrapText="1"/>
    </xf>
    <xf numFmtId="0" fontId="57" fillId="27" borderId="26" xfId="43" applyFont="1" applyFill="1" applyBorder="1"/>
    <xf numFmtId="0" fontId="67" fillId="27" borderId="32" xfId="43" applyFont="1" applyFill="1" applyBorder="1"/>
    <xf numFmtId="3" fontId="57" fillId="0" borderId="0" xfId="0" applyNumberFormat="1" applyFont="1"/>
    <xf numFmtId="0" fontId="63" fillId="27" borderId="14" xfId="43" applyFont="1" applyFill="1" applyBorder="1"/>
    <xf numFmtId="0" fontId="63" fillId="0" borderId="14" xfId="43" applyFont="1" applyFill="1" applyBorder="1"/>
    <xf numFmtId="0" fontId="57" fillId="27" borderId="24" xfId="43" applyFont="1" applyFill="1" applyBorder="1"/>
    <xf numFmtId="171" fontId="57" fillId="0" borderId="0" xfId="85" applyFont="1"/>
    <xf numFmtId="0" fontId="76" fillId="27" borderId="0" xfId="43" applyFont="1" applyFill="1" applyAlignment="1">
      <alignment horizontal="right"/>
    </xf>
    <xf numFmtId="0" fontId="57" fillId="27" borderId="0" xfId="0" applyFont="1" applyFill="1"/>
    <xf numFmtId="0" fontId="81" fillId="27" borderId="14" xfId="43" applyFont="1" applyFill="1" applyBorder="1"/>
    <xf numFmtId="0" fontId="81" fillId="27" borderId="15" xfId="43" applyFont="1" applyFill="1" applyBorder="1"/>
    <xf numFmtId="0" fontId="76" fillId="27" borderId="24" xfId="43" applyFont="1" applyFill="1" applyBorder="1"/>
    <xf numFmtId="183" fontId="76" fillId="27" borderId="24" xfId="43" applyNumberFormat="1" applyFont="1" applyFill="1" applyBorder="1"/>
    <xf numFmtId="0" fontId="57" fillId="27" borderId="49" xfId="43" applyFont="1" applyFill="1" applyBorder="1" applyAlignment="1">
      <alignment vertical="center" wrapText="1"/>
    </xf>
    <xf numFmtId="3" fontId="57" fillId="27" borderId="0" xfId="91" applyNumberFormat="1" applyFont="1" applyFill="1" applyAlignment="1">
      <alignment horizontal="center"/>
    </xf>
    <xf numFmtId="3" fontId="59" fillId="27" borderId="0" xfId="91" applyNumberFormat="1" applyFont="1" applyFill="1" applyAlignment="1">
      <alignment horizontal="center"/>
    </xf>
    <xf numFmtId="0" fontId="59" fillId="27" borderId="0" xfId="91" applyFont="1" applyFill="1" applyAlignment="1">
      <alignment horizontal="center"/>
    </xf>
    <xf numFmtId="185" fontId="57" fillId="27" borderId="0" xfId="86" applyNumberFormat="1" applyFont="1" applyFill="1" applyAlignment="1">
      <alignment horizontal="center"/>
    </xf>
    <xf numFmtId="1" fontId="57" fillId="27" borderId="0" xfId="43" applyNumberFormat="1" applyFont="1" applyFill="1"/>
    <xf numFmtId="171" fontId="57" fillId="27" borderId="0" xfId="85" applyFont="1" applyFill="1" applyAlignment="1">
      <alignment horizontal="center"/>
    </xf>
    <xf numFmtId="3" fontId="65" fillId="27" borderId="0" xfId="43" applyNumberFormat="1" applyFont="1" applyFill="1" applyAlignment="1">
      <alignment horizontal="right" vertical="center"/>
    </xf>
    <xf numFmtId="3" fontId="65" fillId="0" borderId="44" xfId="43" applyNumberFormat="1" applyFont="1" applyFill="1" applyBorder="1" applyAlignment="1">
      <alignment horizontal="right" vertical="center"/>
    </xf>
    <xf numFmtId="3" fontId="57" fillId="0" borderId="46" xfId="43" applyNumberFormat="1" applyFont="1" applyFill="1" applyBorder="1" applyAlignment="1">
      <alignment horizontal="right" vertical="center"/>
    </xf>
    <xf numFmtId="3" fontId="57" fillId="0" borderId="88" xfId="43" applyNumberFormat="1" applyFont="1" applyFill="1" applyBorder="1" applyAlignment="1">
      <alignment horizontal="right" vertical="center"/>
    </xf>
    <xf numFmtId="3" fontId="57" fillId="0" borderId="90" xfId="43" applyNumberFormat="1" applyFont="1" applyFill="1" applyBorder="1" applyAlignment="1">
      <alignment horizontal="right" vertical="center"/>
    </xf>
    <xf numFmtId="3" fontId="57" fillId="0" borderId="39" xfId="43" applyNumberFormat="1" applyFont="1" applyFill="1" applyBorder="1" applyAlignment="1">
      <alignment horizontal="right" vertical="center"/>
    </xf>
    <xf numFmtId="3" fontId="57" fillId="0" borderId="0" xfId="43" applyNumberFormat="1" applyFont="1" applyFill="1" applyAlignment="1">
      <alignment horizontal="right" vertical="center"/>
    </xf>
    <xf numFmtId="3" fontId="57" fillId="27" borderId="0" xfId="43" applyNumberFormat="1" applyFont="1" applyFill="1" applyAlignment="1">
      <alignment horizontal="center"/>
    </xf>
    <xf numFmtId="0" fontId="57" fillId="27" borderId="0" xfId="91" applyFont="1" applyFill="1"/>
    <xf numFmtId="171" fontId="57" fillId="0" borderId="0" xfId="85" applyFont="1" applyFill="1" applyAlignment="1">
      <alignment horizontal="center"/>
    </xf>
    <xf numFmtId="171" fontId="57" fillId="0" borderId="0" xfId="85" applyFont="1" applyFill="1"/>
    <xf numFmtId="1" fontId="57" fillId="27" borderId="0" xfId="43" applyNumberFormat="1" applyFont="1" applyFill="1" applyBorder="1" applyAlignment="1">
      <alignment horizontal="center"/>
    </xf>
    <xf numFmtId="171" fontId="57" fillId="27" borderId="0" xfId="85" applyFont="1" applyFill="1"/>
    <xf numFmtId="3" fontId="57" fillId="0" borderId="47" xfId="43" applyNumberFormat="1" applyFont="1" applyFill="1" applyBorder="1" applyAlignment="1">
      <alignment horizontal="right" vertical="center"/>
    </xf>
    <xf numFmtId="0" fontId="57" fillId="0" borderId="0" xfId="91" applyFont="1" applyFill="1"/>
    <xf numFmtId="0" fontId="57" fillId="0" borderId="0" xfId="91" applyFont="1" applyFill="1" applyAlignment="1">
      <alignment vertical="center"/>
    </xf>
    <xf numFmtId="0" fontId="57" fillId="27" borderId="0" xfId="91" applyFont="1" applyFill="1" applyAlignment="1">
      <alignment vertical="center"/>
    </xf>
    <xf numFmtId="0" fontId="60" fillId="0" borderId="0" xfId="43" applyFont="1" applyFill="1"/>
    <xf numFmtId="171" fontId="60" fillId="0" borderId="0" xfId="85" applyFont="1" applyFill="1"/>
    <xf numFmtId="0" fontId="60" fillId="28" borderId="0" xfId="43" applyFont="1" applyFill="1"/>
    <xf numFmtId="0" fontId="74" fillId="28" borderId="0" xfId="43" applyFont="1" applyFill="1"/>
    <xf numFmtId="0" fontId="84" fillId="28" borderId="0" xfId="43" quotePrefix="1" applyNumberFormat="1" applyFont="1" applyFill="1" applyAlignment="1" applyProtection="1">
      <alignment horizontal="centerContinuous"/>
    </xf>
    <xf numFmtId="0" fontId="60" fillId="28" borderId="0" xfId="43" applyFont="1" applyFill="1" applyAlignment="1">
      <alignment horizontal="centerContinuous"/>
    </xf>
    <xf numFmtId="0" fontId="60" fillId="28" borderId="0" xfId="43" quotePrefix="1" applyFont="1" applyFill="1" applyAlignment="1" applyProtection="1">
      <alignment horizontal="centerContinuous"/>
    </xf>
    <xf numFmtId="0" fontId="74" fillId="0" borderId="0" xfId="43" applyFont="1" applyFill="1"/>
    <xf numFmtId="0" fontId="85" fillId="0" borderId="48" xfId="43" applyNumberFormat="1" applyFont="1" applyFill="1" applyBorder="1" applyProtection="1"/>
    <xf numFmtId="3" fontId="86" fillId="0" borderId="48" xfId="43" applyNumberFormat="1" applyFont="1" applyFill="1" applyBorder="1" applyAlignment="1" applyProtection="1">
      <alignment horizontal="right"/>
    </xf>
    <xf numFmtId="3" fontId="86" fillId="0" borderId="49" xfId="43" applyNumberFormat="1" applyFont="1" applyFill="1" applyBorder="1" applyAlignment="1" applyProtection="1">
      <alignment horizontal="right"/>
    </xf>
    <xf numFmtId="171" fontId="74" fillId="0" borderId="0" xfId="85" applyFont="1" applyFill="1"/>
    <xf numFmtId="170" fontId="57" fillId="28" borderId="0" xfId="86" applyFont="1" applyFill="1"/>
    <xf numFmtId="0" fontId="76" fillId="28" borderId="0" xfId="43" applyNumberFormat="1" applyFont="1" applyFill="1" applyBorder="1" applyAlignment="1" applyProtection="1"/>
    <xf numFmtId="3" fontId="76" fillId="28" borderId="0" xfId="43" applyNumberFormat="1" applyFont="1" applyFill="1" applyBorder="1"/>
    <xf numFmtId="171" fontId="76" fillId="28" borderId="0" xfId="85" applyFont="1" applyFill="1" applyBorder="1"/>
    <xf numFmtId="166" fontId="60" fillId="0" borderId="0" xfId="43" applyNumberFormat="1" applyFont="1" applyFill="1"/>
    <xf numFmtId="3" fontId="57" fillId="0" borderId="0" xfId="91" applyNumberFormat="1" applyFont="1" applyFill="1" applyAlignment="1">
      <alignment horizontal="center"/>
    </xf>
    <xf numFmtId="17" fontId="57" fillId="27" borderId="48" xfId="43" applyNumberFormat="1" applyFont="1" applyFill="1" applyBorder="1" applyAlignment="1">
      <alignment horizontal="center"/>
    </xf>
    <xf numFmtId="170" fontId="57" fillId="27" borderId="0" xfId="86" applyFont="1" applyFill="1"/>
    <xf numFmtId="0" fontId="88" fillId="27" borderId="0" xfId="43" applyFont="1" applyFill="1"/>
    <xf numFmtId="3" fontId="57" fillId="27" borderId="0" xfId="91" applyNumberFormat="1" applyFont="1" applyFill="1" applyBorder="1" applyAlignment="1">
      <alignment horizontal="center"/>
    </xf>
    <xf numFmtId="0" fontId="57" fillId="27" borderId="0" xfId="43" applyFont="1" applyFill="1" applyBorder="1"/>
    <xf numFmtId="3" fontId="65" fillId="0" borderId="25" xfId="43" applyNumberFormat="1" applyFont="1" applyFill="1" applyBorder="1" applyAlignment="1">
      <alignment horizontal="right" vertical="center"/>
    </xf>
    <xf numFmtId="0" fontId="57" fillId="0" borderId="0" xfId="43" applyFont="1" applyFill="1" applyAlignment="1"/>
    <xf numFmtId="3" fontId="65" fillId="28" borderId="0" xfId="43" applyNumberFormat="1" applyFont="1" applyFill="1" applyAlignment="1">
      <alignment horizontal="right" vertical="center"/>
    </xf>
    <xf numFmtId="0" fontId="65" fillId="27" borderId="43" xfId="43" applyFont="1" applyFill="1" applyBorder="1" applyAlignment="1">
      <alignment horizontal="left" vertical="center"/>
    </xf>
    <xf numFmtId="3" fontId="65" fillId="0" borderId="66" xfId="43" applyNumberFormat="1" applyFont="1" applyFill="1" applyBorder="1" applyAlignment="1">
      <alignment horizontal="right" vertical="center"/>
    </xf>
    <xf numFmtId="3" fontId="57" fillId="0" borderId="89" xfId="43" applyNumberFormat="1" applyFont="1" applyFill="1" applyBorder="1" applyAlignment="1">
      <alignment horizontal="right" vertical="center"/>
    </xf>
    <xf numFmtId="0" fontId="81" fillId="0" borderId="0" xfId="43" applyFont="1" applyFill="1"/>
    <xf numFmtId="0" fontId="81" fillId="27" borderId="0" xfId="43" applyFont="1" applyFill="1"/>
    <xf numFmtId="0" fontId="76" fillId="27" borderId="0" xfId="43" applyFont="1" applyFill="1" applyAlignment="1" applyProtection="1">
      <alignment horizontal="centerContinuous"/>
    </xf>
    <xf numFmtId="0" fontId="76" fillId="27" borderId="0" xfId="43" applyFont="1" applyFill="1" applyAlignment="1">
      <alignment horizontal="centerContinuous"/>
    </xf>
    <xf numFmtId="0" fontId="90" fillId="27" borderId="0" xfId="43" applyFont="1" applyFill="1"/>
    <xf numFmtId="0" fontId="76" fillId="27" borderId="0" xfId="43" applyFont="1" applyFill="1" applyBorder="1"/>
    <xf numFmtId="169" fontId="81" fillId="0" borderId="0" xfId="43" applyNumberFormat="1" applyFont="1" applyFill="1"/>
    <xf numFmtId="3" fontId="76" fillId="27" borderId="0" xfId="43" applyNumberFormat="1" applyFont="1" applyFill="1" applyBorder="1" applyAlignment="1">
      <alignment horizontal="center"/>
    </xf>
    <xf numFmtId="0" fontId="81" fillId="28" borderId="0" xfId="43" applyFont="1" applyFill="1"/>
    <xf numFmtId="0" fontId="57" fillId="0" borderId="0" xfId="43" applyFont="1" applyBorder="1"/>
    <xf numFmtId="0" fontId="57" fillId="0" borderId="0" xfId="364" applyFont="1" applyBorder="1"/>
    <xf numFmtId="177" fontId="57" fillId="27" borderId="0" xfId="86" applyNumberFormat="1" applyFont="1" applyFill="1" applyBorder="1" applyAlignment="1">
      <alignment horizontal="center"/>
    </xf>
    <xf numFmtId="14" fontId="57" fillId="27" borderId="0" xfId="43" applyNumberFormat="1" applyFont="1" applyFill="1" applyBorder="1" applyAlignment="1">
      <alignment horizontal="center"/>
    </xf>
    <xf numFmtId="166" fontId="57" fillId="27" borderId="0" xfId="85" applyNumberFormat="1" applyFont="1" applyFill="1"/>
    <xf numFmtId="174" fontId="65" fillId="27" borderId="22" xfId="85" applyNumberFormat="1" applyFont="1" applyFill="1" applyBorder="1" applyAlignment="1">
      <alignment horizontal="center"/>
    </xf>
    <xf numFmtId="174" fontId="65" fillId="27" borderId="26" xfId="85" applyNumberFormat="1" applyFont="1" applyFill="1" applyBorder="1" applyAlignment="1">
      <alignment horizontal="center"/>
    </xf>
    <xf numFmtId="171" fontId="62" fillId="27" borderId="14" xfId="85" applyFont="1" applyFill="1" applyBorder="1"/>
    <xf numFmtId="0" fontId="57" fillId="27" borderId="14" xfId="43" applyFont="1" applyFill="1" applyBorder="1"/>
    <xf numFmtId="0" fontId="59" fillId="27" borderId="14" xfId="43" applyFont="1" applyFill="1" applyBorder="1"/>
    <xf numFmtId="0" fontId="65" fillId="27" borderId="14" xfId="43" applyFont="1" applyFill="1" applyBorder="1"/>
    <xf numFmtId="0" fontId="72" fillId="27" borderId="14" xfId="43" applyFont="1" applyFill="1" applyBorder="1"/>
    <xf numFmtId="0" fontId="64" fillId="27" borderId="14" xfId="43" applyFont="1" applyFill="1" applyBorder="1"/>
    <xf numFmtId="0" fontId="73" fillId="0" borderId="14" xfId="43" applyFont="1" applyFill="1" applyBorder="1"/>
    <xf numFmtId="0" fontId="73" fillId="0" borderId="24" xfId="43" applyFont="1" applyFill="1" applyBorder="1"/>
    <xf numFmtId="0" fontId="73" fillId="0" borderId="0" xfId="43" applyFont="1" applyFill="1" applyBorder="1"/>
    <xf numFmtId="168" fontId="57" fillId="0" borderId="0" xfId="85" applyNumberFormat="1" applyFont="1" applyFill="1" applyAlignment="1">
      <alignment horizontal="left" wrapText="1"/>
    </xf>
    <xf numFmtId="0" fontId="65" fillId="27" borderId="26" xfId="43" applyFont="1" applyFill="1" applyBorder="1" applyAlignment="1">
      <alignment horizontal="center"/>
    </xf>
    <xf numFmtId="0" fontId="65" fillId="27" borderId="17" xfId="43" applyFont="1" applyFill="1" applyBorder="1" applyAlignment="1">
      <alignment horizontal="center"/>
    </xf>
    <xf numFmtId="3" fontId="65" fillId="0" borderId="0" xfId="86" applyNumberFormat="1" applyFont="1" applyFill="1" applyBorder="1"/>
    <xf numFmtId="3" fontId="57" fillId="27" borderId="0" xfId="43" applyNumberFormat="1" applyFont="1" applyFill="1"/>
    <xf numFmtId="3" fontId="57" fillId="27" borderId="32" xfId="43" applyNumberFormat="1" applyFont="1" applyFill="1" applyBorder="1"/>
    <xf numFmtId="3" fontId="57" fillId="27" borderId="15" xfId="43" applyNumberFormat="1" applyFont="1" applyFill="1" applyBorder="1"/>
    <xf numFmtId="0" fontId="57" fillId="0" borderId="14" xfId="43" applyFont="1" applyFill="1" applyBorder="1"/>
    <xf numFmtId="3" fontId="65" fillId="27" borderId="14" xfId="43" applyNumberFormat="1" applyFont="1" applyFill="1" applyBorder="1"/>
    <xf numFmtId="0" fontId="82" fillId="27" borderId="14" xfId="43" applyFont="1" applyFill="1" applyBorder="1"/>
    <xf numFmtId="0" fontId="57" fillId="27" borderId="14" xfId="43" applyFont="1" applyFill="1" applyBorder="1" applyAlignment="1">
      <alignment horizontal="left" vertical="center" wrapText="1"/>
    </xf>
    <xf numFmtId="0" fontId="66" fillId="27" borderId="15" xfId="43" applyFont="1" applyFill="1" applyBorder="1"/>
    <xf numFmtId="3" fontId="57" fillId="0" borderId="15" xfId="43" applyNumberFormat="1" applyFont="1" applyFill="1" applyBorder="1"/>
    <xf numFmtId="3" fontId="57" fillId="27" borderId="24" xfId="43" applyNumberFormat="1" applyFont="1" applyFill="1" applyBorder="1"/>
    <xf numFmtId="3" fontId="57" fillId="27" borderId="0" xfId="43" applyNumberFormat="1" applyFont="1" applyFill="1" applyBorder="1"/>
    <xf numFmtId="3" fontId="57" fillId="27" borderId="60" xfId="43" applyNumberFormat="1" applyFont="1" applyFill="1" applyBorder="1"/>
    <xf numFmtId="0" fontId="57" fillId="0" borderId="0" xfId="0" applyFont="1" applyFill="1"/>
    <xf numFmtId="0" fontId="64" fillId="27" borderId="0" xfId="43" applyFont="1" applyFill="1"/>
    <xf numFmtId="169" fontId="57" fillId="27" borderId="0" xfId="43" applyNumberFormat="1" applyFont="1" applyFill="1"/>
    <xf numFmtId="0" fontId="60" fillId="27" borderId="27" xfId="43" applyFont="1" applyFill="1" applyBorder="1" applyAlignment="1">
      <alignment horizontal="center"/>
    </xf>
    <xf numFmtId="0" fontId="60" fillId="27" borderId="42" xfId="43" applyFont="1" applyFill="1" applyBorder="1" applyAlignment="1">
      <alignment horizontal="center"/>
    </xf>
    <xf numFmtId="169" fontId="97" fillId="27" borderId="19" xfId="86" applyNumberFormat="1" applyFont="1" applyFill="1" applyBorder="1" applyAlignment="1" applyProtection="1"/>
    <xf numFmtId="169" fontId="97" fillId="27" borderId="33" xfId="86" applyNumberFormat="1" applyFont="1" applyFill="1" applyBorder="1" applyAlignment="1" applyProtection="1"/>
    <xf numFmtId="169" fontId="97" fillId="27" borderId="16" xfId="86" applyNumberFormat="1" applyFont="1" applyFill="1" applyBorder="1" applyAlignment="1" applyProtection="1"/>
    <xf numFmtId="169" fontId="97" fillId="27" borderId="15" xfId="86" applyNumberFormat="1" applyFont="1" applyFill="1" applyBorder="1" applyAlignment="1" applyProtection="1"/>
    <xf numFmtId="1" fontId="68" fillId="29" borderId="93" xfId="372" applyNumberFormat="1" applyFont="1" applyFill="1" applyBorder="1" applyAlignment="1">
      <alignment horizontal="right" wrapText="1"/>
    </xf>
    <xf numFmtId="0" fontId="68" fillId="29" borderId="93" xfId="372" applyFont="1" applyFill="1" applyBorder="1" applyAlignment="1">
      <alignment horizontal="right" wrapText="1"/>
    </xf>
    <xf numFmtId="0" fontId="57" fillId="27" borderId="0" xfId="43" applyFont="1" applyFill="1" applyAlignment="1">
      <alignment horizontal="left"/>
    </xf>
    <xf numFmtId="0" fontId="57" fillId="27" borderId="0" xfId="43" applyFont="1" applyFill="1" applyAlignment="1">
      <alignment vertical="center" wrapText="1"/>
    </xf>
    <xf numFmtId="169" fontId="57" fillId="0" borderId="0" xfId="0" applyNumberFormat="1" applyFont="1"/>
    <xf numFmtId="169" fontId="57" fillId="27" borderId="0" xfId="365" applyNumberFormat="1" applyFont="1" applyFill="1" applyAlignment="1">
      <alignment horizontal="right"/>
    </xf>
    <xf numFmtId="189" fontId="74" fillId="27" borderId="0" xfId="86" applyNumberFormat="1" applyFont="1" applyFill="1" applyAlignment="1">
      <alignment horizontal="right"/>
    </xf>
    <xf numFmtId="0" fontId="76" fillId="0" borderId="0" xfId="43" applyFont="1" applyFill="1"/>
    <xf numFmtId="189" fontId="57" fillId="27" borderId="0" xfId="86" applyNumberFormat="1" applyFont="1" applyFill="1"/>
    <xf numFmtId="0" fontId="72" fillId="27" borderId="0" xfId="43" applyFont="1" applyFill="1" applyBorder="1"/>
    <xf numFmtId="0" fontId="99" fillId="27" borderId="0" xfId="43" applyFont="1" applyFill="1"/>
    <xf numFmtId="0" fontId="65" fillId="0" borderId="0" xfId="43" applyFont="1" applyFill="1" applyAlignment="1"/>
    <xf numFmtId="1" fontId="57" fillId="27" borderId="0" xfId="43" applyNumberFormat="1" applyFont="1" applyFill="1" applyAlignment="1">
      <alignment horizontal="center"/>
    </xf>
    <xf numFmtId="0" fontId="57" fillId="27" borderId="0" xfId="43" applyFont="1" applyFill="1" applyAlignment="1">
      <alignment horizontal="right"/>
    </xf>
    <xf numFmtId="0" fontId="57" fillId="27" borderId="0" xfId="43" applyFont="1" applyFill="1" applyAlignment="1">
      <alignment horizontal="centerContinuous"/>
    </xf>
    <xf numFmtId="0" fontId="72" fillId="0" borderId="0" xfId="43" applyFont="1" applyFill="1"/>
    <xf numFmtId="0" fontId="72" fillId="0" borderId="15" xfId="43" applyFont="1" applyBorder="1"/>
    <xf numFmtId="0" fontId="72" fillId="0" borderId="15" xfId="43" applyFont="1" applyFill="1" applyBorder="1" applyAlignment="1"/>
    <xf numFmtId="0" fontId="69" fillId="27" borderId="15" xfId="90" applyFont="1" applyFill="1" applyBorder="1" applyAlignment="1">
      <alignment vertical="center"/>
    </xf>
    <xf numFmtId="184" fontId="69" fillId="27" borderId="15" xfId="51" applyNumberFormat="1" applyFont="1" applyFill="1" applyBorder="1" applyAlignment="1">
      <alignment horizontal="center" vertical="center" wrapText="1"/>
    </xf>
    <xf numFmtId="0" fontId="72" fillId="27" borderId="15" xfId="43" applyFont="1" applyFill="1" applyBorder="1"/>
    <xf numFmtId="184" fontId="72" fillId="27" borderId="15" xfId="51" applyNumberFormat="1" applyFont="1" applyFill="1" applyBorder="1" applyAlignment="1">
      <alignment horizontal="center"/>
    </xf>
    <xf numFmtId="184" fontId="57" fillId="27" borderId="15" xfId="51" applyNumberFormat="1" applyFont="1" applyFill="1" applyBorder="1" applyAlignment="1">
      <alignment horizontal="center"/>
    </xf>
    <xf numFmtId="0" fontId="57" fillId="27" borderId="15" xfId="90" applyFont="1" applyFill="1" applyBorder="1"/>
    <xf numFmtId="184" fontId="57" fillId="27" borderId="15" xfId="51" applyNumberFormat="1" applyFont="1" applyFill="1" applyBorder="1" applyAlignment="1">
      <alignment horizontal="center" vertical="center" wrapText="1"/>
    </xf>
    <xf numFmtId="184" fontId="57" fillId="27" borderId="24" xfId="51" applyNumberFormat="1" applyFont="1" applyFill="1" applyBorder="1" applyAlignment="1">
      <alignment horizontal="center"/>
    </xf>
    <xf numFmtId="0" fontId="59" fillId="28" borderId="0" xfId="43" applyFont="1" applyFill="1" applyAlignment="1">
      <alignment horizontal="right"/>
    </xf>
    <xf numFmtId="0" fontId="60" fillId="28" borderId="0" xfId="43" applyFont="1" applyFill="1" applyAlignment="1">
      <alignment horizontal="center"/>
    </xf>
    <xf numFmtId="0" fontId="59" fillId="28" borderId="0" xfId="43" applyFont="1" applyFill="1" applyAlignment="1">
      <alignment horizontal="center"/>
    </xf>
    <xf numFmtId="0" fontId="72" fillId="27" borderId="60" xfId="43" applyFont="1" applyFill="1" applyBorder="1"/>
    <xf numFmtId="0" fontId="57" fillId="27" borderId="32" xfId="43" applyFont="1" applyFill="1" applyBorder="1" applyAlignment="1">
      <alignment horizontal="center"/>
    </xf>
    <xf numFmtId="0" fontId="57" fillId="27" borderId="0" xfId="43" applyFont="1" applyFill="1" applyAlignment="1">
      <alignment vertical="justify" wrapText="1"/>
    </xf>
    <xf numFmtId="175" fontId="72" fillId="28" borderId="0" xfId="43" applyNumberFormat="1" applyFont="1" applyFill="1" applyAlignment="1" applyProtection="1">
      <alignment horizontal="right"/>
    </xf>
    <xf numFmtId="175" fontId="60" fillId="27" borderId="36" xfId="43" applyNumberFormat="1" applyFont="1" applyFill="1" applyBorder="1" applyAlignment="1" applyProtection="1"/>
    <xf numFmtId="3" fontId="57" fillId="28" borderId="18" xfId="43" applyNumberFormat="1" applyFont="1" applyFill="1" applyBorder="1" applyAlignment="1">
      <alignment horizontal="right"/>
    </xf>
    <xf numFmtId="3" fontId="57" fillId="0" borderId="18" xfId="43" applyNumberFormat="1" applyFont="1" applyFill="1" applyBorder="1" applyAlignment="1">
      <alignment horizontal="right"/>
    </xf>
    <xf numFmtId="175" fontId="59" fillId="27" borderId="15" xfId="43" applyNumberFormat="1" applyFont="1" applyFill="1" applyBorder="1" applyAlignment="1" applyProtection="1"/>
    <xf numFmtId="3" fontId="59" fillId="28" borderId="18" xfId="43" applyNumberFormat="1" applyFont="1" applyFill="1" applyBorder="1" applyAlignment="1" applyProtection="1">
      <alignment horizontal="right"/>
    </xf>
    <xf numFmtId="3" fontId="59" fillId="0" borderId="18" xfId="43" applyNumberFormat="1" applyFont="1" applyFill="1" applyBorder="1" applyAlignment="1" applyProtection="1">
      <alignment horizontal="right"/>
    </xf>
    <xf numFmtId="175" fontId="104" fillId="27" borderId="15" xfId="43" applyNumberFormat="1" applyFont="1" applyFill="1" applyBorder="1" applyAlignment="1" applyProtection="1"/>
    <xf numFmtId="175" fontId="82" fillId="27" borderId="15" xfId="43" applyNumberFormat="1" applyFont="1" applyFill="1" applyBorder="1" applyAlignment="1" applyProtection="1"/>
    <xf numFmtId="175" fontId="104" fillId="27" borderId="24" xfId="43" applyNumberFormat="1" applyFont="1" applyFill="1" applyBorder="1" applyAlignment="1" applyProtection="1"/>
    <xf numFmtId="3" fontId="57" fillId="28" borderId="30" xfId="43" applyNumberFormat="1" applyFont="1" applyFill="1" applyBorder="1" applyAlignment="1">
      <alignment horizontal="right"/>
    </xf>
    <xf numFmtId="175" fontId="60" fillId="27" borderId="0" xfId="43" applyNumberFormat="1" applyFont="1" applyFill="1" applyBorder="1" applyAlignment="1" applyProtection="1"/>
    <xf numFmtId="39" fontId="60" fillId="27" borderId="0" xfId="43" applyNumberFormat="1" applyFont="1" applyFill="1" applyBorder="1" applyAlignment="1" applyProtection="1"/>
    <xf numFmtId="10" fontId="60" fillId="27" borderId="0" xfId="368" applyNumberFormat="1" applyFont="1" applyFill="1" applyBorder="1" applyAlignment="1" applyProtection="1"/>
    <xf numFmtId="10" fontId="60" fillId="27" borderId="0" xfId="97" applyNumberFormat="1" applyFont="1" applyFill="1" applyBorder="1" applyAlignment="1" applyProtection="1"/>
    <xf numFmtId="0" fontId="57" fillId="0" borderId="0" xfId="0" applyFont="1" applyAlignment="1">
      <alignment wrapText="1"/>
    </xf>
    <xf numFmtId="3" fontId="57" fillId="0" borderId="0" xfId="0" applyNumberFormat="1" applyFont="1" applyAlignment="1">
      <alignment wrapText="1"/>
    </xf>
    <xf numFmtId="10" fontId="57" fillId="27" borderId="0" xfId="97" applyNumberFormat="1" applyFont="1" applyFill="1"/>
    <xf numFmtId="0" fontId="57" fillId="27" borderId="26" xfId="43" applyFont="1" applyFill="1" applyBorder="1" applyAlignment="1">
      <alignment horizontal="centerContinuous" vertical="center" wrapText="1"/>
    </xf>
    <xf numFmtId="0" fontId="57" fillId="27" borderId="14" xfId="43" applyFont="1" applyFill="1" applyBorder="1" applyAlignment="1">
      <alignment horizontal="centerContinuous" vertical="center" wrapText="1"/>
    </xf>
    <xf numFmtId="10" fontId="57" fillId="27" borderId="32" xfId="97" applyNumberFormat="1" applyFont="1" applyFill="1" applyBorder="1"/>
    <xf numFmtId="10" fontId="57" fillId="27" borderId="15" xfId="97" applyNumberFormat="1" applyFont="1" applyFill="1" applyBorder="1"/>
    <xf numFmtId="0" fontId="71" fillId="27" borderId="14" xfId="43" applyFont="1" applyFill="1" applyBorder="1"/>
    <xf numFmtId="3" fontId="107" fillId="27" borderId="15" xfId="43" applyNumberFormat="1" applyFont="1" applyFill="1" applyBorder="1"/>
    <xf numFmtId="10" fontId="107" fillId="27" borderId="15" xfId="97" applyNumberFormat="1" applyFont="1" applyFill="1" applyBorder="1" applyAlignment="1">
      <alignment horizontal="center"/>
    </xf>
    <xf numFmtId="3" fontId="64" fillId="27" borderId="15" xfId="43" applyNumberFormat="1" applyFont="1" applyFill="1" applyBorder="1"/>
    <xf numFmtId="10" fontId="61" fillId="27" borderId="15" xfId="97" applyNumberFormat="1" applyFont="1" applyFill="1" applyBorder="1" applyAlignment="1">
      <alignment horizontal="center"/>
    </xf>
    <xf numFmtId="10" fontId="57" fillId="27" borderId="24" xfId="97" applyNumberFormat="1" applyFont="1" applyFill="1" applyBorder="1"/>
    <xf numFmtId="0" fontId="107" fillId="27" borderId="14" xfId="43" applyFont="1" applyFill="1" applyBorder="1"/>
    <xf numFmtId="10" fontId="108" fillId="27" borderId="15" xfId="97" applyNumberFormat="1" applyFont="1" applyFill="1" applyBorder="1" applyAlignment="1">
      <alignment horizontal="center"/>
    </xf>
    <xf numFmtId="3" fontId="81" fillId="28" borderId="15" xfId="43" applyNumberFormat="1" applyFont="1" applyFill="1" applyBorder="1"/>
    <xf numFmtId="3" fontId="64" fillId="28" borderId="15" xfId="43" applyNumberFormat="1" applyFont="1" applyFill="1" applyBorder="1"/>
    <xf numFmtId="0" fontId="57" fillId="28" borderId="0" xfId="364" applyFont="1" applyFill="1"/>
    <xf numFmtId="3" fontId="107" fillId="28" borderId="15" xfId="43" applyNumberFormat="1" applyFont="1" applyFill="1" applyBorder="1"/>
    <xf numFmtId="3" fontId="57" fillId="27" borderId="49" xfId="43" applyNumberFormat="1" applyFont="1" applyFill="1" applyBorder="1"/>
    <xf numFmtId="0" fontId="57" fillId="0" borderId="42" xfId="364" applyFont="1" applyBorder="1"/>
    <xf numFmtId="0" fontId="59" fillId="27" borderId="15" xfId="43" applyFont="1" applyFill="1" applyBorder="1"/>
    <xf numFmtId="10" fontId="76" fillId="27" borderId="15" xfId="97" applyNumberFormat="1" applyFont="1" applyFill="1" applyBorder="1"/>
    <xf numFmtId="0" fontId="76" fillId="27" borderId="15" xfId="43" applyFont="1" applyFill="1" applyBorder="1"/>
    <xf numFmtId="0" fontId="57" fillId="27" borderId="26" xfId="43" applyFont="1" applyFill="1" applyBorder="1" applyAlignment="1">
      <alignment horizontal="center" vertical="center" wrapText="1"/>
    </xf>
    <xf numFmtId="4" fontId="57" fillId="27" borderId="15" xfId="43" applyNumberFormat="1" applyFont="1" applyFill="1" applyBorder="1"/>
    <xf numFmtId="0" fontId="100" fillId="27" borderId="14" xfId="43" applyFont="1" applyFill="1" applyBorder="1"/>
    <xf numFmtId="0" fontId="69" fillId="0" borderId="14" xfId="43" applyFont="1" applyFill="1" applyBorder="1"/>
    <xf numFmtId="3" fontId="71" fillId="0" borderId="15" xfId="43" applyNumberFormat="1" applyFont="1" applyFill="1" applyBorder="1"/>
    <xf numFmtId="0" fontId="82" fillId="27" borderId="29" xfId="43" applyFont="1" applyFill="1" applyBorder="1"/>
    <xf numFmtId="3" fontId="82" fillId="27" borderId="24" xfId="43" applyNumberFormat="1" applyFont="1" applyFill="1" applyBorder="1"/>
    <xf numFmtId="0" fontId="82" fillId="27" borderId="49" xfId="43" applyFont="1" applyFill="1" applyBorder="1"/>
    <xf numFmtId="3" fontId="82" fillId="27" borderId="49" xfId="43" applyNumberFormat="1" applyFont="1" applyFill="1" applyBorder="1"/>
    <xf numFmtId="0" fontId="57" fillId="28" borderId="0" xfId="43" applyFont="1" applyFill="1" applyBorder="1"/>
    <xf numFmtId="3" fontId="65" fillId="28" borderId="0" xfId="43" applyNumberFormat="1" applyFont="1" applyFill="1" applyBorder="1"/>
    <xf numFmtId="0" fontId="57" fillId="0" borderId="0" xfId="364" applyFont="1" applyAlignment="1">
      <alignment wrapText="1"/>
    </xf>
    <xf numFmtId="0" fontId="57" fillId="0" borderId="0" xfId="364" applyFont="1" applyAlignment="1">
      <alignment vertical="center"/>
    </xf>
    <xf numFmtId="0" fontId="60" fillId="27" borderId="0" xfId="43" applyFont="1" applyFill="1" applyAlignment="1">
      <alignment vertical="center"/>
    </xf>
    <xf numFmtId="0" fontId="57" fillId="27" borderId="0" xfId="43" applyFont="1" applyFill="1" applyAlignment="1">
      <alignment vertical="center"/>
    </xf>
    <xf numFmtId="0" fontId="59" fillId="27" borderId="0" xfId="43" applyFont="1" applyFill="1" applyAlignment="1">
      <alignment vertical="center"/>
    </xf>
    <xf numFmtId="3" fontId="57" fillId="27" borderId="0" xfId="43" applyNumberFormat="1" applyFont="1" applyFill="1" applyAlignment="1">
      <alignment vertical="center"/>
    </xf>
    <xf numFmtId="0" fontId="57" fillId="27" borderId="26" xfId="43" applyFont="1" applyFill="1" applyBorder="1" applyAlignment="1">
      <alignment vertical="center"/>
    </xf>
    <xf numFmtId="3" fontId="57" fillId="27" borderId="32" xfId="43" applyNumberFormat="1" applyFont="1" applyFill="1" applyBorder="1" applyAlignment="1">
      <alignment vertical="center"/>
    </xf>
    <xf numFmtId="0" fontId="57" fillId="27" borderId="29" xfId="43" applyFont="1" applyFill="1" applyBorder="1" applyAlignment="1">
      <alignment vertical="center"/>
    </xf>
    <xf numFmtId="0" fontId="57" fillId="27" borderId="24" xfId="43" applyFont="1" applyFill="1" applyBorder="1" applyAlignment="1">
      <alignment vertical="center"/>
    </xf>
    <xf numFmtId="0" fontId="105" fillId="28" borderId="14" xfId="43" applyFont="1" applyFill="1" applyBorder="1" applyAlignment="1">
      <alignment vertical="center"/>
    </xf>
    <xf numFmtId="3" fontId="94" fillId="28" borderId="15" xfId="43" applyNumberFormat="1" applyFont="1" applyFill="1" applyBorder="1" applyAlignment="1">
      <alignment vertical="center"/>
    </xf>
    <xf numFmtId="0" fontId="57" fillId="28" borderId="0" xfId="364" applyFont="1" applyFill="1" applyAlignment="1">
      <alignment vertical="center"/>
    </xf>
    <xf numFmtId="0" fontId="57" fillId="27" borderId="14" xfId="43" applyFont="1" applyFill="1" applyBorder="1" applyAlignment="1">
      <alignment vertical="center"/>
    </xf>
    <xf numFmtId="0" fontId="57" fillId="27" borderId="15" xfId="43" applyFont="1" applyFill="1" applyBorder="1" applyAlignment="1">
      <alignment vertical="center"/>
    </xf>
    <xf numFmtId="170" fontId="65" fillId="27" borderId="14" xfId="86" applyFont="1" applyFill="1" applyBorder="1" applyAlignment="1">
      <alignment vertical="center"/>
    </xf>
    <xf numFmtId="3" fontId="59" fillId="0" borderId="15" xfId="43" applyNumberFormat="1" applyFont="1" applyFill="1" applyBorder="1" applyAlignment="1">
      <alignment vertical="center"/>
    </xf>
    <xf numFmtId="3" fontId="57" fillId="27" borderId="15" xfId="43" applyNumberFormat="1" applyFont="1" applyFill="1" applyBorder="1" applyAlignment="1">
      <alignment vertical="center"/>
    </xf>
    <xf numFmtId="0" fontId="57" fillId="0" borderId="14" xfId="43" applyFont="1" applyFill="1" applyBorder="1" applyAlignment="1">
      <alignment vertical="center"/>
    </xf>
    <xf numFmtId="0" fontId="65" fillId="27" borderId="14" xfId="43" applyFont="1" applyFill="1" applyBorder="1" applyAlignment="1">
      <alignment vertical="center"/>
    </xf>
    <xf numFmtId="3" fontId="65" fillId="0" borderId="15" xfId="43" applyNumberFormat="1" applyFont="1" applyFill="1" applyBorder="1" applyAlignment="1">
      <alignment vertical="center"/>
    </xf>
    <xf numFmtId="0" fontId="82" fillId="27" borderId="14" xfId="43" applyFont="1" applyFill="1" applyBorder="1" applyAlignment="1">
      <alignment vertical="center"/>
    </xf>
    <xf numFmtId="3" fontId="73" fillId="27" borderId="15" xfId="43" applyNumberFormat="1" applyFont="1" applyFill="1" applyBorder="1" applyAlignment="1">
      <alignment vertical="center"/>
    </xf>
    <xf numFmtId="0" fontId="109" fillId="0" borderId="14" xfId="43" applyFont="1" applyFill="1" applyBorder="1" applyAlignment="1">
      <alignment vertical="center"/>
    </xf>
    <xf numFmtId="3" fontId="69" fillId="0" borderId="15" xfId="43" applyNumberFormat="1" applyFont="1" applyFill="1" applyBorder="1" applyAlignment="1">
      <alignment vertical="center"/>
    </xf>
    <xf numFmtId="3" fontId="65" fillId="27" borderId="14" xfId="43" applyNumberFormat="1" applyFont="1" applyFill="1" applyBorder="1" applyAlignment="1">
      <alignment vertical="center"/>
    </xf>
    <xf numFmtId="0" fontId="65" fillId="0" borderId="14" xfId="43" applyFont="1" applyFill="1" applyBorder="1" applyAlignment="1">
      <alignment vertical="center"/>
    </xf>
    <xf numFmtId="3" fontId="65" fillId="0" borderId="14" xfId="43" applyNumberFormat="1" applyFont="1" applyFill="1" applyBorder="1" applyAlignment="1">
      <alignment vertical="center"/>
    </xf>
    <xf numFmtId="3" fontId="71" fillId="28" borderId="15" xfId="43" applyNumberFormat="1" applyFont="1" applyFill="1" applyBorder="1" applyAlignment="1">
      <alignment vertical="center"/>
    </xf>
    <xf numFmtId="3" fontId="65" fillId="27" borderId="24" xfId="43" applyNumberFormat="1" applyFont="1" applyFill="1" applyBorder="1" applyAlignment="1">
      <alignment vertical="center"/>
    </xf>
    <xf numFmtId="0" fontId="64" fillId="0" borderId="14" xfId="43" applyFont="1" applyFill="1" applyBorder="1" applyAlignment="1">
      <alignment vertical="center"/>
    </xf>
    <xf numFmtId="3" fontId="94" fillId="0" borderId="15" xfId="43" applyNumberFormat="1" applyFont="1" applyFill="1" applyBorder="1" applyAlignment="1">
      <alignment vertical="center"/>
    </xf>
    <xf numFmtId="0" fontId="91" fillId="28" borderId="29" xfId="43" applyFont="1" applyFill="1" applyBorder="1" applyAlignment="1">
      <alignment vertical="center"/>
    </xf>
    <xf numFmtId="3" fontId="105" fillId="28" borderId="24" xfId="43" applyNumberFormat="1" applyFont="1" applyFill="1" applyBorder="1" applyAlignment="1">
      <alignment vertical="center"/>
    </xf>
    <xf numFmtId="0" fontId="62" fillId="28" borderId="0" xfId="364" applyFont="1" applyFill="1" applyAlignment="1">
      <alignment vertical="center"/>
    </xf>
    <xf numFmtId="0" fontId="76" fillId="28" borderId="0" xfId="43" applyFont="1" applyFill="1" applyAlignment="1">
      <alignment vertical="center"/>
    </xf>
    <xf numFmtId="3" fontId="76" fillId="28" borderId="0" xfId="43" applyNumberFormat="1" applyFont="1" applyFill="1" applyAlignment="1">
      <alignment vertical="center"/>
    </xf>
    <xf numFmtId="171" fontId="76" fillId="28" borderId="0" xfId="85" applyFont="1" applyFill="1" applyAlignment="1">
      <alignment vertical="center"/>
    </xf>
    <xf numFmtId="0" fontId="110" fillId="27" borderId="0" xfId="43" applyFont="1" applyFill="1"/>
    <xf numFmtId="173" fontId="81" fillId="27" borderId="0" xfId="86" applyNumberFormat="1" applyFont="1" applyFill="1"/>
    <xf numFmtId="0" fontId="64" fillId="27" borderId="76" xfId="43" applyFont="1" applyFill="1" applyBorder="1" applyAlignment="1">
      <alignment horizontal="center" vertical="center"/>
    </xf>
    <xf numFmtId="0" fontId="64" fillId="27" borderId="66" xfId="43" applyFont="1" applyFill="1" applyBorder="1" applyAlignment="1">
      <alignment horizontal="center" vertical="center"/>
    </xf>
    <xf numFmtId="0" fontId="81" fillId="27" borderId="68" xfId="43" applyFont="1" applyFill="1" applyBorder="1" applyAlignment="1">
      <alignment vertical="center" wrapText="1"/>
    </xf>
    <xf numFmtId="171" fontId="81" fillId="27" borderId="0" xfId="85" applyFont="1" applyFill="1"/>
    <xf numFmtId="0" fontId="81" fillId="27" borderId="69" xfId="43" applyFont="1" applyFill="1" applyBorder="1" applyAlignment="1">
      <alignment horizontal="justify" vertical="top" wrapText="1"/>
    </xf>
    <xf numFmtId="0" fontId="81" fillId="27" borderId="92" xfId="43" applyFont="1" applyFill="1" applyBorder="1"/>
    <xf numFmtId="0" fontId="81" fillId="27" borderId="92" xfId="43" applyFont="1" applyFill="1" applyBorder="1" applyAlignment="1">
      <alignment vertical="center" wrapText="1"/>
    </xf>
    <xf numFmtId="0" fontId="81" fillId="27" borderId="69" xfId="43" applyFont="1" applyFill="1" applyBorder="1" applyAlignment="1">
      <alignment vertical="center" wrapText="1"/>
    </xf>
    <xf numFmtId="0" fontId="105" fillId="30" borderId="14" xfId="43" applyFont="1" applyFill="1" applyBorder="1" applyAlignment="1">
      <alignment vertical="center"/>
    </xf>
    <xf numFmtId="175" fontId="91" fillId="30" borderId="94" xfId="43" applyNumberFormat="1" applyFont="1" applyFill="1" applyBorder="1" applyAlignment="1" applyProtection="1">
      <alignment horizontal="center" vertical="center"/>
    </xf>
    <xf numFmtId="175" fontId="91" fillId="30" borderId="32" xfId="43" applyNumberFormat="1" applyFont="1" applyFill="1" applyBorder="1" applyAlignment="1" applyProtection="1">
      <alignment horizontal="center" vertical="center"/>
    </xf>
    <xf numFmtId="175" fontId="91" fillId="30" borderId="15" xfId="43" applyNumberFormat="1" applyFont="1" applyFill="1" applyBorder="1" applyAlignment="1" applyProtection="1">
      <alignment horizontal="center" vertical="center"/>
    </xf>
    <xf numFmtId="3" fontId="69" fillId="30" borderId="15" xfId="43" applyNumberFormat="1" applyFont="1" applyFill="1" applyBorder="1" applyAlignment="1">
      <alignment horizontal="center"/>
    </xf>
    <xf numFmtId="169" fontId="71" fillId="30" borderId="57" xfId="86" applyNumberFormat="1" applyFont="1" applyFill="1" applyBorder="1" applyAlignment="1">
      <alignment horizontal="right" vertical="center" wrapText="1"/>
    </xf>
    <xf numFmtId="169" fontId="71" fillId="30" borderId="75" xfId="86" applyNumberFormat="1" applyFont="1" applyFill="1" applyBorder="1" applyAlignment="1">
      <alignment horizontal="right" vertical="center" wrapText="1"/>
    </xf>
    <xf numFmtId="169" fontId="71" fillId="30" borderId="58" xfId="86" applyNumberFormat="1" applyFont="1" applyFill="1" applyBorder="1" applyAlignment="1">
      <alignment horizontal="right" vertical="center" wrapText="1"/>
    </xf>
    <xf numFmtId="0" fontId="78" fillId="30" borderId="15" xfId="43" applyFont="1" applyFill="1" applyBorder="1" applyAlignment="1">
      <alignment vertical="center" wrapText="1"/>
    </xf>
    <xf numFmtId="0" fontId="69" fillId="30" borderId="57" xfId="43" applyFont="1" applyFill="1" applyBorder="1" applyAlignment="1">
      <alignment horizontal="center" vertical="center" wrapText="1"/>
    </xf>
    <xf numFmtId="0" fontId="69" fillId="30" borderId="55" xfId="43" applyFont="1" applyFill="1" applyBorder="1" applyAlignment="1">
      <alignment horizontal="center" vertical="center" wrapText="1"/>
    </xf>
    <xf numFmtId="0" fontId="69" fillId="30" borderId="58" xfId="43" applyFont="1" applyFill="1" applyBorder="1" applyAlignment="1">
      <alignment horizontal="center" vertical="center" wrapText="1"/>
    </xf>
    <xf numFmtId="0" fontId="70" fillId="30" borderId="23" xfId="375" quotePrefix="1" applyFont="1" applyFill="1" applyBorder="1" applyAlignment="1">
      <alignment horizontal="center" vertical="center" wrapText="1"/>
    </xf>
    <xf numFmtId="0" fontId="69" fillId="30" borderId="43" xfId="43" applyFont="1" applyFill="1" applyBorder="1" applyAlignment="1">
      <alignment horizontal="left" vertical="center"/>
    </xf>
    <xf numFmtId="3" fontId="69" fillId="30" borderId="44" xfId="43" applyNumberFormat="1" applyFont="1" applyFill="1" applyBorder="1" applyAlignment="1">
      <alignment horizontal="right" vertical="center"/>
    </xf>
    <xf numFmtId="0" fontId="91" fillId="30" borderId="14" xfId="43" applyFont="1" applyFill="1" applyBorder="1" applyAlignment="1">
      <alignment vertical="center"/>
    </xf>
    <xf numFmtId="3" fontId="69" fillId="30" borderId="15" xfId="43" applyNumberFormat="1" applyFont="1" applyFill="1" applyBorder="1" applyAlignment="1">
      <alignment vertical="center"/>
    </xf>
    <xf numFmtId="3" fontId="57" fillId="0" borderId="95" xfId="43" applyNumberFormat="1" applyFont="1" applyFill="1" applyBorder="1" applyAlignment="1">
      <alignment horizontal="right" vertical="center"/>
    </xf>
    <xf numFmtId="0" fontId="65" fillId="0" borderId="25" xfId="43" applyFont="1" applyFill="1" applyBorder="1" applyAlignment="1">
      <alignment vertical="center"/>
    </xf>
    <xf numFmtId="3" fontId="65" fillId="0" borderId="25" xfId="91" applyNumberFormat="1" applyFont="1" applyFill="1" applyBorder="1" applyAlignment="1">
      <alignment vertical="center"/>
    </xf>
    <xf numFmtId="0" fontId="73" fillId="27" borderId="0" xfId="43" applyFont="1" applyFill="1" applyAlignment="1">
      <alignment vertical="center"/>
    </xf>
    <xf numFmtId="171" fontId="65" fillId="27" borderId="0" xfId="85" applyNumberFormat="1" applyFont="1" applyFill="1" applyAlignment="1">
      <alignment horizontal="center" vertical="center"/>
    </xf>
    <xf numFmtId="0" fontId="57" fillId="0" borderId="86" xfId="43" applyFont="1" applyFill="1" applyBorder="1" applyAlignment="1">
      <alignment vertical="center"/>
    </xf>
    <xf numFmtId="0" fontId="57" fillId="0" borderId="87" xfId="43" applyFont="1" applyFill="1" applyBorder="1" applyAlignment="1">
      <alignment vertical="center"/>
    </xf>
    <xf numFmtId="0" fontId="57" fillId="0" borderId="90" xfId="43" applyFont="1" applyFill="1" applyBorder="1" applyAlignment="1">
      <alignment vertical="center"/>
    </xf>
    <xf numFmtId="3" fontId="57" fillId="0" borderId="90" xfId="43" applyNumberFormat="1" applyFont="1" applyFill="1" applyBorder="1" applyAlignment="1">
      <alignment vertical="center"/>
    </xf>
    <xf numFmtId="0" fontId="57" fillId="0" borderId="0" xfId="43" applyFont="1" applyFill="1" applyBorder="1" applyAlignment="1">
      <alignment vertical="center"/>
    </xf>
    <xf numFmtId="0" fontId="57" fillId="27" borderId="0" xfId="43" applyFont="1" applyFill="1" applyBorder="1" applyAlignment="1">
      <alignment vertical="center"/>
    </xf>
    <xf numFmtId="3" fontId="89" fillId="0" borderId="0" xfId="85" applyNumberFormat="1" applyFont="1" applyFill="1" applyAlignment="1">
      <alignment horizontal="center" vertical="center"/>
    </xf>
    <xf numFmtId="3" fontId="89" fillId="0" borderId="0" xfId="85" applyNumberFormat="1" applyFont="1" applyFill="1" applyBorder="1" applyAlignment="1">
      <alignment horizontal="center" vertical="center"/>
    </xf>
    <xf numFmtId="0" fontId="57" fillId="27" borderId="39" xfId="43" applyFont="1" applyFill="1" applyBorder="1" applyAlignment="1">
      <alignment vertical="center"/>
    </xf>
    <xf numFmtId="3" fontId="57" fillId="0" borderId="39" xfId="43" applyNumberFormat="1" applyFont="1" applyFill="1" applyBorder="1" applyAlignment="1">
      <alignment vertical="center"/>
    </xf>
    <xf numFmtId="0" fontId="57" fillId="27" borderId="0" xfId="43" applyFont="1" applyFill="1" applyAlignment="1">
      <alignment horizontal="left" vertical="center" indent="1"/>
    </xf>
    <xf numFmtId="0" fontId="72" fillId="27" borderId="0" xfId="43" applyFont="1" applyFill="1" applyAlignment="1">
      <alignment horizontal="left" vertical="center" indent="2"/>
    </xf>
    <xf numFmtId="3" fontId="72" fillId="27" borderId="0" xfId="43" applyNumberFormat="1" applyFont="1" applyFill="1" applyAlignment="1">
      <alignment horizontal="left" vertical="center" indent="2"/>
    </xf>
    <xf numFmtId="0" fontId="57" fillId="27" borderId="25" xfId="43" applyFont="1" applyFill="1" applyBorder="1" applyAlignment="1">
      <alignment vertical="center"/>
    </xf>
    <xf numFmtId="3" fontId="57" fillId="0" borderId="25" xfId="43" applyNumberFormat="1" applyFont="1" applyFill="1" applyBorder="1" applyAlignment="1">
      <alignment vertical="center"/>
    </xf>
    <xf numFmtId="0" fontId="57" fillId="0" borderId="0" xfId="43" applyFont="1" applyFill="1" applyAlignment="1">
      <alignment horizontal="left" vertical="center" indent="1"/>
    </xf>
    <xf numFmtId="3" fontId="57" fillId="0" borderId="47" xfId="91" applyNumberFormat="1" applyFont="1" applyFill="1" applyBorder="1" applyAlignment="1">
      <alignment vertical="center"/>
    </xf>
    <xf numFmtId="3" fontId="57" fillId="0" borderId="47" xfId="43" applyNumberFormat="1" applyFont="1" applyFill="1" applyBorder="1" applyAlignment="1">
      <alignment vertical="center"/>
    </xf>
    <xf numFmtId="3" fontId="57" fillId="0" borderId="86" xfId="91" applyNumberFormat="1" applyFont="1" applyFill="1" applyBorder="1" applyAlignment="1">
      <alignment vertical="center"/>
    </xf>
    <xf numFmtId="0" fontId="82" fillId="0" borderId="0" xfId="43" applyFont="1" applyFill="1" applyBorder="1" applyAlignment="1">
      <alignment vertical="center"/>
    </xf>
    <xf numFmtId="0" fontId="57" fillId="0" borderId="89" xfId="43" applyFont="1" applyFill="1" applyBorder="1" applyAlignment="1">
      <alignment vertical="center"/>
    </xf>
    <xf numFmtId="3" fontId="57" fillId="0" borderId="89" xfId="91" applyNumberFormat="1" applyFont="1" applyFill="1" applyBorder="1" applyAlignment="1">
      <alignment vertical="center"/>
    </xf>
    <xf numFmtId="3" fontId="57" fillId="0" borderId="87" xfId="91" applyNumberFormat="1" applyFont="1" applyFill="1" applyBorder="1" applyAlignment="1">
      <alignment vertical="center"/>
    </xf>
    <xf numFmtId="0" fontId="82" fillId="0" borderId="0" xfId="43" applyFont="1" applyFill="1" applyAlignment="1">
      <alignment vertical="center"/>
    </xf>
    <xf numFmtId="0" fontId="57" fillId="0" borderId="47" xfId="43" applyFont="1" applyFill="1" applyBorder="1" applyAlignment="1">
      <alignment vertical="center"/>
    </xf>
    <xf numFmtId="0" fontId="57" fillId="0" borderId="39" xfId="43" applyFont="1" applyFill="1" applyBorder="1" applyAlignment="1">
      <alignment vertical="center"/>
    </xf>
    <xf numFmtId="0" fontId="57" fillId="0" borderId="45" xfId="43" applyFont="1" applyFill="1" applyBorder="1" applyAlignment="1">
      <alignment vertical="center"/>
    </xf>
    <xf numFmtId="0" fontId="57" fillId="0" borderId="88" xfId="43" applyFont="1" applyFill="1" applyBorder="1" applyAlignment="1">
      <alignment vertical="center"/>
    </xf>
    <xf numFmtId="1" fontId="57" fillId="0" borderId="88" xfId="43" applyNumberFormat="1" applyFont="1" applyFill="1" applyBorder="1" applyAlignment="1">
      <alignment vertical="center"/>
    </xf>
    <xf numFmtId="0" fontId="65" fillId="0" borderId="0" xfId="43" applyFont="1" applyFill="1" applyBorder="1" applyAlignment="1">
      <alignment vertical="center"/>
    </xf>
    <xf numFmtId="3" fontId="65" fillId="0" borderId="0" xfId="43" applyNumberFormat="1" applyFont="1" applyFill="1" applyBorder="1" applyAlignment="1">
      <alignment horizontal="right" vertical="center"/>
    </xf>
    <xf numFmtId="3" fontId="57" fillId="0" borderId="89" xfId="43" applyNumberFormat="1" applyFont="1" applyFill="1" applyBorder="1" applyAlignment="1">
      <alignment vertical="center"/>
    </xf>
    <xf numFmtId="0" fontId="72" fillId="27" borderId="0" xfId="43" applyFont="1" applyFill="1" applyAlignment="1">
      <alignment horizontal="center"/>
    </xf>
    <xf numFmtId="0" fontId="57" fillId="27" borderId="0" xfId="43" applyFont="1" applyFill="1" applyBorder="1" applyAlignment="1">
      <alignment wrapText="1"/>
    </xf>
    <xf numFmtId="0" fontId="57" fillId="27" borderId="0" xfId="43" applyFont="1" applyFill="1" applyBorder="1" applyAlignment="1">
      <alignment horizontal="left" vertical="center" wrapText="1"/>
    </xf>
    <xf numFmtId="0" fontId="59" fillId="0" borderId="0" xfId="43" applyFont="1" applyFill="1" applyAlignment="1"/>
    <xf numFmtId="0" fontId="59" fillId="0" borderId="0" xfId="43" applyFont="1" applyFill="1" applyAlignment="1">
      <alignment vertical="center"/>
    </xf>
    <xf numFmtId="0" fontId="91" fillId="28" borderId="14" xfId="43" applyFont="1" applyFill="1" applyBorder="1" applyAlignment="1">
      <alignment horizontal="left" vertical="center"/>
    </xf>
    <xf numFmtId="0" fontId="65" fillId="28" borderId="14" xfId="43" applyFont="1" applyFill="1" applyBorder="1" applyAlignment="1">
      <alignment vertical="center"/>
    </xf>
    <xf numFmtId="3" fontId="65" fillId="28" borderId="18" xfId="43" applyNumberFormat="1" applyFont="1" applyFill="1" applyBorder="1" applyAlignment="1">
      <alignment vertical="center"/>
    </xf>
    <xf numFmtId="3" fontId="65" fillId="28" borderId="15" xfId="43" applyNumberFormat="1" applyFont="1" applyFill="1" applyBorder="1" applyAlignment="1">
      <alignment vertical="center"/>
    </xf>
    <xf numFmtId="3" fontId="57" fillId="28" borderId="18" xfId="43" applyNumberFormat="1" applyFont="1" applyFill="1" applyBorder="1" applyAlignment="1">
      <alignment vertical="center"/>
    </xf>
    <xf numFmtId="3" fontId="57" fillId="28" borderId="15" xfId="43" applyNumberFormat="1" applyFont="1" applyFill="1" applyBorder="1" applyAlignment="1">
      <alignment vertical="center"/>
    </xf>
    <xf numFmtId="0" fontId="66" fillId="28" borderId="14" xfId="43" applyFont="1" applyFill="1" applyBorder="1" applyAlignment="1">
      <alignment vertical="center"/>
    </xf>
    <xf numFmtId="3" fontId="57" fillId="0" borderId="18" xfId="43" applyNumberFormat="1" applyFont="1" applyFill="1" applyBorder="1" applyAlignment="1">
      <alignment vertical="center"/>
    </xf>
    <xf numFmtId="3" fontId="57" fillId="0" borderId="15" xfId="43" applyNumberFormat="1" applyFont="1" applyFill="1" applyBorder="1" applyAlignment="1">
      <alignment vertical="center"/>
    </xf>
    <xf numFmtId="0" fontId="71" fillId="30" borderId="14" xfId="43" applyFont="1" applyFill="1" applyBorder="1" applyAlignment="1">
      <alignment vertical="center"/>
    </xf>
    <xf numFmtId="0" fontId="105" fillId="30" borderId="14" xfId="43" applyFont="1" applyFill="1" applyBorder="1" applyAlignment="1">
      <alignment horizontal="left" vertical="center"/>
    </xf>
    <xf numFmtId="0" fontId="115" fillId="30" borderId="14" xfId="43" applyFont="1" applyFill="1" applyBorder="1" applyAlignment="1">
      <alignment vertical="center"/>
    </xf>
    <xf numFmtId="3" fontId="91" fillId="30" borderId="15" xfId="43" applyNumberFormat="1" applyFont="1" applyFill="1" applyBorder="1" applyAlignment="1">
      <alignment vertical="center"/>
    </xf>
    <xf numFmtId="0" fontId="76" fillId="28" borderId="0" xfId="364" applyFont="1" applyFill="1" applyAlignment="1">
      <alignment vertical="center"/>
    </xf>
    <xf numFmtId="0" fontId="72" fillId="0" borderId="0" xfId="364" applyFont="1" applyAlignment="1">
      <alignment vertical="center"/>
    </xf>
    <xf numFmtId="0" fontId="76" fillId="0" borderId="0" xfId="364" applyFont="1" applyAlignment="1">
      <alignment vertical="center"/>
    </xf>
    <xf numFmtId="0" fontId="106" fillId="30" borderId="14" xfId="43" applyFont="1" applyFill="1" applyBorder="1" applyAlignment="1">
      <alignment vertical="center"/>
    </xf>
    <xf numFmtId="0" fontId="81" fillId="0" borderId="0" xfId="364" applyFont="1" applyAlignment="1">
      <alignment vertical="center"/>
    </xf>
    <xf numFmtId="0" fontId="116" fillId="30" borderId="14" xfId="43" applyFont="1" applyFill="1" applyBorder="1" applyAlignment="1">
      <alignment vertical="center"/>
    </xf>
    <xf numFmtId="0" fontId="79" fillId="27" borderId="14" xfId="43" applyFont="1" applyFill="1" applyBorder="1" applyAlignment="1">
      <alignment vertical="center"/>
    </xf>
    <xf numFmtId="0" fontId="108" fillId="0" borderId="0" xfId="364" applyFont="1"/>
    <xf numFmtId="10" fontId="108" fillId="30" borderId="15" xfId="97" applyNumberFormat="1" applyFont="1" applyFill="1" applyBorder="1"/>
    <xf numFmtId="0" fontId="81" fillId="0" borderId="0" xfId="364" applyFont="1"/>
    <xf numFmtId="0" fontId="76" fillId="27" borderId="23" xfId="43" applyFont="1" applyFill="1" applyBorder="1" applyAlignment="1">
      <alignment horizontal="center" vertical="center" wrapText="1"/>
    </xf>
    <xf numFmtId="0" fontId="81" fillId="0" borderId="0" xfId="0" applyFont="1"/>
    <xf numFmtId="0" fontId="76" fillId="0" borderId="0" xfId="0" applyFont="1"/>
    <xf numFmtId="0" fontId="57" fillId="0" borderId="49" xfId="43" applyFont="1" applyFill="1" applyBorder="1" applyAlignment="1">
      <alignment vertical="center"/>
    </xf>
    <xf numFmtId="0" fontId="113" fillId="27" borderId="0" xfId="43" applyFont="1" applyFill="1" applyAlignment="1">
      <alignment horizontal="centerContinuous"/>
    </xf>
    <xf numFmtId="0" fontId="72" fillId="27" borderId="0" xfId="43" applyFont="1" applyFill="1" applyAlignment="1">
      <alignment horizontal="center" vertical="center"/>
    </xf>
    <xf numFmtId="3" fontId="72" fillId="27" borderId="0" xfId="43" applyNumberFormat="1" applyFont="1" applyFill="1" applyAlignment="1">
      <alignment vertical="center"/>
    </xf>
    <xf numFmtId="0" fontId="72" fillId="27" borderId="0" xfId="43" applyFont="1" applyFill="1" applyAlignment="1">
      <alignment vertical="center"/>
    </xf>
    <xf numFmtId="170" fontId="72" fillId="27" borderId="0" xfId="43" applyNumberFormat="1" applyFont="1" applyFill="1" applyAlignment="1">
      <alignment vertical="center"/>
    </xf>
    <xf numFmtId="3" fontId="72" fillId="27" borderId="0" xfId="43" applyNumberFormat="1" applyFont="1" applyFill="1"/>
    <xf numFmtId="0" fontId="72" fillId="0" borderId="0" xfId="364" applyFont="1"/>
    <xf numFmtId="10" fontId="72" fillId="27" borderId="0" xfId="97" applyNumberFormat="1" applyFont="1" applyFill="1"/>
    <xf numFmtId="0" fontId="113" fillId="27" borderId="0" xfId="43" applyFont="1" applyFill="1" applyAlignment="1">
      <alignment horizontal="center"/>
    </xf>
    <xf numFmtId="0" fontId="113" fillId="27" borderId="0" xfId="43" applyFont="1" applyFill="1"/>
    <xf numFmtId="3" fontId="72" fillId="27" borderId="0" xfId="43" applyNumberFormat="1" applyFont="1" applyFill="1" applyAlignment="1">
      <alignment horizontal="centerContinuous"/>
    </xf>
    <xf numFmtId="0" fontId="72" fillId="0" borderId="0" xfId="0" applyFont="1"/>
    <xf numFmtId="0" fontId="113" fillId="28" borderId="0" xfId="43" applyFont="1" applyFill="1" applyAlignment="1"/>
    <xf numFmtId="171" fontId="72" fillId="0" borderId="0" xfId="85" applyFont="1"/>
    <xf numFmtId="175" fontId="113" fillId="27" borderId="0" xfId="43" applyNumberFormat="1" applyFont="1" applyFill="1" applyBorder="1" applyAlignment="1" applyProtection="1">
      <alignment horizontal="center"/>
    </xf>
    <xf numFmtId="0" fontId="72" fillId="0" borderId="0" xfId="43" applyFont="1"/>
    <xf numFmtId="0" fontId="72" fillId="27" borderId="0" xfId="43" applyFont="1" applyFill="1" applyAlignment="1">
      <alignment horizontal="centerContinuous"/>
    </xf>
    <xf numFmtId="0" fontId="72" fillId="27" borderId="0" xfId="43" applyFont="1" applyFill="1" applyAlignment="1">
      <alignment horizontal="right"/>
    </xf>
    <xf numFmtId="0" fontId="59" fillId="0" borderId="0" xfId="364" applyFont="1"/>
    <xf numFmtId="0" fontId="59" fillId="0" borderId="0" xfId="43" applyFont="1"/>
    <xf numFmtId="0" fontId="76" fillId="0" borderId="0" xfId="364" applyFont="1"/>
    <xf numFmtId="0" fontId="76" fillId="0" borderId="0" xfId="43" applyFont="1"/>
    <xf numFmtId="188" fontId="72" fillId="27" borderId="0" xfId="86" applyNumberFormat="1" applyFont="1" applyFill="1" applyAlignment="1">
      <alignment horizontal="centerContinuous"/>
    </xf>
    <xf numFmtId="188" fontId="72" fillId="27" borderId="0" xfId="86" applyNumberFormat="1" applyFont="1" applyFill="1"/>
    <xf numFmtId="188" fontId="113" fillId="27" borderId="0" xfId="86" applyNumberFormat="1" applyFont="1" applyFill="1" applyAlignment="1">
      <alignment horizontal="center"/>
    </xf>
    <xf numFmtId="0" fontId="76" fillId="0" borderId="0" xfId="43" applyFont="1" applyFill="1" applyAlignment="1"/>
    <xf numFmtId="189" fontId="72" fillId="27" borderId="0" xfId="86" applyNumberFormat="1" applyFont="1" applyFill="1"/>
    <xf numFmtId="15" fontId="113" fillId="27" borderId="0" xfId="86" applyNumberFormat="1" applyFont="1" applyFill="1" applyAlignment="1">
      <alignment horizontal="center"/>
    </xf>
    <xf numFmtId="49" fontId="118" fillId="27" borderId="0" xfId="85" applyNumberFormat="1" applyFont="1" applyFill="1" applyAlignment="1">
      <alignment horizontal="center"/>
    </xf>
    <xf numFmtId="174" fontId="113" fillId="27" borderId="0" xfId="85" applyNumberFormat="1" applyFont="1" applyFill="1" applyBorder="1" applyAlignment="1">
      <alignment horizontal="center"/>
    </xf>
    <xf numFmtId="166" fontId="113" fillId="27" borderId="0" xfId="85" applyNumberFormat="1" applyFont="1" applyFill="1" applyBorder="1" applyAlignment="1">
      <alignment horizontal="center"/>
    </xf>
    <xf numFmtId="171" fontId="72" fillId="27" borderId="0" xfId="85" applyFont="1" applyFill="1"/>
    <xf numFmtId="166" fontId="72" fillId="27" borderId="0" xfId="85" applyNumberFormat="1" applyFont="1" applyFill="1"/>
    <xf numFmtId="166" fontId="76" fillId="27" borderId="23" xfId="85" applyNumberFormat="1" applyFont="1" applyFill="1" applyBorder="1" applyAlignment="1">
      <alignment horizontal="center" vertical="center"/>
    </xf>
    <xf numFmtId="0" fontId="77" fillId="30" borderId="23" xfId="43" applyFont="1" applyFill="1" applyBorder="1" applyAlignment="1">
      <alignment horizontal="center" vertical="center" wrapText="1"/>
    </xf>
    <xf numFmtId="0" fontId="77" fillId="30" borderId="22" xfId="43" applyFont="1" applyFill="1" applyBorder="1" applyAlignment="1">
      <alignment horizontal="center" vertical="center" wrapText="1"/>
    </xf>
    <xf numFmtId="0" fontId="77" fillId="30" borderId="74" xfId="43" applyFont="1" applyFill="1" applyBorder="1" applyAlignment="1">
      <alignment horizontal="center" vertical="center" wrapText="1"/>
    </xf>
    <xf numFmtId="0" fontId="72" fillId="27" borderId="0" xfId="43" applyFont="1" applyFill="1" applyBorder="1" applyAlignment="1">
      <alignment horizontal="centerContinuous"/>
    </xf>
    <xf numFmtId="0" fontId="72" fillId="27" borderId="0" xfId="43" applyFont="1" applyFill="1" applyBorder="1" applyAlignment="1">
      <alignment horizontal="center"/>
    </xf>
    <xf numFmtId="3" fontId="57" fillId="0" borderId="0" xfId="91" applyNumberFormat="1" applyFont="1" applyFill="1" applyAlignment="1">
      <alignment horizontal="center" vertical="center"/>
    </xf>
    <xf numFmtId="3" fontId="72" fillId="27" borderId="0" xfId="43" applyNumberFormat="1" applyFont="1" applyFill="1" applyAlignment="1">
      <alignment horizontal="center" vertical="center"/>
    </xf>
    <xf numFmtId="0" fontId="72" fillId="27" borderId="0" xfId="91" applyFont="1" applyFill="1" applyAlignment="1">
      <alignment vertical="center"/>
    </xf>
    <xf numFmtId="0" fontId="57" fillId="0" borderId="0" xfId="43" applyFont="1" applyFill="1" applyAlignment="1">
      <alignment vertical="center"/>
    </xf>
    <xf numFmtId="17" fontId="57" fillId="27" borderId="48" xfId="43" applyNumberFormat="1" applyFont="1" applyFill="1" applyBorder="1" applyAlignment="1">
      <alignment horizontal="center" vertical="center"/>
    </xf>
    <xf numFmtId="1" fontId="57" fillId="27" borderId="48" xfId="43" applyNumberFormat="1" applyFont="1" applyFill="1" applyBorder="1" applyAlignment="1">
      <alignment horizontal="center" vertical="center"/>
    </xf>
    <xf numFmtId="171" fontId="57" fillId="27" borderId="0" xfId="85" applyFont="1" applyFill="1" applyAlignment="1">
      <alignment vertical="center"/>
    </xf>
    <xf numFmtId="170" fontId="57" fillId="27" borderId="0" xfId="86" applyFont="1" applyFill="1" applyAlignment="1">
      <alignment vertical="center"/>
    </xf>
    <xf numFmtId="0" fontId="88" fillId="27" borderId="0" xfId="43" applyFont="1" applyFill="1" applyAlignment="1">
      <alignment vertical="center"/>
    </xf>
    <xf numFmtId="0" fontId="73" fillId="28" borderId="0" xfId="43" applyFont="1" applyFill="1" applyAlignment="1">
      <alignment vertical="center"/>
    </xf>
    <xf numFmtId="0" fontId="57" fillId="27" borderId="45" xfId="43" applyFont="1" applyFill="1" applyBorder="1" applyAlignment="1">
      <alignment vertical="center"/>
    </xf>
    <xf numFmtId="0" fontId="57" fillId="27" borderId="86" xfId="43" applyFont="1" applyFill="1" applyBorder="1" applyAlignment="1">
      <alignment vertical="center"/>
    </xf>
    <xf numFmtId="0" fontId="57" fillId="27" borderId="87" xfId="43" applyFont="1" applyFill="1" applyBorder="1" applyAlignment="1">
      <alignment vertical="center"/>
    </xf>
    <xf numFmtId="0" fontId="57" fillId="27" borderId="88" xfId="43" applyFont="1" applyFill="1" applyBorder="1" applyAlignment="1">
      <alignment vertical="center"/>
    </xf>
    <xf numFmtId="3" fontId="57" fillId="27" borderId="0" xfId="91" applyNumberFormat="1" applyFont="1" applyFill="1" applyBorder="1" applyAlignment="1">
      <alignment horizontal="center" vertical="center"/>
    </xf>
    <xf numFmtId="0" fontId="57" fillId="27" borderId="89" xfId="43" applyFont="1" applyFill="1" applyBorder="1" applyAlignment="1">
      <alignment vertical="center"/>
    </xf>
    <xf numFmtId="171" fontId="57" fillId="0" borderId="0" xfId="85" applyFont="1" applyFill="1" applyAlignment="1">
      <alignment vertical="center"/>
    </xf>
    <xf numFmtId="0" fontId="57" fillId="0" borderId="95" xfId="43" applyFont="1" applyFill="1" applyBorder="1" applyAlignment="1">
      <alignment vertical="center"/>
    </xf>
    <xf numFmtId="3" fontId="57" fillId="0" borderId="95" xfId="91" applyNumberFormat="1" applyFont="1" applyFill="1" applyBorder="1" applyAlignment="1">
      <alignment vertical="center"/>
    </xf>
    <xf numFmtId="0" fontId="82" fillId="0" borderId="89" xfId="43" applyFont="1" applyFill="1" applyBorder="1" applyAlignment="1">
      <alignment vertical="center"/>
    </xf>
    <xf numFmtId="0" fontId="65" fillId="27" borderId="0" xfId="43" applyFont="1" applyFill="1" applyBorder="1" applyAlignment="1">
      <alignment horizontal="center" vertical="center"/>
    </xf>
    <xf numFmtId="0" fontId="57" fillId="27" borderId="0" xfId="43" applyFont="1" applyFill="1" applyBorder="1" applyAlignment="1">
      <alignment horizontal="justify" vertical="center"/>
    </xf>
    <xf numFmtId="0" fontId="57" fillId="27" borderId="0" xfId="43" applyFont="1" applyFill="1" applyBorder="1" applyAlignment="1">
      <alignment horizontal="justify" vertical="center" wrapText="1"/>
    </xf>
    <xf numFmtId="3" fontId="105" fillId="30" borderId="15" xfId="43" applyNumberFormat="1" applyFont="1" applyFill="1" applyBorder="1" applyAlignment="1">
      <alignment vertical="center"/>
    </xf>
    <xf numFmtId="0" fontId="98" fillId="27" borderId="14" xfId="43" applyFont="1" applyFill="1" applyBorder="1" applyAlignment="1">
      <alignment vertical="center"/>
    </xf>
    <xf numFmtId="3" fontId="117" fillId="27" borderId="15" xfId="43" applyNumberFormat="1" applyFont="1" applyFill="1" applyBorder="1" applyAlignment="1">
      <alignment vertical="center"/>
    </xf>
    <xf numFmtId="3" fontId="117" fillId="0" borderId="15" xfId="43" applyNumberFormat="1" applyFont="1" applyFill="1" applyBorder="1" applyAlignment="1">
      <alignment vertical="center"/>
    </xf>
    <xf numFmtId="3" fontId="82" fillId="28" borderId="15" xfId="43" applyNumberFormat="1" applyFont="1" applyFill="1" applyBorder="1" applyAlignment="1">
      <alignment vertical="center"/>
    </xf>
    <xf numFmtId="10" fontId="71" fillId="30" borderId="15" xfId="97" applyNumberFormat="1" applyFont="1" applyFill="1" applyBorder="1" applyAlignment="1">
      <alignment horizontal="center" vertical="center"/>
    </xf>
    <xf numFmtId="0" fontId="64" fillId="27" borderId="14" xfId="43" applyFont="1" applyFill="1" applyBorder="1" applyAlignment="1">
      <alignment vertical="center"/>
    </xf>
    <xf numFmtId="10" fontId="64" fillId="27" borderId="15" xfId="97" applyNumberFormat="1" applyFont="1" applyFill="1" applyBorder="1" applyAlignment="1">
      <alignment horizontal="center" vertical="center"/>
    </xf>
    <xf numFmtId="3" fontId="64" fillId="0" borderId="15" xfId="43" applyNumberFormat="1" applyFont="1" applyFill="1" applyBorder="1" applyAlignment="1">
      <alignment vertical="center"/>
    </xf>
    <xf numFmtId="0" fontId="76" fillId="27" borderId="14" xfId="43" applyFont="1" applyFill="1" applyBorder="1" applyAlignment="1">
      <alignment vertical="center"/>
    </xf>
    <xf numFmtId="3" fontId="76" fillId="27" borderId="15" xfId="43" applyNumberFormat="1" applyFont="1" applyFill="1" applyBorder="1" applyAlignment="1">
      <alignment vertical="center"/>
    </xf>
    <xf numFmtId="10" fontId="76" fillId="27" borderId="15" xfId="97" applyNumberFormat="1" applyFont="1" applyFill="1" applyBorder="1" applyAlignment="1">
      <alignment horizontal="center" vertical="center"/>
    </xf>
    <xf numFmtId="3" fontId="76" fillId="28" borderId="15" xfId="43" applyNumberFormat="1" applyFont="1" applyFill="1" applyBorder="1" applyAlignment="1">
      <alignment vertical="center"/>
    </xf>
    <xf numFmtId="3" fontId="76" fillId="0" borderId="15" xfId="43" applyNumberFormat="1" applyFont="1" applyFill="1" applyBorder="1" applyAlignment="1">
      <alignment vertical="center"/>
    </xf>
    <xf numFmtId="3" fontId="64" fillId="28" borderId="15" xfId="43" applyNumberFormat="1" applyFont="1" applyFill="1" applyBorder="1" applyAlignment="1">
      <alignment vertical="center"/>
    </xf>
    <xf numFmtId="10" fontId="61" fillId="27" borderId="15" xfId="97" applyNumberFormat="1" applyFont="1" applyFill="1" applyBorder="1" applyAlignment="1">
      <alignment horizontal="center" vertical="center"/>
    </xf>
    <xf numFmtId="0" fontId="107" fillId="30" borderId="32" xfId="43" applyFont="1" applyFill="1" applyBorder="1" applyAlignment="1">
      <alignment vertical="center"/>
    </xf>
    <xf numFmtId="3" fontId="107" fillId="30" borderId="32" xfId="43" applyNumberFormat="1" applyFont="1" applyFill="1" applyBorder="1" applyAlignment="1">
      <alignment vertical="center"/>
    </xf>
    <xf numFmtId="10" fontId="107" fillId="30" borderId="32" xfId="97" applyNumberFormat="1" applyFont="1" applyFill="1" applyBorder="1" applyAlignment="1">
      <alignment horizontal="center" vertical="center"/>
    </xf>
    <xf numFmtId="0" fontId="71" fillId="30" borderId="15" xfId="43" applyFont="1" applyFill="1" applyBorder="1" applyAlignment="1">
      <alignment vertical="center"/>
    </xf>
    <xf numFmtId="10" fontId="71" fillId="30" borderId="15" xfId="43" applyNumberFormat="1" applyFont="1" applyFill="1" applyBorder="1" applyAlignment="1">
      <alignment horizontal="center" vertical="center"/>
    </xf>
    <xf numFmtId="0" fontId="59" fillId="27" borderId="14" xfId="43" applyFont="1" applyFill="1" applyBorder="1" applyAlignment="1">
      <alignment vertical="center"/>
    </xf>
    <xf numFmtId="175" fontId="59" fillId="27" borderId="15" xfId="43" applyNumberFormat="1" applyFont="1" applyFill="1" applyBorder="1" applyAlignment="1" applyProtection="1">
      <alignment vertical="center"/>
    </xf>
    <xf numFmtId="3" fontId="59" fillId="28" borderId="18" xfId="43" applyNumberFormat="1" applyFont="1" applyFill="1" applyBorder="1" applyAlignment="1" applyProtection="1">
      <alignment horizontal="right" vertical="center"/>
    </xf>
    <xf numFmtId="3" fontId="59" fillId="0" borderId="18" xfId="43" applyNumberFormat="1" applyFont="1" applyFill="1" applyBorder="1" applyAlignment="1" applyProtection="1">
      <alignment horizontal="right" vertical="center"/>
    </xf>
    <xf numFmtId="175" fontId="104" fillId="27" borderId="15" xfId="43" applyNumberFormat="1" applyFont="1" applyFill="1" applyBorder="1" applyAlignment="1" applyProtection="1">
      <alignment horizontal="left" indent="1"/>
    </xf>
    <xf numFmtId="3" fontId="76" fillId="28" borderId="18" xfId="43" applyNumberFormat="1" applyFont="1" applyFill="1" applyBorder="1" applyAlignment="1">
      <alignment horizontal="right"/>
    </xf>
    <xf numFmtId="3" fontId="76" fillId="0" borderId="18" xfId="43" applyNumberFormat="1" applyFont="1" applyFill="1" applyBorder="1" applyAlignment="1">
      <alignment horizontal="right"/>
    </xf>
    <xf numFmtId="3" fontId="76" fillId="28" borderId="18" xfId="43" applyNumberFormat="1" applyFont="1" applyFill="1" applyBorder="1" applyAlignment="1">
      <alignment horizontal="right" vertical="center"/>
    </xf>
    <xf numFmtId="3" fontId="76" fillId="0" borderId="18" xfId="43" applyNumberFormat="1" applyFont="1" applyFill="1" applyBorder="1" applyAlignment="1">
      <alignment horizontal="right" vertical="center"/>
    </xf>
    <xf numFmtId="175" fontId="104" fillId="27" borderId="15" xfId="43" applyNumberFormat="1" applyFont="1" applyFill="1" applyBorder="1" applyAlignment="1" applyProtection="1">
      <alignment horizontal="left" vertical="center" indent="1"/>
    </xf>
    <xf numFmtId="0" fontId="69" fillId="30" borderId="23" xfId="43" applyFont="1" applyFill="1" applyBorder="1" applyAlignment="1">
      <alignment horizontal="center" vertical="center" wrapText="1"/>
    </xf>
    <xf numFmtId="183" fontId="76" fillId="27" borderId="15" xfId="85" applyNumberFormat="1" applyFont="1" applyFill="1" applyBorder="1" applyAlignment="1">
      <alignment vertical="center"/>
    </xf>
    <xf numFmtId="190" fontId="76" fillId="27" borderId="15" xfId="85" applyNumberFormat="1" applyFont="1" applyFill="1" applyBorder="1" applyAlignment="1">
      <alignment vertical="center"/>
    </xf>
    <xf numFmtId="184" fontId="76" fillId="27" borderId="15" xfId="51" applyNumberFormat="1" applyFont="1" applyFill="1" applyBorder="1" applyAlignment="1">
      <alignment horizontal="center" vertical="center" wrapText="1"/>
    </xf>
    <xf numFmtId="0" fontId="76" fillId="27" borderId="15" xfId="90" applyFont="1" applyFill="1" applyBorder="1" applyAlignment="1">
      <alignment vertical="center"/>
    </xf>
    <xf numFmtId="184" fontId="71" fillId="30" borderId="15" xfId="51" applyNumberFormat="1" applyFont="1" applyFill="1" applyBorder="1" applyAlignment="1">
      <alignment horizontal="center" vertical="center" wrapText="1"/>
    </xf>
    <xf numFmtId="49" fontId="72" fillId="27" borderId="32" xfId="90" applyNumberFormat="1" applyFont="1" applyFill="1" applyBorder="1" applyAlignment="1">
      <alignment horizontal="center"/>
    </xf>
    <xf numFmtId="0" fontId="107" fillId="30" borderId="15" xfId="43" applyFont="1" applyFill="1" applyBorder="1" applyAlignment="1">
      <alignment horizontal="left" vertical="center" wrapText="1"/>
    </xf>
    <xf numFmtId="184" fontId="107" fillId="30" borderId="15" xfId="51" applyNumberFormat="1" applyFont="1" applyFill="1" applyBorder="1" applyAlignment="1">
      <alignment horizontal="center" vertical="center" wrapText="1"/>
    </xf>
    <xf numFmtId="0" fontId="71" fillId="30" borderId="15" xfId="90" applyFont="1" applyFill="1" applyBorder="1" applyAlignment="1">
      <alignment vertical="center"/>
    </xf>
    <xf numFmtId="0" fontId="81" fillId="0" borderId="0" xfId="43" applyFont="1"/>
    <xf numFmtId="0" fontId="64" fillId="0" borderId="0" xfId="43" applyFont="1" applyFill="1"/>
    <xf numFmtId="0" fontId="64" fillId="0" borderId="0" xfId="43" applyFont="1" applyFill="1" applyAlignment="1"/>
    <xf numFmtId="0" fontId="81" fillId="0" borderId="0" xfId="43" applyFont="1" applyFill="1" applyAlignment="1"/>
    <xf numFmtId="0" fontId="120" fillId="29" borderId="93" xfId="372" applyFont="1" applyFill="1" applyBorder="1" applyAlignment="1">
      <alignment horizontal="right" wrapText="1"/>
    </xf>
    <xf numFmtId="0" fontId="81" fillId="27" borderId="0" xfId="43" applyFont="1" applyFill="1" applyBorder="1"/>
    <xf numFmtId="0" fontId="95" fillId="30" borderId="14" xfId="43" applyFont="1" applyFill="1" applyBorder="1" applyAlignment="1">
      <alignment vertical="center"/>
    </xf>
    <xf numFmtId="0" fontId="95" fillId="30" borderId="15" xfId="43" applyFont="1" applyFill="1" applyBorder="1" applyAlignment="1">
      <alignment vertical="center"/>
    </xf>
    <xf numFmtId="3" fontId="71" fillId="30" borderId="16" xfId="43" applyNumberFormat="1" applyFont="1" applyFill="1" applyBorder="1" applyAlignment="1">
      <alignment vertical="center"/>
    </xf>
    <xf numFmtId="0" fontId="93" fillId="30" borderId="14" xfId="43" applyFont="1" applyFill="1" applyBorder="1" applyAlignment="1">
      <alignment vertical="center"/>
    </xf>
    <xf numFmtId="0" fontId="113" fillId="27" borderId="14" xfId="43" applyFont="1" applyFill="1" applyBorder="1"/>
    <xf numFmtId="0" fontId="76" fillId="27" borderId="32" xfId="43" applyNumberFormat="1" applyFont="1" applyFill="1" applyBorder="1" applyAlignment="1" applyProtection="1">
      <alignment vertical="center"/>
    </xf>
    <xf numFmtId="0" fontId="76" fillId="27" borderId="15" xfId="43" applyNumberFormat="1" applyFont="1" applyFill="1" applyBorder="1" applyAlignment="1" applyProtection="1">
      <alignment vertical="center"/>
    </xf>
    <xf numFmtId="0" fontId="85" fillId="27" borderId="15" xfId="43" applyNumberFormat="1" applyFont="1" applyFill="1" applyBorder="1" applyAlignment="1" applyProtection="1">
      <alignment vertical="center"/>
    </xf>
    <xf numFmtId="0" fontId="76" fillId="27" borderId="36" xfId="43" applyNumberFormat="1" applyFont="1" applyFill="1" applyBorder="1" applyAlignment="1" applyProtection="1">
      <alignment vertical="center"/>
    </xf>
    <xf numFmtId="0" fontId="85" fillId="0" borderId="15" xfId="43" applyNumberFormat="1" applyFont="1" applyFill="1" applyBorder="1" applyAlignment="1" applyProtection="1">
      <alignment vertical="center"/>
    </xf>
    <xf numFmtId="0" fontId="85" fillId="27" borderId="50" xfId="43" applyNumberFormat="1" applyFont="1" applyFill="1" applyBorder="1" applyAlignment="1" applyProtection="1">
      <alignment vertical="center"/>
    </xf>
    <xf numFmtId="0" fontId="85" fillId="27" borderId="15" xfId="43" applyNumberFormat="1" applyFont="1" applyFill="1" applyBorder="1" applyAlignment="1" applyProtection="1">
      <alignment horizontal="left" vertical="center"/>
    </xf>
    <xf numFmtId="0" fontId="85" fillId="28" borderId="15" xfId="43" applyNumberFormat="1" applyFont="1" applyFill="1" applyBorder="1" applyAlignment="1" applyProtection="1">
      <alignment vertical="center"/>
    </xf>
    <xf numFmtId="0" fontId="69" fillId="30" borderId="15" xfId="43" applyNumberFormat="1" applyFont="1" applyFill="1" applyBorder="1" applyAlignment="1" applyProtection="1">
      <alignment vertical="center"/>
    </xf>
    <xf numFmtId="171" fontId="57" fillId="0" borderId="0" xfId="85" applyFont="1" applyFill="1" applyBorder="1" applyAlignment="1">
      <alignment vertical="center"/>
    </xf>
    <xf numFmtId="0" fontId="69" fillId="30" borderId="32" xfId="43" applyNumberFormat="1" applyFont="1" applyFill="1" applyBorder="1" applyAlignment="1" applyProtection="1">
      <alignment vertical="center"/>
    </xf>
    <xf numFmtId="0" fontId="87" fillId="28" borderId="15" xfId="43" applyNumberFormat="1" applyFont="1" applyFill="1" applyBorder="1" applyAlignment="1" applyProtection="1">
      <alignment vertical="center"/>
    </xf>
    <xf numFmtId="0" fontId="87" fillId="27" borderId="15" xfId="43" applyNumberFormat="1" applyFont="1" applyFill="1" applyBorder="1" applyAlignment="1" applyProtection="1">
      <alignment vertical="center"/>
    </xf>
    <xf numFmtId="0" fontId="85" fillId="27" borderId="36" xfId="43" applyNumberFormat="1" applyFont="1" applyFill="1" applyBorder="1" applyAlignment="1" applyProtection="1">
      <alignment vertical="center"/>
    </xf>
    <xf numFmtId="0" fontId="87" fillId="27" borderId="24" xfId="43" applyNumberFormat="1" applyFont="1" applyFill="1" applyBorder="1" applyAlignment="1" applyProtection="1">
      <alignment vertical="center"/>
    </xf>
    <xf numFmtId="0" fontId="59" fillId="27" borderId="15" xfId="43" applyNumberFormat="1" applyFont="1" applyFill="1" applyBorder="1" applyAlignment="1" applyProtection="1">
      <alignment vertical="center"/>
    </xf>
    <xf numFmtId="0" fontId="76" fillId="28" borderId="24" xfId="43" applyNumberFormat="1" applyFont="1" applyFill="1" applyBorder="1" applyAlignment="1" applyProtection="1">
      <alignment vertical="center"/>
    </xf>
    <xf numFmtId="10" fontId="69" fillId="30" borderId="16" xfId="97" applyNumberFormat="1" applyFont="1" applyFill="1" applyBorder="1" applyAlignment="1" applyProtection="1">
      <alignment horizontal="right" vertical="center"/>
    </xf>
    <xf numFmtId="166" fontId="59" fillId="28" borderId="15" xfId="43" applyNumberFormat="1" applyFont="1" applyFill="1" applyBorder="1" applyAlignment="1" applyProtection="1">
      <alignment horizontal="right" vertical="center"/>
    </xf>
    <xf numFmtId="166" fontId="86" fillId="27" borderId="15" xfId="43" applyNumberFormat="1" applyFont="1" applyFill="1" applyBorder="1" applyAlignment="1">
      <alignment vertical="center"/>
    </xf>
    <xf numFmtId="166" fontId="69" fillId="30" borderId="16" xfId="43" applyNumberFormat="1" applyFont="1" applyFill="1" applyBorder="1" applyAlignment="1" applyProtection="1">
      <alignment horizontal="right" vertical="center"/>
    </xf>
    <xf numFmtId="166" fontId="69" fillId="30" borderId="15" xfId="43" applyNumberFormat="1" applyFont="1" applyFill="1" applyBorder="1" applyAlignment="1" applyProtection="1">
      <alignment horizontal="right" vertical="center"/>
    </xf>
    <xf numFmtId="166" fontId="59" fillId="27" borderId="15" xfId="43" applyNumberFormat="1" applyFont="1" applyFill="1" applyBorder="1" applyAlignment="1" applyProtection="1">
      <alignment horizontal="right" vertical="center"/>
    </xf>
    <xf numFmtId="166" fontId="59" fillId="0" borderId="15" xfId="43" applyNumberFormat="1" applyFont="1" applyFill="1" applyBorder="1" applyAlignment="1" applyProtection="1">
      <alignment horizontal="right" vertical="center"/>
    </xf>
    <xf numFmtId="166" fontId="86" fillId="27" borderId="15" xfId="43" applyNumberFormat="1" applyFont="1" applyFill="1" applyBorder="1" applyAlignment="1" applyProtection="1">
      <alignment horizontal="right" vertical="center"/>
    </xf>
    <xf numFmtId="166" fontId="86" fillId="27" borderId="50" xfId="43" applyNumberFormat="1" applyFont="1" applyFill="1" applyBorder="1" applyAlignment="1">
      <alignment vertical="center"/>
    </xf>
    <xf numFmtId="166" fontId="86" fillId="27" borderId="36" xfId="43" applyNumberFormat="1" applyFont="1" applyFill="1" applyBorder="1" applyAlignment="1" applyProtection="1">
      <alignment horizontal="right" vertical="center"/>
    </xf>
    <xf numFmtId="166" fontId="76" fillId="27" borderId="15" xfId="43" applyNumberFormat="1" applyFont="1" applyFill="1" applyBorder="1" applyAlignment="1" applyProtection="1">
      <alignment horizontal="right" vertical="center"/>
    </xf>
    <xf numFmtId="166" fontId="76" fillId="27" borderId="15" xfId="43" applyNumberFormat="1" applyFont="1" applyFill="1" applyBorder="1" applyAlignment="1">
      <alignment vertical="center"/>
    </xf>
    <xf numFmtId="166" fontId="76" fillId="28" borderId="15" xfId="43" applyNumberFormat="1" applyFont="1" applyFill="1" applyBorder="1" applyAlignment="1" applyProtection="1">
      <alignment horizontal="right" vertical="center"/>
    </xf>
    <xf numFmtId="166" fontId="76" fillId="0" borderId="15" xfId="43" applyNumberFormat="1" applyFont="1" applyFill="1" applyBorder="1" applyAlignment="1" applyProtection="1">
      <alignment horizontal="right" vertical="center"/>
    </xf>
    <xf numFmtId="166" fontId="76" fillId="27" borderId="36" xfId="43" applyNumberFormat="1" applyFont="1" applyFill="1" applyBorder="1" applyAlignment="1">
      <alignment vertical="center"/>
    </xf>
    <xf numFmtId="166" fontId="76" fillId="27" borderId="32" xfId="43" applyNumberFormat="1" applyFont="1" applyFill="1" applyBorder="1" applyAlignment="1">
      <alignment vertical="center"/>
    </xf>
    <xf numFmtId="3" fontId="76" fillId="28" borderId="24" xfId="43" applyNumberFormat="1" applyFont="1" applyFill="1" applyBorder="1" applyAlignment="1">
      <alignment vertical="center"/>
    </xf>
    <xf numFmtId="1" fontId="57" fillId="27" borderId="0" xfId="43" applyNumberFormat="1" applyFont="1" applyFill="1" applyBorder="1" applyAlignment="1">
      <alignment horizontal="center" vertical="center"/>
    </xf>
    <xf numFmtId="0" fontId="69" fillId="30" borderId="15" xfId="43" applyFont="1" applyFill="1" applyBorder="1" applyAlignment="1">
      <alignment horizontal="left" vertical="center"/>
    </xf>
    <xf numFmtId="0" fontId="63" fillId="27" borderId="15" xfId="43" applyFont="1" applyFill="1" applyBorder="1" applyAlignment="1">
      <alignment vertical="center"/>
    </xf>
    <xf numFmtId="0" fontId="78" fillId="30" borderId="15" xfId="43" applyFont="1" applyFill="1" applyBorder="1" applyAlignment="1">
      <alignment vertical="center"/>
    </xf>
    <xf numFmtId="0" fontId="57" fillId="0" borderId="15" xfId="43" applyFont="1" applyFill="1" applyBorder="1" applyAlignment="1">
      <alignment vertical="center"/>
    </xf>
    <xf numFmtId="0" fontId="122" fillId="30" borderId="24" xfId="43" applyFont="1" applyFill="1" applyBorder="1"/>
    <xf numFmtId="170" fontId="123" fillId="0" borderId="0" xfId="86" applyFont="1"/>
    <xf numFmtId="0" fontId="122" fillId="30" borderId="32" xfId="43" applyFont="1" applyFill="1" applyBorder="1"/>
    <xf numFmtId="0" fontId="78" fillId="30" borderId="14" xfId="43" applyFont="1" applyFill="1" applyBorder="1" applyAlignment="1">
      <alignment vertical="center"/>
    </xf>
    <xf numFmtId="0" fontId="63" fillId="0" borderId="14" xfId="43" applyFont="1" applyFill="1" applyBorder="1" applyAlignment="1">
      <alignment vertical="center"/>
    </xf>
    <xf numFmtId="0" fontId="69" fillId="30" borderId="15" xfId="43" applyFont="1" applyFill="1" applyBorder="1" applyAlignment="1">
      <alignment horizontal="center" vertical="center"/>
    </xf>
    <xf numFmtId="0" fontId="77" fillId="30" borderId="15" xfId="43" applyFont="1" applyFill="1" applyBorder="1" applyAlignment="1">
      <alignment horizontal="center" vertical="center"/>
    </xf>
    <xf numFmtId="0" fontId="75" fillId="30" borderId="94" xfId="43" applyFont="1" applyFill="1" applyBorder="1" applyAlignment="1">
      <alignment vertical="center"/>
    </xf>
    <xf numFmtId="170" fontId="71" fillId="30" borderId="78" xfId="86" applyFont="1" applyFill="1" applyBorder="1" applyAlignment="1" applyProtection="1">
      <alignment horizontal="center" vertical="center"/>
    </xf>
    <xf numFmtId="0" fontId="76" fillId="27" borderId="18" xfId="85" applyNumberFormat="1" applyFont="1" applyFill="1" applyBorder="1" applyAlignment="1">
      <alignment horizontal="left" vertical="center"/>
    </xf>
    <xf numFmtId="0" fontId="76" fillId="27" borderId="18" xfId="43" applyNumberFormat="1" applyFont="1" applyFill="1" applyBorder="1" applyAlignment="1">
      <alignment horizontal="left" vertical="center"/>
    </xf>
    <xf numFmtId="170" fontId="76" fillId="27" borderId="20" xfId="86" applyFont="1" applyFill="1" applyBorder="1" applyAlignment="1" applyProtection="1">
      <alignment horizontal="center" vertical="center"/>
    </xf>
    <xf numFmtId="0" fontId="76" fillId="27" borderId="19" xfId="43" applyFont="1" applyFill="1" applyBorder="1" applyAlignment="1">
      <alignment vertical="center"/>
    </xf>
    <xf numFmtId="166" fontId="76" fillId="27" borderId="19" xfId="86" applyNumberFormat="1" applyFont="1" applyFill="1" applyBorder="1" applyAlignment="1">
      <alignment vertical="center"/>
    </xf>
    <xf numFmtId="166" fontId="76" fillId="27" borderId="63" xfId="86" applyNumberFormat="1" applyFont="1" applyFill="1" applyBorder="1" applyAlignment="1">
      <alignment vertical="center"/>
    </xf>
    <xf numFmtId="166" fontId="59" fillId="27" borderId="15" xfId="86" applyNumberFormat="1" applyFont="1" applyFill="1" applyBorder="1" applyAlignment="1">
      <alignment horizontal="right" vertical="center"/>
    </xf>
    <xf numFmtId="0" fontId="59" fillId="27" borderId="40" xfId="43" applyFont="1" applyFill="1" applyBorder="1" applyAlignment="1">
      <alignment vertical="center"/>
    </xf>
    <xf numFmtId="166" fontId="59" fillId="27" borderId="40" xfId="86" applyNumberFormat="1" applyFont="1" applyFill="1" applyBorder="1" applyAlignment="1">
      <alignment vertical="center"/>
    </xf>
    <xf numFmtId="166" fontId="59" fillId="27" borderId="64" xfId="86" applyNumberFormat="1" applyFont="1" applyFill="1" applyBorder="1" applyAlignment="1">
      <alignment vertical="center"/>
    </xf>
    <xf numFmtId="166" fontId="59" fillId="27" borderId="63" xfId="86" applyNumberFormat="1" applyFont="1" applyFill="1" applyBorder="1" applyAlignment="1">
      <alignment vertical="center"/>
    </xf>
    <xf numFmtId="166" fontId="59" fillId="27" borderId="19" xfId="86" applyNumberFormat="1" applyFont="1" applyFill="1" applyBorder="1" applyAlignment="1">
      <alignment vertical="center"/>
    </xf>
    <xf numFmtId="166" fontId="59" fillId="27" borderId="15" xfId="86" applyNumberFormat="1" applyFont="1" applyFill="1" applyBorder="1" applyAlignment="1">
      <alignment vertical="center"/>
    </xf>
    <xf numFmtId="0" fontId="76" fillId="30" borderId="71" xfId="43" applyFont="1" applyFill="1" applyBorder="1" applyAlignment="1">
      <alignment vertical="center"/>
    </xf>
    <xf numFmtId="0" fontId="76" fillId="30" borderId="25" xfId="43" applyFont="1" applyFill="1" applyBorder="1" applyAlignment="1">
      <alignment vertical="center"/>
    </xf>
    <xf numFmtId="166" fontId="76" fillId="30" borderId="25" xfId="43" applyNumberFormat="1" applyFont="1" applyFill="1" applyBorder="1" applyAlignment="1">
      <alignment vertical="center"/>
    </xf>
    <xf numFmtId="166" fontId="59" fillId="30" borderId="25" xfId="43" applyNumberFormat="1" applyFont="1" applyFill="1" applyBorder="1" applyAlignment="1">
      <alignment horizontal="center" vertical="center"/>
    </xf>
    <xf numFmtId="166" fontId="59" fillId="30" borderId="39" xfId="43" applyNumberFormat="1" applyFont="1" applyFill="1" applyBorder="1" applyAlignment="1">
      <alignment horizontal="center" vertical="center"/>
    </xf>
    <xf numFmtId="166" fontId="59" fillId="30" borderId="50" xfId="43" applyNumberFormat="1" applyFont="1" applyFill="1" applyBorder="1" applyAlignment="1">
      <alignment horizontal="center" vertical="center"/>
    </xf>
    <xf numFmtId="0" fontId="76" fillId="27" borderId="52" xfId="43" applyFont="1" applyFill="1" applyBorder="1" applyAlignment="1">
      <alignment vertical="center"/>
    </xf>
    <xf numFmtId="166" fontId="76" fillId="27" borderId="52" xfId="86" applyNumberFormat="1" applyFont="1" applyFill="1" applyBorder="1" applyAlignment="1">
      <alignment vertical="center"/>
    </xf>
    <xf numFmtId="166" fontId="76" fillId="27" borderId="65" xfId="86" applyNumberFormat="1" applyFont="1" applyFill="1" applyBorder="1" applyAlignment="1">
      <alignment vertical="center"/>
    </xf>
    <xf numFmtId="0" fontId="59" fillId="27" borderId="19" xfId="43" applyFont="1" applyFill="1" applyBorder="1" applyAlignment="1">
      <alignment vertical="center"/>
    </xf>
    <xf numFmtId="166" fontId="76" fillId="27" borderId="52" xfId="365" applyNumberFormat="1" applyFont="1" applyFill="1" applyBorder="1" applyAlignment="1">
      <alignment vertical="center"/>
    </xf>
    <xf numFmtId="166" fontId="76" fillId="27" borderId="65" xfId="365" applyNumberFormat="1" applyFont="1" applyFill="1" applyBorder="1" applyAlignment="1">
      <alignment vertical="center"/>
    </xf>
    <xf numFmtId="166" fontId="59" fillId="27" borderId="15" xfId="365" applyNumberFormat="1" applyFont="1" applyFill="1" applyBorder="1" applyAlignment="1">
      <alignment vertical="center"/>
    </xf>
    <xf numFmtId="166" fontId="76" fillId="27" borderId="19" xfId="365" applyNumberFormat="1" applyFont="1" applyFill="1" applyBorder="1" applyAlignment="1">
      <alignment vertical="center"/>
    </xf>
    <xf numFmtId="166" fontId="76" fillId="27" borderId="63" xfId="365" applyNumberFormat="1" applyFont="1" applyFill="1" applyBorder="1" applyAlignment="1">
      <alignment vertical="center"/>
    </xf>
    <xf numFmtId="166" fontId="59" fillId="27" borderId="40" xfId="365" applyNumberFormat="1" applyFont="1" applyFill="1" applyBorder="1" applyAlignment="1">
      <alignment vertical="center"/>
    </xf>
    <xf numFmtId="166" fontId="76" fillId="27" borderId="0" xfId="86" applyNumberFormat="1" applyFont="1" applyFill="1" applyBorder="1" applyAlignment="1">
      <alignment vertical="center"/>
    </xf>
    <xf numFmtId="166" fontId="76" fillId="30" borderId="71" xfId="43" applyNumberFormat="1" applyFont="1" applyFill="1" applyBorder="1" applyAlignment="1">
      <alignment vertical="center"/>
    </xf>
    <xf numFmtId="166" fontId="59" fillId="27" borderId="64" xfId="86" applyNumberFormat="1" applyFont="1" applyFill="1" applyBorder="1" applyAlignment="1">
      <alignment horizontal="center" vertical="center"/>
    </xf>
    <xf numFmtId="17" fontId="57" fillId="27" borderId="18" xfId="43" applyNumberFormat="1" applyFont="1" applyFill="1" applyBorder="1" applyAlignment="1">
      <alignment horizontal="center" vertical="center"/>
    </xf>
    <xf numFmtId="184" fontId="65" fillId="27" borderId="19" xfId="43" applyNumberFormat="1" applyFont="1" applyFill="1" applyBorder="1" applyAlignment="1">
      <alignment horizontal="right" vertical="center"/>
    </xf>
    <xf numFmtId="184" fontId="57" fillId="27" borderId="19" xfId="43" applyNumberFormat="1" applyFont="1" applyFill="1" applyBorder="1" applyAlignment="1">
      <alignment horizontal="right" vertical="center"/>
    </xf>
    <xf numFmtId="176" fontId="57" fillId="27" borderId="20" xfId="97" applyNumberFormat="1" applyFont="1" applyFill="1" applyBorder="1" applyAlignment="1">
      <alignment horizontal="right" vertical="center"/>
    </xf>
    <xf numFmtId="184" fontId="57" fillId="27" borderId="20" xfId="43" applyNumberFormat="1" applyFont="1" applyFill="1" applyBorder="1" applyAlignment="1">
      <alignment horizontal="right" vertical="center"/>
    </xf>
    <xf numFmtId="184" fontId="57" fillId="27" borderId="37" xfId="43" applyNumberFormat="1" applyFont="1" applyFill="1" applyBorder="1" applyAlignment="1">
      <alignment horizontal="right" vertical="center"/>
    </xf>
    <xf numFmtId="184" fontId="57" fillId="27" borderId="0" xfId="43" applyNumberFormat="1" applyFont="1" applyFill="1" applyBorder="1" applyAlignment="1">
      <alignment horizontal="right" vertical="center"/>
    </xf>
    <xf numFmtId="184" fontId="65" fillId="27" borderId="0" xfId="43" applyNumberFormat="1" applyFont="1" applyFill="1" applyBorder="1" applyAlignment="1">
      <alignment horizontal="right" vertical="center"/>
    </xf>
    <xf numFmtId="184" fontId="65" fillId="27" borderId="37" xfId="43" applyNumberFormat="1" applyFont="1" applyFill="1" applyBorder="1" applyAlignment="1">
      <alignment horizontal="right" vertical="center"/>
    </xf>
    <xf numFmtId="0" fontId="69" fillId="30" borderId="23" xfId="375" quotePrefix="1" applyFont="1" applyFill="1" applyBorder="1" applyAlignment="1">
      <alignment horizontal="center" vertical="center" wrapText="1"/>
    </xf>
    <xf numFmtId="0" fontId="69" fillId="30" borderId="23" xfId="375" applyFont="1" applyFill="1" applyBorder="1" applyAlignment="1">
      <alignment horizontal="center" vertical="center" wrapText="1"/>
    </xf>
    <xf numFmtId="3" fontId="107" fillId="30" borderId="15" xfId="43" applyNumberFormat="1" applyFont="1" applyFill="1" applyBorder="1" applyAlignment="1">
      <alignment vertical="center"/>
    </xf>
    <xf numFmtId="3" fontId="82" fillId="28" borderId="18" xfId="43" applyNumberFormat="1" applyFont="1" applyFill="1" applyBorder="1" applyAlignment="1">
      <alignment horizontal="right" vertical="center"/>
    </xf>
    <xf numFmtId="10" fontId="82" fillId="0" borderId="20" xfId="368" applyNumberFormat="1" applyFont="1" applyFill="1" applyBorder="1" applyAlignment="1" applyProtection="1">
      <alignment horizontal="center" vertical="center"/>
    </xf>
    <xf numFmtId="175" fontId="82" fillId="27" borderId="15" xfId="43" applyNumberFormat="1" applyFont="1" applyFill="1" applyBorder="1" applyAlignment="1" applyProtection="1">
      <alignment horizontal="left" vertical="center" indent="1"/>
    </xf>
    <xf numFmtId="3" fontId="82" fillId="0" borderId="18" xfId="43" applyNumberFormat="1" applyFont="1" applyFill="1" applyBorder="1" applyAlignment="1">
      <alignment horizontal="right" vertical="center"/>
    </xf>
    <xf numFmtId="49" fontId="76" fillId="27" borderId="32" xfId="90" applyNumberFormat="1" applyFont="1" applyFill="1" applyBorder="1" applyAlignment="1">
      <alignment horizontal="center" vertical="center"/>
    </xf>
    <xf numFmtId="188" fontId="57" fillId="27" borderId="0" xfId="86" applyNumberFormat="1" applyFont="1" applyFill="1" applyAlignment="1">
      <alignment horizontal="right" vertical="center"/>
    </xf>
    <xf numFmtId="189" fontId="57" fillId="27" borderId="0" xfId="86" applyNumberFormat="1" applyFont="1" applyFill="1" applyAlignment="1">
      <alignment horizontal="right" vertical="center"/>
    </xf>
    <xf numFmtId="0" fontId="57" fillId="27" borderId="0" xfId="43" applyFont="1" applyFill="1" applyBorder="1" applyAlignment="1">
      <alignment horizontal="left" vertical="center"/>
    </xf>
    <xf numFmtId="169" fontId="57" fillId="27" borderId="0" xfId="86" applyNumberFormat="1" applyFont="1" applyFill="1" applyAlignment="1">
      <alignment horizontal="right" vertical="center"/>
    </xf>
    <xf numFmtId="0" fontId="119" fillId="27" borderId="18" xfId="43" applyFont="1" applyFill="1" applyBorder="1" applyAlignment="1">
      <alignment vertical="center"/>
    </xf>
    <xf numFmtId="0" fontId="119" fillId="27" borderId="16" xfId="43" applyFont="1" applyFill="1" applyBorder="1" applyAlignment="1">
      <alignment vertical="center"/>
    </xf>
    <xf numFmtId="169" fontId="64" fillId="27" borderId="19" xfId="86" applyNumberFormat="1" applyFont="1" applyFill="1" applyBorder="1" applyAlignment="1" applyProtection="1">
      <alignment vertical="center"/>
    </xf>
    <xf numFmtId="169" fontId="64" fillId="27" borderId="0" xfId="86" applyNumberFormat="1" applyFont="1" applyFill="1" applyBorder="1" applyAlignment="1" applyProtection="1">
      <alignment vertical="center"/>
    </xf>
    <xf numFmtId="169" fontId="64" fillId="27" borderId="15" xfId="86" applyNumberFormat="1" applyFont="1" applyFill="1" applyBorder="1" applyAlignment="1" applyProtection="1">
      <alignment vertical="center"/>
    </xf>
    <xf numFmtId="0" fontId="57" fillId="27" borderId="18" xfId="43" applyFont="1" applyFill="1" applyBorder="1" applyAlignment="1">
      <alignment horizontal="left" vertical="center"/>
    </xf>
    <xf numFmtId="0" fontId="57" fillId="27" borderId="16" xfId="43" applyFont="1" applyFill="1" applyBorder="1" applyAlignment="1">
      <alignment horizontal="left" vertical="center"/>
    </xf>
    <xf numFmtId="169" fontId="57" fillId="27" borderId="19" xfId="86" applyNumberFormat="1" applyFont="1" applyFill="1" applyBorder="1" applyAlignment="1">
      <alignment horizontal="center" vertical="center"/>
    </xf>
    <xf numFmtId="169" fontId="57" fillId="27" borderId="16" xfId="86" applyNumberFormat="1" applyFont="1" applyFill="1" applyBorder="1" applyAlignment="1">
      <alignment horizontal="center" vertical="center"/>
    </xf>
    <xf numFmtId="169" fontId="57" fillId="27" borderId="15" xfId="86" applyNumberFormat="1" applyFont="1" applyFill="1" applyBorder="1" applyAlignment="1">
      <alignment horizontal="center" vertical="center"/>
    </xf>
    <xf numFmtId="0" fontId="57" fillId="27" borderId="14" xfId="43" applyFont="1" applyFill="1" applyBorder="1" applyAlignment="1">
      <alignment horizontal="left" vertical="center"/>
    </xf>
    <xf numFmtId="49" fontId="57" fillId="27" borderId="20" xfId="43" applyNumberFormat="1" applyFont="1" applyFill="1" applyBorder="1" applyAlignment="1">
      <alignment horizontal="center" vertical="center"/>
    </xf>
    <xf numFmtId="169" fontId="57" fillId="27" borderId="19" xfId="86" applyNumberFormat="1" applyFont="1" applyFill="1" applyBorder="1" applyAlignment="1">
      <alignment horizontal="right" vertical="center"/>
    </xf>
    <xf numFmtId="169" fontId="57" fillId="0" borderId="0" xfId="86" applyNumberFormat="1" applyFont="1" applyFill="1" applyBorder="1" applyAlignment="1">
      <alignment horizontal="right" vertical="center"/>
    </xf>
    <xf numFmtId="169" fontId="57" fillId="27" borderId="15" xfId="86" applyNumberFormat="1" applyFont="1" applyFill="1" applyBorder="1" applyAlignment="1">
      <alignment horizontal="right" vertical="center"/>
    </xf>
    <xf numFmtId="169" fontId="57" fillId="27" borderId="16" xfId="86" applyNumberFormat="1" applyFont="1" applyFill="1" applyBorder="1" applyAlignment="1">
      <alignment horizontal="right" vertical="center"/>
    </xf>
    <xf numFmtId="193" fontId="57" fillId="27" borderId="19" xfId="85" applyNumberFormat="1" applyFont="1" applyFill="1" applyBorder="1" applyAlignment="1">
      <alignment horizontal="right" vertical="center"/>
    </xf>
    <xf numFmtId="169" fontId="64" fillId="27" borderId="14" xfId="86" applyNumberFormat="1" applyFont="1" applyFill="1" applyBorder="1" applyAlignment="1" applyProtection="1">
      <alignment horizontal="right" vertical="center"/>
    </xf>
    <xf numFmtId="169" fontId="64" fillId="27" borderId="19" xfId="86" applyNumberFormat="1" applyFont="1" applyFill="1" applyBorder="1" applyAlignment="1" applyProtection="1">
      <alignment horizontal="right" vertical="center"/>
    </xf>
    <xf numFmtId="169" fontId="64" fillId="27" borderId="16" xfId="86" applyNumberFormat="1" applyFont="1" applyFill="1" applyBorder="1" applyAlignment="1" applyProtection="1">
      <alignment horizontal="right" vertical="center"/>
    </xf>
    <xf numFmtId="169" fontId="64" fillId="27" borderId="15" xfId="86" applyNumberFormat="1" applyFont="1" applyFill="1" applyBorder="1" applyAlignment="1" applyProtection="1">
      <alignment horizontal="right" vertical="center"/>
    </xf>
    <xf numFmtId="0" fontId="119" fillId="27" borderId="18" xfId="43" applyFont="1" applyFill="1" applyBorder="1" applyAlignment="1">
      <alignment horizontal="left" vertical="center"/>
    </xf>
    <xf numFmtId="49" fontId="81" fillId="27" borderId="20" xfId="43" applyNumberFormat="1" applyFont="1" applyFill="1" applyBorder="1" applyAlignment="1">
      <alignment horizontal="center" vertical="center"/>
    </xf>
    <xf numFmtId="0" fontId="57" fillId="27" borderId="30" xfId="43" applyFont="1" applyFill="1" applyBorder="1" applyAlignment="1">
      <alignment horizontal="left" vertical="center"/>
    </xf>
    <xf numFmtId="0" fontId="57" fillId="27" borderId="35" xfId="43" applyFont="1" applyFill="1" applyBorder="1" applyAlignment="1">
      <alignment horizontal="left" vertical="center"/>
    </xf>
    <xf numFmtId="170" fontId="57" fillId="27" borderId="30" xfId="86" applyFont="1" applyFill="1" applyBorder="1" applyAlignment="1">
      <alignment horizontal="right" vertical="center"/>
    </xf>
    <xf numFmtId="170" fontId="57" fillId="27" borderId="61" xfId="86" applyFont="1" applyFill="1" applyBorder="1" applyAlignment="1">
      <alignment horizontal="right" vertical="center"/>
    </xf>
    <xf numFmtId="170" fontId="57" fillId="27" borderId="31" xfId="86" applyFont="1" applyFill="1" applyBorder="1" applyAlignment="1">
      <alignment horizontal="right" vertical="center"/>
    </xf>
    <xf numFmtId="170" fontId="57" fillId="27" borderId="24" xfId="86" applyFont="1" applyFill="1" applyBorder="1" applyAlignment="1">
      <alignment horizontal="right" vertical="center"/>
    </xf>
    <xf numFmtId="170" fontId="57" fillId="27" borderId="0" xfId="86" applyFont="1" applyFill="1" applyBorder="1" applyAlignment="1">
      <alignment horizontal="right" vertical="center"/>
    </xf>
    <xf numFmtId="0" fontId="64" fillId="27" borderId="0" xfId="43" applyFont="1" applyFill="1" applyAlignment="1">
      <alignment vertical="center"/>
    </xf>
    <xf numFmtId="15" fontId="113" fillId="27" borderId="0" xfId="86" applyNumberFormat="1" applyFont="1" applyFill="1" applyAlignment="1">
      <alignment horizontal="center" vertical="center"/>
    </xf>
    <xf numFmtId="169" fontId="57" fillId="27" borderId="33" xfId="86" applyNumberFormat="1" applyFont="1" applyFill="1" applyBorder="1" applyAlignment="1">
      <alignment horizontal="right" vertical="center"/>
    </xf>
    <xf numFmtId="169" fontId="57" fillId="27" borderId="20" xfId="86" applyNumberFormat="1" applyFont="1" applyFill="1" applyBorder="1" applyAlignment="1">
      <alignment horizontal="right" vertical="center"/>
    </xf>
    <xf numFmtId="0" fontId="98" fillId="27" borderId="18" xfId="43" applyFont="1" applyFill="1" applyBorder="1" applyAlignment="1">
      <alignment horizontal="left" vertical="center"/>
    </xf>
    <xf numFmtId="0" fontId="98" fillId="27" borderId="16" xfId="43" applyFont="1" applyFill="1" applyBorder="1" applyAlignment="1">
      <alignment horizontal="left" vertical="center"/>
    </xf>
    <xf numFmtId="169" fontId="76" fillId="27" borderId="19" xfId="86" applyNumberFormat="1" applyFont="1" applyFill="1" applyBorder="1" applyAlignment="1">
      <alignment horizontal="right" vertical="center"/>
    </xf>
    <xf numFmtId="169" fontId="76" fillId="27" borderId="16" xfId="86" applyNumberFormat="1" applyFont="1" applyFill="1" applyBorder="1" applyAlignment="1">
      <alignment horizontal="right" vertical="center"/>
    </xf>
    <xf numFmtId="169" fontId="76" fillId="27" borderId="20" xfId="86" applyNumberFormat="1" applyFont="1" applyFill="1" applyBorder="1" applyAlignment="1">
      <alignment horizontal="right" vertical="center"/>
    </xf>
    <xf numFmtId="169" fontId="57" fillId="27" borderId="63" xfId="86" applyNumberFormat="1" applyFont="1" applyFill="1" applyBorder="1" applyAlignment="1">
      <alignment horizontal="right" vertical="center"/>
    </xf>
    <xf numFmtId="169" fontId="57" fillId="27" borderId="31" xfId="86" applyNumberFormat="1" applyFont="1" applyFill="1" applyBorder="1" applyAlignment="1">
      <alignment horizontal="right" vertical="center"/>
    </xf>
    <xf numFmtId="14" fontId="76" fillId="27" borderId="15" xfId="43" applyNumberFormat="1" applyFont="1" applyFill="1" applyBorder="1" applyAlignment="1">
      <alignment horizontal="center" vertical="center"/>
    </xf>
    <xf numFmtId="177" fontId="76" fillId="27" borderId="18" xfId="86" applyNumberFormat="1" applyFont="1" applyFill="1" applyBorder="1" applyAlignment="1">
      <alignment horizontal="center" vertical="center"/>
    </xf>
    <xf numFmtId="177" fontId="76" fillId="27" borderId="15" xfId="86" applyNumberFormat="1" applyFont="1" applyFill="1" applyBorder="1" applyAlignment="1">
      <alignment horizontal="center" vertical="center"/>
    </xf>
    <xf numFmtId="14" fontId="76" fillId="27" borderId="14" xfId="43" applyNumberFormat="1" applyFont="1" applyFill="1" applyBorder="1" applyAlignment="1">
      <alignment horizontal="center" vertical="center"/>
    </xf>
    <xf numFmtId="177" fontId="76" fillId="27" borderId="14" xfId="86" applyNumberFormat="1" applyFont="1" applyFill="1" applyBorder="1" applyAlignment="1">
      <alignment horizontal="center" vertical="center"/>
    </xf>
    <xf numFmtId="177" fontId="76" fillId="27" borderId="0" xfId="86" applyNumberFormat="1" applyFont="1" applyFill="1" applyBorder="1" applyAlignment="1">
      <alignment horizontal="center" vertical="center"/>
    </xf>
    <xf numFmtId="177" fontId="76" fillId="27" borderId="16" xfId="86" applyNumberFormat="1" applyFont="1" applyFill="1" applyBorder="1" applyAlignment="1">
      <alignment horizontal="center" vertical="center"/>
    </xf>
    <xf numFmtId="14" fontId="76" fillId="27" borderId="24" xfId="43" applyNumberFormat="1" applyFont="1" applyFill="1" applyBorder="1" applyAlignment="1">
      <alignment horizontal="center" vertical="center"/>
    </xf>
    <xf numFmtId="177" fontId="76" fillId="27" borderId="24" xfId="86" applyNumberFormat="1" applyFont="1" applyFill="1" applyBorder="1" applyAlignment="1">
      <alignment horizontal="center" vertical="center"/>
    </xf>
    <xf numFmtId="0" fontId="57" fillId="27" borderId="0" xfId="43" applyFont="1" applyFill="1" applyAlignment="1" applyProtection="1">
      <alignment horizontal="left" vertical="center"/>
    </xf>
    <xf numFmtId="0" fontId="76" fillId="27" borderId="0" xfId="43" applyFont="1" applyFill="1" applyAlignment="1">
      <alignment vertical="center"/>
    </xf>
    <xf numFmtId="0" fontId="57" fillId="28" borderId="0" xfId="43" applyFont="1" applyFill="1" applyAlignment="1">
      <alignment vertical="center"/>
    </xf>
    <xf numFmtId="10" fontId="57" fillId="0" borderId="15" xfId="368" applyNumberFormat="1" applyFont="1" applyFill="1" applyBorder="1" applyAlignment="1">
      <alignment horizontal="center"/>
    </xf>
    <xf numFmtId="10" fontId="71" fillId="30" borderId="23" xfId="43" applyNumberFormat="1" applyFont="1" applyFill="1" applyBorder="1" applyAlignment="1">
      <alignment horizontal="center" vertical="center"/>
    </xf>
    <xf numFmtId="10" fontId="57" fillId="0" borderId="15" xfId="368" applyNumberFormat="1" applyFont="1" applyFill="1" applyBorder="1" applyAlignment="1">
      <alignment horizontal="center" vertical="center"/>
    </xf>
    <xf numFmtId="10" fontId="59" fillId="27" borderId="15" xfId="368" applyNumberFormat="1" applyFont="1" applyFill="1" applyBorder="1" applyAlignment="1">
      <alignment horizontal="center" vertical="center"/>
    </xf>
    <xf numFmtId="0" fontId="57" fillId="28" borderId="14" xfId="43" applyFont="1" applyFill="1" applyBorder="1" applyAlignment="1">
      <alignment vertical="center"/>
    </xf>
    <xf numFmtId="175" fontId="87" fillId="27" borderId="15" xfId="43" applyNumberFormat="1" applyFont="1" applyFill="1" applyBorder="1" applyAlignment="1" applyProtection="1">
      <alignment vertical="center"/>
    </xf>
    <xf numFmtId="0" fontId="57" fillId="0" borderId="0" xfId="374" applyFont="1" applyFill="1" applyAlignment="1">
      <alignment vertical="center"/>
    </xf>
    <xf numFmtId="0" fontId="57" fillId="27" borderId="0" xfId="374" applyFont="1" applyFill="1" applyAlignment="1">
      <alignment vertical="center"/>
    </xf>
    <xf numFmtId="0" fontId="57" fillId="27" borderId="0" xfId="374" applyFont="1" applyFill="1" applyBorder="1" applyAlignment="1">
      <alignment vertical="center"/>
    </xf>
    <xf numFmtId="184" fontId="57" fillId="0" borderId="0" xfId="374" applyNumberFormat="1" applyFont="1" applyFill="1" applyAlignment="1">
      <alignment vertical="center"/>
    </xf>
    <xf numFmtId="170" fontId="57" fillId="0" borderId="0" xfId="86" applyFont="1" applyFill="1" applyAlignment="1">
      <alignment vertical="center"/>
    </xf>
    <xf numFmtId="0" fontId="57" fillId="0" borderId="0" xfId="374" applyFont="1" applyFill="1" applyBorder="1" applyAlignment="1">
      <alignment vertical="center"/>
    </xf>
    <xf numFmtId="0" fontId="57" fillId="0" borderId="0" xfId="375" applyFont="1" applyFill="1" applyBorder="1" applyAlignment="1">
      <alignment vertical="center"/>
    </xf>
    <xf numFmtId="0" fontId="65" fillId="0" borderId="0" xfId="375" applyFont="1" applyFill="1" applyBorder="1" applyAlignment="1">
      <alignment horizontal="centerContinuous" vertical="center"/>
    </xf>
    <xf numFmtId="0" fontId="65" fillId="0" borderId="15" xfId="375" applyFont="1" applyFill="1" applyBorder="1" applyAlignment="1">
      <alignment vertical="center"/>
    </xf>
    <xf numFmtId="0" fontId="65" fillId="0" borderId="32" xfId="375" applyFont="1" applyFill="1" applyBorder="1" applyAlignment="1">
      <alignment vertical="center"/>
    </xf>
    <xf numFmtId="3" fontId="69" fillId="30" borderId="23" xfId="375" applyNumberFormat="1" applyFont="1" applyFill="1" applyBorder="1" applyAlignment="1" applyProtection="1">
      <alignment horizontal="left" vertical="center"/>
    </xf>
    <xf numFmtId="184" fontId="65" fillId="27" borderId="15" xfId="375" applyNumberFormat="1" applyFont="1" applyFill="1" applyBorder="1" applyAlignment="1" applyProtection="1">
      <alignment horizontal="left" vertical="center"/>
    </xf>
    <xf numFmtId="0" fontId="57" fillId="27" borderId="15" xfId="375" applyFont="1" applyFill="1" applyBorder="1" applyAlignment="1">
      <alignment vertical="center"/>
    </xf>
    <xf numFmtId="3" fontId="65" fillId="27" borderId="15" xfId="375" applyNumberFormat="1" applyFont="1" applyFill="1" applyBorder="1" applyAlignment="1" applyProtection="1">
      <alignment horizontal="left" vertical="center"/>
    </xf>
    <xf numFmtId="3" fontId="65" fillId="27" borderId="24" xfId="375" applyNumberFormat="1" applyFont="1" applyFill="1" applyBorder="1" applyAlignment="1" applyProtection="1">
      <alignment horizontal="left" vertical="center"/>
    </xf>
    <xf numFmtId="0" fontId="72" fillId="0" borderId="0" xfId="374" applyFont="1" applyFill="1" applyAlignment="1">
      <alignment vertical="center" wrapText="1"/>
    </xf>
    <xf numFmtId="195" fontId="57" fillId="0" borderId="0" xfId="43" applyNumberFormat="1" applyFont="1" applyFill="1" applyAlignment="1">
      <alignment vertical="center"/>
    </xf>
    <xf numFmtId="0" fontId="65" fillId="27" borderId="27" xfId="43" applyFont="1" applyFill="1" applyBorder="1" applyAlignment="1">
      <alignment horizontal="center"/>
    </xf>
    <xf numFmtId="0" fontId="65" fillId="27" borderId="33" xfId="43" applyFont="1" applyFill="1" applyBorder="1" applyAlignment="1">
      <alignment horizontal="center"/>
    </xf>
    <xf numFmtId="3" fontId="57" fillId="22" borderId="15" xfId="43" applyNumberFormat="1" applyFont="1" applyFill="1" applyBorder="1" applyAlignment="1">
      <alignment vertical="center"/>
    </xf>
    <xf numFmtId="3" fontId="57" fillId="22" borderId="15" xfId="43" applyNumberFormat="1" applyFont="1" applyFill="1" applyBorder="1"/>
    <xf numFmtId="3" fontId="76" fillId="22" borderId="15" xfId="43" applyNumberFormat="1" applyFont="1" applyFill="1" applyBorder="1"/>
    <xf numFmtId="3" fontId="69" fillId="30" borderId="15" xfId="43" applyNumberFormat="1" applyFont="1" applyFill="1" applyBorder="1" applyAlignment="1">
      <alignment vertical="center" wrapText="1"/>
    </xf>
    <xf numFmtId="3" fontId="57" fillId="22" borderId="24" xfId="43" applyNumberFormat="1" applyFont="1" applyFill="1" applyBorder="1"/>
    <xf numFmtId="3" fontId="59" fillId="27" borderId="15" xfId="375" applyNumberFormat="1" applyFont="1" applyFill="1" applyBorder="1" applyAlignment="1" applyProtection="1">
      <alignment horizontal="left" vertical="center"/>
    </xf>
    <xf numFmtId="3" fontId="64" fillId="27" borderId="32" xfId="375" applyNumberFormat="1" applyFont="1" applyFill="1" applyBorder="1" applyAlignment="1" applyProtection="1">
      <alignment horizontal="left" vertical="center"/>
    </xf>
    <xf numFmtId="166" fontId="69" fillId="30" borderId="32" xfId="43" applyNumberFormat="1" applyFont="1" applyFill="1" applyBorder="1" applyAlignment="1" applyProtection="1">
      <alignment horizontal="right" vertical="center"/>
    </xf>
    <xf numFmtId="3" fontId="69" fillId="30" borderId="66" xfId="43" applyNumberFormat="1" applyFont="1" applyFill="1" applyBorder="1" applyAlignment="1">
      <alignment horizontal="right" vertical="center"/>
    </xf>
    <xf numFmtId="3" fontId="59" fillId="27" borderId="15" xfId="43" applyNumberFormat="1" applyFont="1" applyFill="1" applyBorder="1" applyAlignment="1" applyProtection="1">
      <alignment horizontal="right" vertical="center"/>
    </xf>
    <xf numFmtId="0" fontId="124" fillId="0" borderId="0" xfId="79" applyFont="1" applyFill="1" applyAlignment="1" applyProtection="1">
      <alignment horizontal="center" vertical="center"/>
    </xf>
    <xf numFmtId="0" fontId="125" fillId="0" borderId="0" xfId="364" applyFont="1" applyAlignment="1">
      <alignment vertical="center"/>
    </xf>
    <xf numFmtId="0" fontId="76" fillId="0" borderId="0" xfId="43" applyFont="1" applyFill="1" applyAlignment="1">
      <alignment vertical="center"/>
    </xf>
    <xf numFmtId="0" fontId="76" fillId="0" borderId="0" xfId="374" applyFont="1" applyFill="1" applyAlignment="1">
      <alignment vertical="center"/>
    </xf>
    <xf numFmtId="0" fontId="124" fillId="0" borderId="0" xfId="79" applyFont="1" applyFill="1" applyAlignment="1" applyProtection="1">
      <alignment horizontal="center"/>
    </xf>
    <xf numFmtId="0" fontId="76" fillId="0" borderId="0" xfId="43" applyFont="1" applyFill="1" applyBorder="1"/>
    <xf numFmtId="0" fontId="59" fillId="28" borderId="0" xfId="364" applyFont="1" applyFill="1"/>
    <xf numFmtId="3" fontId="76" fillId="27" borderId="0" xfId="91" applyNumberFormat="1" applyFont="1" applyFill="1" applyAlignment="1">
      <alignment horizontal="center"/>
    </xf>
    <xf numFmtId="3" fontId="76" fillId="27" borderId="0" xfId="91" applyNumberFormat="1" applyFont="1" applyFill="1" applyAlignment="1">
      <alignment horizontal="center" vertical="center"/>
    </xf>
    <xf numFmtId="0" fontId="58" fillId="0" borderId="0" xfId="79" applyFont="1" applyFill="1" applyAlignment="1" applyProtection="1">
      <alignment horizontal="center"/>
    </xf>
    <xf numFmtId="0" fontId="65" fillId="27" borderId="0" xfId="43" applyFont="1" applyFill="1"/>
    <xf numFmtId="0" fontId="65" fillId="27" borderId="0" xfId="43" applyFont="1" applyFill="1" applyAlignment="1">
      <alignment horizontal="center"/>
    </xf>
    <xf numFmtId="0" fontId="64" fillId="27" borderId="0" xfId="43" applyFont="1" applyFill="1" applyAlignment="1"/>
    <xf numFmtId="0" fontId="57" fillId="27" borderId="0" xfId="43" applyFont="1" applyFill="1" applyAlignment="1">
      <alignment horizontal="center" vertical="center" wrapText="1"/>
    </xf>
    <xf numFmtId="0" fontId="57" fillId="27" borderId="0" xfId="43" applyFont="1" applyFill="1" applyAlignment="1">
      <alignment horizontal="center" vertical="center"/>
    </xf>
    <xf numFmtId="0" fontId="65" fillId="27" borderId="0" xfId="43" applyFont="1" applyFill="1" applyAlignment="1">
      <alignment vertical="center"/>
    </xf>
    <xf numFmtId="0" fontId="70" fillId="30" borderId="43" xfId="43" applyFont="1" applyFill="1" applyBorder="1" applyAlignment="1">
      <alignment horizontal="center" vertical="center"/>
    </xf>
    <xf numFmtId="0" fontId="70" fillId="30" borderId="96" xfId="43" applyFont="1" applyFill="1" applyBorder="1" applyAlignment="1">
      <alignment horizontal="center" vertical="center"/>
    </xf>
    <xf numFmtId="0" fontId="70" fillId="30" borderId="66" xfId="43" applyFont="1" applyFill="1" applyBorder="1" applyAlignment="1">
      <alignment horizontal="center" vertical="center"/>
    </xf>
    <xf numFmtId="0" fontId="65" fillId="27" borderId="97" xfId="43" applyFont="1" applyFill="1" applyBorder="1" applyAlignment="1">
      <alignment vertical="center"/>
    </xf>
    <xf numFmtId="176" fontId="65" fillId="27" borderId="97" xfId="368" applyNumberFormat="1" applyFont="1" applyFill="1" applyBorder="1" applyAlignment="1">
      <alignment horizontal="center" vertical="center"/>
    </xf>
    <xf numFmtId="0" fontId="65" fillId="27" borderId="98" xfId="43" applyFont="1" applyFill="1" applyBorder="1" applyAlignment="1">
      <alignment vertical="center"/>
    </xf>
    <xf numFmtId="176" fontId="65" fillId="27" borderId="98" xfId="368" applyNumberFormat="1" applyFont="1" applyFill="1" applyBorder="1" applyAlignment="1">
      <alignment horizontal="center" vertical="center"/>
    </xf>
    <xf numFmtId="0" fontId="65" fillId="0" borderId="98" xfId="43" applyFont="1" applyFill="1" applyBorder="1" applyAlignment="1">
      <alignment vertical="center"/>
    </xf>
    <xf numFmtId="49" fontId="65" fillId="27" borderId="98" xfId="368" applyNumberFormat="1" applyFont="1" applyFill="1" applyBorder="1" applyAlignment="1">
      <alignment horizontal="center" vertical="center"/>
    </xf>
    <xf numFmtId="170" fontId="57" fillId="27" borderId="0" xfId="365" applyFont="1" applyFill="1"/>
    <xf numFmtId="0" fontId="65" fillId="0" borderId="99" xfId="43" applyFont="1" applyFill="1" applyBorder="1" applyAlignment="1">
      <alignment vertical="center"/>
    </xf>
    <xf numFmtId="176" fontId="65" fillId="27" borderId="99" xfId="368" applyNumberFormat="1" applyFont="1" applyFill="1" applyBorder="1" applyAlignment="1">
      <alignment horizontal="center" vertical="center"/>
    </xf>
    <xf numFmtId="49" fontId="65" fillId="27" borderId="99" xfId="368" applyNumberFormat="1" applyFont="1" applyFill="1" applyBorder="1" applyAlignment="1">
      <alignment horizontal="center" vertical="center"/>
    </xf>
    <xf numFmtId="0" fontId="65" fillId="0" borderId="97" xfId="43" applyFont="1" applyFill="1" applyBorder="1" applyAlignment="1">
      <alignment vertical="center"/>
    </xf>
    <xf numFmtId="176" fontId="65" fillId="27" borderId="0" xfId="368" applyNumberFormat="1" applyFont="1" applyFill="1" applyAlignment="1">
      <alignment horizontal="center"/>
    </xf>
    <xf numFmtId="199" fontId="65" fillId="27" borderId="96" xfId="366" applyNumberFormat="1" applyFont="1" applyFill="1" applyBorder="1" applyAlignment="1">
      <alignment horizontal="center" vertical="center"/>
    </xf>
    <xf numFmtId="0" fontId="65" fillId="28" borderId="97" xfId="43" applyFont="1" applyFill="1" applyBorder="1" applyAlignment="1">
      <alignment horizontal="left" vertical="center"/>
    </xf>
    <xf numFmtId="0" fontId="65" fillId="28" borderId="99" xfId="43" applyFont="1" applyFill="1" applyBorder="1" applyAlignment="1">
      <alignment horizontal="left" vertical="center"/>
    </xf>
    <xf numFmtId="0" fontId="65" fillId="28" borderId="0" xfId="43" applyFont="1" applyFill="1" applyBorder="1" applyAlignment="1">
      <alignment horizontal="left"/>
    </xf>
    <xf numFmtId="176" fontId="65" fillId="27" borderId="0" xfId="368" applyNumberFormat="1" applyFont="1" applyFill="1" applyBorder="1" applyAlignment="1">
      <alignment horizontal="center"/>
    </xf>
    <xf numFmtId="0" fontId="65" fillId="28" borderId="0" xfId="43" applyFont="1" applyFill="1" applyAlignment="1">
      <alignment horizontal="left"/>
    </xf>
    <xf numFmtId="199" fontId="65" fillId="27" borderId="0" xfId="366" applyNumberFormat="1" applyFont="1" applyFill="1" applyBorder="1" applyAlignment="1">
      <alignment horizontal="center"/>
    </xf>
    <xf numFmtId="200" fontId="65" fillId="27" borderId="0" xfId="366" applyNumberFormat="1" applyFont="1" applyFill="1" applyAlignment="1">
      <alignment horizontal="center"/>
    </xf>
    <xf numFmtId="0" fontId="70" fillId="30" borderId="96" xfId="43" applyFont="1" applyFill="1" applyBorder="1" applyAlignment="1">
      <alignment horizontal="center" vertical="center" wrapText="1"/>
    </xf>
    <xf numFmtId="0" fontId="65" fillId="0" borderId="97" xfId="43" applyFont="1" applyFill="1" applyBorder="1" applyAlignment="1">
      <alignment horizontal="left" vertical="center"/>
    </xf>
    <xf numFmtId="0" fontId="65" fillId="0" borderId="99" xfId="43" applyFont="1" applyFill="1" applyBorder="1" applyAlignment="1">
      <alignment horizontal="left" vertical="center"/>
    </xf>
    <xf numFmtId="0" fontId="65" fillId="0" borderId="0" xfId="43" applyFont="1" applyFill="1" applyBorder="1" applyAlignment="1">
      <alignment horizontal="left"/>
    </xf>
    <xf numFmtId="0" fontId="65" fillId="0" borderId="0" xfId="43" applyFont="1" applyFill="1" applyAlignment="1">
      <alignment horizontal="left"/>
    </xf>
    <xf numFmtId="0" fontId="72" fillId="0" borderId="32" xfId="43" applyFont="1" applyFill="1" applyBorder="1"/>
    <xf numFmtId="165" fontId="57" fillId="0" borderId="0" xfId="0" applyNumberFormat="1" applyFont="1"/>
    <xf numFmtId="3" fontId="57" fillId="0" borderId="0" xfId="364" applyNumberFormat="1" applyFont="1"/>
    <xf numFmtId="3" fontId="57" fillId="0" borderId="0" xfId="43" applyNumberFormat="1" applyFont="1" applyFill="1"/>
    <xf numFmtId="171" fontId="88" fillId="27" borderId="0" xfId="85" applyFont="1" applyFill="1" applyAlignment="1">
      <alignment vertical="center"/>
    </xf>
    <xf numFmtId="0" fontId="57" fillId="0" borderId="87" xfId="43" applyFont="1" applyFill="1" applyBorder="1" applyAlignment="1">
      <alignment horizontal="left" vertical="center" indent="1"/>
    </xf>
    <xf numFmtId="0" fontId="57" fillId="0" borderId="0" xfId="43" applyFont="1" applyFill="1" applyBorder="1" applyAlignment="1">
      <alignment horizontal="left" vertical="center" indent="2"/>
    </xf>
    <xf numFmtId="0" fontId="82" fillId="0" borderId="0" xfId="43" applyFont="1" applyFill="1" applyBorder="1" applyAlignment="1">
      <alignment horizontal="left" vertical="center" indent="1"/>
    </xf>
    <xf numFmtId="0" fontId="57" fillId="27" borderId="0" xfId="43" applyFont="1" applyFill="1" applyAlignment="1">
      <alignment horizontal="left" wrapText="1"/>
    </xf>
    <xf numFmtId="202" fontId="61" fillId="27" borderId="15" xfId="97" applyNumberFormat="1" applyFont="1" applyFill="1" applyBorder="1" applyAlignment="1">
      <alignment horizontal="center"/>
    </xf>
    <xf numFmtId="203" fontId="57" fillId="0" borderId="0" xfId="85" applyNumberFormat="1" applyFont="1"/>
    <xf numFmtId="171" fontId="72" fillId="27" borderId="0" xfId="85" applyFont="1" applyFill="1" applyAlignment="1">
      <alignment vertical="center"/>
    </xf>
    <xf numFmtId="171" fontId="57" fillId="27" borderId="0" xfId="85" applyFont="1" applyFill="1" applyAlignment="1">
      <alignment horizontal="center" vertical="center"/>
    </xf>
    <xf numFmtId="171" fontId="76" fillId="27" borderId="0" xfId="85" applyFont="1" applyFill="1" applyBorder="1"/>
    <xf numFmtId="169" fontId="76" fillId="27" borderId="0" xfId="43" applyNumberFormat="1" applyFont="1" applyFill="1" applyBorder="1"/>
    <xf numFmtId="204" fontId="60" fillId="0" borderId="0" xfId="43" applyNumberFormat="1" applyFont="1" applyFill="1"/>
    <xf numFmtId="0" fontId="57" fillId="27" borderId="0" xfId="43" applyFont="1" applyFill="1" applyBorder="1" applyAlignment="1">
      <alignment vertical="center" wrapText="1"/>
    </xf>
    <xf numFmtId="10" fontId="76" fillId="28" borderId="15" xfId="97" applyNumberFormat="1" applyFont="1" applyFill="1" applyBorder="1" applyAlignment="1">
      <alignment horizontal="center" vertical="center"/>
    </xf>
    <xf numFmtId="0" fontId="65" fillId="0" borderId="43" xfId="43" applyFont="1" applyFill="1" applyBorder="1" applyAlignment="1">
      <alignment horizontal="left" vertical="center"/>
    </xf>
    <xf numFmtId="0" fontId="72" fillId="0" borderId="0" xfId="43" applyFont="1" applyFill="1" applyAlignment="1">
      <alignment horizontal="left" vertical="center" indent="2"/>
    </xf>
    <xf numFmtId="3" fontId="72" fillId="0" borderId="0" xfId="43" applyNumberFormat="1" applyFont="1" applyFill="1" applyAlignment="1">
      <alignment horizontal="left" vertical="center" indent="2"/>
    </xf>
    <xf numFmtId="171" fontId="59" fillId="27" borderId="0" xfId="85" applyFont="1" applyFill="1" applyAlignment="1">
      <alignment horizontal="center"/>
    </xf>
    <xf numFmtId="207" fontId="81" fillId="0" borderId="0" xfId="43" applyNumberFormat="1" applyFont="1" applyFill="1"/>
    <xf numFmtId="0" fontId="65" fillId="0" borderId="54" xfId="43" applyFont="1" applyFill="1" applyBorder="1" applyAlignment="1">
      <alignment vertical="center"/>
    </xf>
    <xf numFmtId="0" fontId="65" fillId="0" borderId="101" xfId="43" applyFont="1" applyFill="1" applyBorder="1" applyAlignment="1">
      <alignment vertical="center"/>
    </xf>
    <xf numFmtId="0" fontId="65" fillId="0" borderId="100" xfId="43" applyFont="1" applyFill="1" applyBorder="1" applyAlignment="1">
      <alignment vertical="center"/>
    </xf>
    <xf numFmtId="171" fontId="57" fillId="28" borderId="14" xfId="85" applyFont="1" applyFill="1" applyBorder="1" applyAlignment="1">
      <alignment wrapText="1"/>
    </xf>
    <xf numFmtId="171" fontId="65" fillId="0" borderId="0" xfId="85" applyNumberFormat="1" applyFont="1" applyFill="1" applyAlignment="1">
      <alignment horizontal="center" vertical="center"/>
    </xf>
    <xf numFmtId="0" fontId="73" fillId="0" borderId="0" xfId="43" applyFont="1" applyFill="1" applyAlignment="1">
      <alignment vertical="center"/>
    </xf>
    <xf numFmtId="10" fontId="129" fillId="27" borderId="20" xfId="368" applyNumberFormat="1" applyFont="1" applyFill="1" applyBorder="1" applyAlignment="1" applyProtection="1">
      <alignment horizontal="center"/>
    </xf>
    <xf numFmtId="10" fontId="130" fillId="27" borderId="20" xfId="368" applyNumberFormat="1" applyFont="1" applyFill="1" applyBorder="1" applyAlignment="1" applyProtection="1">
      <alignment horizontal="center"/>
    </xf>
    <xf numFmtId="208" fontId="65" fillId="27" borderId="32" xfId="85" applyNumberFormat="1" applyFont="1" applyFill="1" applyBorder="1" applyAlignment="1">
      <alignment horizontal="center" vertical="center"/>
    </xf>
    <xf numFmtId="208" fontId="93" fillId="30" borderId="15" xfId="85" applyNumberFormat="1" applyFont="1" applyFill="1" applyBorder="1" applyAlignment="1">
      <alignment vertical="center"/>
    </xf>
    <xf numFmtId="208" fontId="62" fillId="27" borderId="15" xfId="85" applyNumberFormat="1" applyFont="1" applyFill="1" applyBorder="1"/>
    <xf numFmtId="208" fontId="57" fillId="27" borderId="15" xfId="85" applyNumberFormat="1" applyFont="1" applyFill="1" applyBorder="1"/>
    <xf numFmtId="208" fontId="64" fillId="27" borderId="15" xfId="85" applyNumberFormat="1" applyFont="1" applyFill="1" applyBorder="1"/>
    <xf numFmtId="208" fontId="65" fillId="27" borderId="15" xfId="85" applyNumberFormat="1" applyFont="1" applyFill="1" applyBorder="1" applyAlignment="1"/>
    <xf numFmtId="208" fontId="59" fillId="27" borderId="15" xfId="85" applyNumberFormat="1" applyFont="1" applyFill="1" applyBorder="1" applyAlignment="1">
      <alignment vertical="center"/>
    </xf>
    <xf numFmtId="208" fontId="57" fillId="27" borderId="15" xfId="85" applyNumberFormat="1" applyFont="1" applyFill="1" applyBorder="1" applyAlignment="1">
      <alignment horizontal="right" vertical="center"/>
    </xf>
    <xf numFmtId="208" fontId="57" fillId="27" borderId="15" xfId="85" applyNumberFormat="1" applyFont="1" applyFill="1" applyBorder="1" applyAlignment="1">
      <alignment horizontal="right"/>
    </xf>
    <xf numFmtId="208" fontId="57" fillId="27" borderId="15" xfId="85" applyNumberFormat="1" applyFont="1" applyFill="1" applyBorder="1" applyAlignment="1">
      <alignment vertical="center"/>
    </xf>
    <xf numFmtId="208" fontId="59" fillId="27" borderId="15" xfId="85" applyNumberFormat="1" applyFont="1" applyFill="1" applyBorder="1" applyAlignment="1">
      <alignment wrapText="1"/>
    </xf>
    <xf numFmtId="208" fontId="59" fillId="27" borderId="15" xfId="85" applyNumberFormat="1" applyFont="1" applyFill="1" applyBorder="1" applyAlignment="1"/>
    <xf numFmtId="208" fontId="113" fillId="27" borderId="15" xfId="85" applyNumberFormat="1" applyFont="1" applyFill="1" applyBorder="1" applyAlignment="1"/>
    <xf numFmtId="208" fontId="72" fillId="27" borderId="15" xfId="85" applyNumberFormat="1" applyFont="1" applyFill="1" applyBorder="1" applyAlignment="1">
      <alignment horizontal="right"/>
    </xf>
    <xf numFmtId="208" fontId="64" fillId="28" borderId="15" xfId="85" applyNumberFormat="1" applyFont="1" applyFill="1" applyBorder="1" applyAlignment="1">
      <alignment vertical="center"/>
    </xf>
    <xf numFmtId="208" fontId="65" fillId="28" borderId="15" xfId="85" applyNumberFormat="1" applyFont="1" applyFill="1" applyBorder="1" applyAlignment="1"/>
    <xf numFmtId="208" fontId="93" fillId="30" borderId="15" xfId="85" applyNumberFormat="1" applyFont="1" applyFill="1" applyBorder="1" applyAlignment="1">
      <alignment horizontal="right" vertical="center"/>
    </xf>
    <xf numFmtId="208" fontId="73" fillId="0" borderId="24" xfId="85" applyNumberFormat="1" applyFont="1" applyFill="1" applyBorder="1"/>
    <xf numFmtId="0" fontId="90" fillId="0" borderId="0" xfId="43" applyFont="1" applyFill="1"/>
    <xf numFmtId="0" fontId="126" fillId="0" borderId="0" xfId="43" applyFont="1" applyFill="1" applyAlignment="1" applyProtection="1">
      <alignment horizontal="left"/>
    </xf>
    <xf numFmtId="166" fontId="57" fillId="28" borderId="0" xfId="43" applyNumberFormat="1" applyFont="1" applyFill="1"/>
    <xf numFmtId="166" fontId="59" fillId="27" borderId="64" xfId="365" applyNumberFormat="1" applyFont="1" applyFill="1" applyBorder="1" applyAlignment="1">
      <alignment vertical="center"/>
    </xf>
    <xf numFmtId="194" fontId="76" fillId="27" borderId="19" xfId="86" applyNumberFormat="1" applyFont="1" applyFill="1" applyBorder="1" applyAlignment="1">
      <alignment vertical="center"/>
    </xf>
    <xf numFmtId="166" fontId="59" fillId="30" borderId="102" xfId="43" applyNumberFormat="1" applyFont="1" applyFill="1" applyBorder="1" applyAlignment="1">
      <alignment horizontal="center" vertical="center"/>
    </xf>
    <xf numFmtId="166" fontId="59" fillId="30" borderId="40" xfId="43" applyNumberFormat="1" applyFont="1" applyFill="1" applyBorder="1" applyAlignment="1">
      <alignment horizontal="center" vertical="center"/>
    </xf>
    <xf numFmtId="166" fontId="59" fillId="27" borderId="0" xfId="86" applyNumberFormat="1" applyFont="1" applyFill="1" applyBorder="1" applyAlignment="1">
      <alignment horizontal="right" vertical="center"/>
    </xf>
    <xf numFmtId="166" fontId="59" fillId="27" borderId="0" xfId="365" applyNumberFormat="1" applyFont="1" applyFill="1" applyBorder="1" applyAlignment="1">
      <alignment vertical="center"/>
    </xf>
    <xf numFmtId="166" fontId="76" fillId="27" borderId="47" xfId="86" applyNumberFormat="1" applyFont="1" applyFill="1" applyBorder="1" applyAlignment="1">
      <alignment vertical="center"/>
    </xf>
    <xf numFmtId="166" fontId="59" fillId="30" borderId="103" xfId="43" applyNumberFormat="1" applyFont="1" applyFill="1" applyBorder="1" applyAlignment="1">
      <alignment horizontal="center" vertical="center"/>
    </xf>
    <xf numFmtId="166" fontId="59" fillId="27" borderId="50" xfId="86" applyNumberFormat="1" applyFont="1" applyFill="1" applyBorder="1" applyAlignment="1">
      <alignment horizontal="center" vertical="center"/>
    </xf>
    <xf numFmtId="166" fontId="59" fillId="27" borderId="24" xfId="86" applyNumberFormat="1" applyFont="1" applyFill="1" applyBorder="1" applyAlignment="1">
      <alignment horizontal="center" vertical="center"/>
    </xf>
    <xf numFmtId="208" fontId="59" fillId="27" borderId="15" xfId="43" applyNumberFormat="1" applyFont="1" applyFill="1" applyBorder="1" applyAlignment="1" applyProtection="1">
      <alignment horizontal="right" vertical="center"/>
    </xf>
    <xf numFmtId="208" fontId="69" fillId="30" borderId="15" xfId="43" applyNumberFormat="1" applyFont="1" applyFill="1" applyBorder="1" applyAlignment="1" applyProtection="1">
      <alignment horizontal="right" vertical="center"/>
    </xf>
    <xf numFmtId="208" fontId="59" fillId="0" borderId="15" xfId="43" applyNumberFormat="1" applyFont="1" applyFill="1" applyBorder="1" applyAlignment="1" applyProtection="1">
      <alignment horizontal="right" vertical="center"/>
    </xf>
    <xf numFmtId="208" fontId="76" fillId="27" borderId="15" xfId="43" applyNumberFormat="1" applyFont="1" applyFill="1" applyBorder="1" applyAlignment="1">
      <alignment vertical="center"/>
    </xf>
    <xf numFmtId="208" fontId="76" fillId="27" borderId="15" xfId="43" applyNumberFormat="1" applyFont="1" applyFill="1" applyBorder="1" applyAlignment="1" applyProtection="1">
      <alignment horizontal="right" vertical="center"/>
    </xf>
    <xf numFmtId="208" fontId="76" fillId="28" borderId="15" xfId="43" applyNumberFormat="1" applyFont="1" applyFill="1" applyBorder="1" applyAlignment="1" applyProtection="1">
      <alignment horizontal="right" vertical="center"/>
    </xf>
    <xf numFmtId="208" fontId="76" fillId="0" borderId="15" xfId="43" applyNumberFormat="1" applyFont="1" applyFill="1" applyBorder="1" applyAlignment="1" applyProtection="1">
      <alignment horizontal="right" vertical="center"/>
    </xf>
    <xf numFmtId="171" fontId="57" fillId="0" borderId="0" xfId="85" applyFont="1" applyAlignment="1">
      <alignment vertical="center"/>
    </xf>
    <xf numFmtId="0" fontId="76" fillId="27" borderId="32" xfId="43" applyFont="1" applyFill="1" applyBorder="1" applyAlignment="1">
      <alignment horizontal="centerContinuous" vertical="center" wrapText="1"/>
    </xf>
    <xf numFmtId="0" fontId="76" fillId="27" borderId="24" xfId="43" applyFont="1" applyFill="1" applyBorder="1" applyAlignment="1">
      <alignment horizontal="center" vertical="center" wrapText="1"/>
    </xf>
    <xf numFmtId="3" fontId="131" fillId="27" borderId="15" xfId="43" applyNumberFormat="1" applyFont="1" applyFill="1" applyBorder="1"/>
    <xf numFmtId="0" fontId="57" fillId="27" borderId="0" xfId="91" applyFont="1" applyFill="1" applyAlignment="1">
      <alignment horizontal="left" vertical="center" wrapText="1"/>
    </xf>
    <xf numFmtId="0" fontId="29" fillId="30" borderId="14" xfId="43" applyNumberFormat="1" applyFont="1" applyFill="1" applyBorder="1" applyAlignment="1" applyProtection="1"/>
    <xf numFmtId="10" fontId="69" fillId="30" borderId="15" xfId="97" applyNumberFormat="1" applyFont="1" applyFill="1" applyBorder="1" applyAlignment="1" applyProtection="1">
      <alignment horizontal="right" vertical="center"/>
    </xf>
    <xf numFmtId="15" fontId="76" fillId="0" borderId="19" xfId="43" applyNumberFormat="1" applyFont="1" applyFill="1" applyBorder="1" applyAlignment="1">
      <alignment horizontal="center"/>
    </xf>
    <xf numFmtId="0" fontId="59" fillId="0" borderId="19" xfId="43" applyFont="1" applyFill="1" applyBorder="1"/>
    <xf numFmtId="1" fontId="59" fillId="0" borderId="63" xfId="43" applyNumberFormat="1" applyFont="1" applyFill="1" applyBorder="1" applyAlignment="1">
      <alignment horizontal="center"/>
    </xf>
    <xf numFmtId="3" fontId="92" fillId="0" borderId="52" xfId="43" applyNumberFormat="1" applyFont="1" applyFill="1" applyBorder="1" applyAlignment="1">
      <alignment vertical="center" wrapText="1"/>
    </xf>
    <xf numFmtId="0" fontId="101" fillId="0" borderId="19" xfId="43" applyFont="1" applyFill="1" applyBorder="1"/>
    <xf numFmtId="1" fontId="102" fillId="0" borderId="63" xfId="43" applyNumberFormat="1" applyFont="1" applyFill="1" applyBorder="1" applyAlignment="1">
      <alignment horizontal="center"/>
    </xf>
    <xf numFmtId="3" fontId="117" fillId="0" borderId="19" xfId="43" applyNumberFormat="1" applyFont="1" applyFill="1" applyBorder="1" applyAlignment="1">
      <alignment horizontal="right" indent="1"/>
    </xf>
    <xf numFmtId="3" fontId="76" fillId="0" borderId="19" xfId="43" applyNumberFormat="1" applyFont="1" applyFill="1" applyBorder="1" applyAlignment="1">
      <alignment horizontal="right" indent="1"/>
    </xf>
    <xf numFmtId="1" fontId="103" fillId="0" borderId="63" xfId="43" applyNumberFormat="1" applyFont="1" applyFill="1" applyBorder="1" applyAlignment="1">
      <alignment horizontal="center"/>
    </xf>
    <xf numFmtId="3" fontId="59" fillId="0" borderId="19" xfId="43" applyNumberFormat="1" applyFont="1" applyFill="1" applyBorder="1" applyAlignment="1">
      <alignment horizontal="right" indent="1"/>
    </xf>
    <xf numFmtId="3" fontId="76" fillId="0" borderId="19" xfId="43" quotePrefix="1" applyNumberFormat="1" applyFont="1" applyFill="1" applyBorder="1" applyAlignment="1">
      <alignment horizontal="right" indent="1"/>
    </xf>
    <xf numFmtId="3" fontId="59" fillId="0" borderId="19" xfId="43" quotePrefix="1" applyNumberFormat="1" applyFont="1" applyFill="1" applyBorder="1" applyAlignment="1">
      <alignment horizontal="right" indent="1"/>
    </xf>
    <xf numFmtId="0" fontId="76" fillId="0" borderId="19" xfId="43" applyFont="1" applyFill="1" applyBorder="1"/>
    <xf numFmtId="3" fontId="76" fillId="0" borderId="0" xfId="43" applyNumberFormat="1" applyFont="1" applyFill="1"/>
    <xf numFmtId="15" fontId="57" fillId="0" borderId="0" xfId="43" applyNumberFormat="1" applyFont="1" applyFill="1" applyAlignment="1"/>
    <xf numFmtId="171" fontId="57" fillId="0" borderId="0" xfId="366" applyFont="1" applyFill="1"/>
    <xf numFmtId="170" fontId="76" fillId="0" borderId="0" xfId="365" applyFont="1" applyFill="1"/>
    <xf numFmtId="3" fontId="71" fillId="30" borderId="102" xfId="43" applyNumberFormat="1" applyFont="1" applyFill="1" applyBorder="1" applyAlignment="1">
      <alignment horizontal="right" vertical="center" indent="1"/>
    </xf>
    <xf numFmtId="0" fontId="76" fillId="0" borderId="19" xfId="43" applyFont="1" applyFill="1" applyBorder="1" applyAlignment="1">
      <alignment horizontal="center"/>
    </xf>
    <xf numFmtId="0" fontId="76" fillId="0" borderId="37" xfId="43" applyFont="1" applyFill="1" applyBorder="1" applyAlignment="1">
      <alignment horizontal="center"/>
    </xf>
    <xf numFmtId="49" fontId="76" fillId="0" borderId="19" xfId="43" applyNumberFormat="1" applyFont="1" applyFill="1" applyBorder="1" applyAlignment="1">
      <alignment horizontal="center"/>
    </xf>
    <xf numFmtId="1" fontId="76" fillId="0" borderId="19" xfId="43" applyNumberFormat="1" applyFont="1" applyFill="1" applyBorder="1" applyAlignment="1">
      <alignment horizontal="center"/>
    </xf>
    <xf numFmtId="189" fontId="132" fillId="0" borderId="19" xfId="365" applyNumberFormat="1" applyFont="1" applyFill="1" applyBorder="1" applyAlignment="1" applyProtection="1">
      <alignment horizontal="center" vertical="center" wrapText="1"/>
    </xf>
    <xf numFmtId="15" fontId="59" fillId="0" borderId="19" xfId="43" applyNumberFormat="1" applyFont="1" applyFill="1" applyBorder="1" applyAlignment="1">
      <alignment horizontal="center" vertical="center" wrapText="1"/>
    </xf>
    <xf numFmtId="0" fontId="59" fillId="0" borderId="37" xfId="43" applyFont="1" applyFill="1" applyBorder="1" applyAlignment="1">
      <alignment vertical="center" wrapText="1"/>
    </xf>
    <xf numFmtId="49" fontId="59" fillId="0" borderId="19" xfId="43" applyNumberFormat="1" applyFont="1" applyFill="1" applyBorder="1" applyAlignment="1">
      <alignment horizontal="center" vertical="center" wrapText="1"/>
    </xf>
    <xf numFmtId="1" fontId="59" fillId="0" borderId="19" xfId="43" applyNumberFormat="1" applyFont="1" applyFill="1" applyBorder="1" applyAlignment="1" applyProtection="1">
      <alignment horizontal="center" vertical="center" wrapText="1"/>
    </xf>
    <xf numFmtId="3" fontId="59" fillId="0" borderId="19" xfId="365" applyNumberFormat="1" applyFont="1" applyFill="1" applyBorder="1" applyAlignment="1" applyProtection="1">
      <alignment horizontal="right" vertical="center" wrapText="1" indent="1"/>
    </xf>
    <xf numFmtId="15" fontId="76" fillId="0" borderId="19" xfId="43" applyNumberFormat="1" applyFont="1" applyFill="1" applyBorder="1" applyAlignment="1">
      <alignment horizontal="center" vertical="center" wrapText="1"/>
    </xf>
    <xf numFmtId="209" fontId="76" fillId="0" borderId="19" xfId="368" applyNumberFormat="1" applyFont="1" applyFill="1" applyBorder="1" applyAlignment="1">
      <alignment horizontal="center"/>
    </xf>
    <xf numFmtId="3" fontId="76" fillId="0" borderId="19" xfId="365" applyNumberFormat="1" applyFont="1" applyFill="1" applyBorder="1" applyAlignment="1">
      <alignment horizontal="right" wrapText="1" indent="1"/>
    </xf>
    <xf numFmtId="0" fontId="76" fillId="0" borderId="0" xfId="43" applyFont="1" applyFill="1" applyBorder="1" applyAlignment="1">
      <alignment horizontal="left"/>
    </xf>
    <xf numFmtId="10" fontId="76" fillId="0" borderId="19" xfId="368" applyNumberFormat="1" applyFont="1" applyFill="1" applyBorder="1" applyAlignment="1">
      <alignment horizontal="center"/>
    </xf>
    <xf numFmtId="0" fontId="59" fillId="0" borderId="19" xfId="43" applyFont="1" applyFill="1" applyBorder="1" applyAlignment="1">
      <alignment vertical="center" wrapText="1"/>
    </xf>
    <xf numFmtId="202" fontId="76" fillId="0" borderId="19" xfId="43" applyNumberFormat="1" applyFont="1" applyFill="1" applyBorder="1" applyAlignment="1">
      <alignment horizontal="center"/>
    </xf>
    <xf numFmtId="202" fontId="76" fillId="0" borderId="19" xfId="368" applyNumberFormat="1" applyFont="1" applyFill="1" applyBorder="1" applyAlignment="1">
      <alignment horizontal="center"/>
    </xf>
    <xf numFmtId="0" fontId="104" fillId="0" borderId="19" xfId="43" applyFont="1" applyFill="1" applyBorder="1"/>
    <xf numFmtId="3" fontId="76" fillId="0" borderId="19" xfId="365" applyNumberFormat="1" applyFont="1" applyFill="1" applyBorder="1" applyAlignment="1">
      <alignment horizontal="right" indent="1"/>
    </xf>
    <xf numFmtId="0" fontId="98" fillId="0" borderId="37" xfId="43" applyFont="1" applyFill="1" applyBorder="1" applyAlignment="1">
      <alignment vertical="center" wrapText="1"/>
    </xf>
    <xf numFmtId="49" fontId="104" fillId="0" borderId="19" xfId="43" applyNumberFormat="1" applyFont="1" applyFill="1" applyBorder="1" applyAlignment="1">
      <alignment horizontal="center" vertical="center" wrapText="1"/>
    </xf>
    <xf numFmtId="1" fontId="76" fillId="0" borderId="19" xfId="43" applyNumberFormat="1" applyFont="1" applyFill="1" applyBorder="1" applyAlignment="1" applyProtection="1">
      <alignment horizontal="center" vertical="center" wrapText="1"/>
    </xf>
    <xf numFmtId="3" fontId="104" fillId="0" borderId="19" xfId="365" applyNumberFormat="1" applyFont="1" applyFill="1" applyBorder="1" applyAlignment="1" applyProtection="1">
      <alignment horizontal="right" vertical="center" wrapText="1" indent="1"/>
    </xf>
    <xf numFmtId="0" fontId="98" fillId="0" borderId="19" xfId="43" applyFont="1" applyFill="1" applyBorder="1" applyAlignment="1">
      <alignment vertical="center" wrapText="1"/>
    </xf>
    <xf numFmtId="3" fontId="76" fillId="0" borderId="19" xfId="365" applyNumberFormat="1" applyFont="1" applyFill="1" applyBorder="1" applyAlignment="1" applyProtection="1">
      <alignment horizontal="right" vertical="center" wrapText="1" indent="1"/>
    </xf>
    <xf numFmtId="0" fontId="76" fillId="0" borderId="19" xfId="43" applyFont="1" applyFill="1" applyBorder="1" applyAlignment="1">
      <alignment vertical="center" wrapText="1"/>
    </xf>
    <xf numFmtId="49" fontId="76" fillId="0" borderId="19" xfId="43" applyNumberFormat="1" applyFont="1" applyFill="1" applyBorder="1" applyAlignment="1">
      <alignment horizontal="center" vertical="center" wrapText="1"/>
    </xf>
    <xf numFmtId="49" fontId="76" fillId="0" borderId="0" xfId="43" applyNumberFormat="1" applyFont="1" applyFill="1" applyAlignment="1">
      <alignment horizontal="center"/>
    </xf>
    <xf numFmtId="1" fontId="76" fillId="0" borderId="0" xfId="43" applyNumberFormat="1" applyFont="1" applyFill="1" applyAlignment="1">
      <alignment horizontal="center"/>
    </xf>
    <xf numFmtId="49" fontId="57" fillId="0" borderId="0" xfId="43" applyNumberFormat="1" applyFont="1" applyFill="1" applyAlignment="1">
      <alignment horizontal="center"/>
    </xf>
    <xf numFmtId="1" fontId="57" fillId="0" borderId="0" xfId="43" applyNumberFormat="1" applyFont="1" applyFill="1" applyAlignment="1">
      <alignment horizontal="center"/>
    </xf>
    <xf numFmtId="1" fontId="57" fillId="0" borderId="0" xfId="365" applyNumberFormat="1" applyFont="1" applyFill="1" applyAlignment="1">
      <alignment horizontal="center"/>
    </xf>
    <xf numFmtId="1" fontId="76" fillId="0" borderId="0" xfId="365" applyNumberFormat="1" applyFont="1" applyFill="1" applyAlignment="1">
      <alignment horizontal="center"/>
    </xf>
    <xf numFmtId="15" fontId="76" fillId="0" borderId="0" xfId="43" applyNumberFormat="1" applyFont="1" applyFill="1" applyAlignment="1"/>
    <xf numFmtId="3" fontId="71" fillId="30" borderId="102" xfId="43" applyNumberFormat="1" applyFont="1" applyFill="1" applyBorder="1" applyAlignment="1">
      <alignment horizontal="right" vertical="center" wrapText="1" indent="1"/>
    </xf>
    <xf numFmtId="0" fontId="57" fillId="0" borderId="19" xfId="43" applyFont="1" applyFill="1" applyBorder="1"/>
    <xf numFmtId="209" fontId="57" fillId="0" borderId="0" xfId="43" applyNumberFormat="1" applyFont="1" applyFill="1" applyBorder="1" applyAlignment="1">
      <alignment horizontal="center"/>
    </xf>
    <xf numFmtId="10" fontId="57" fillId="0" borderId="19" xfId="43" applyNumberFormat="1" applyFont="1" applyFill="1" applyBorder="1" applyAlignment="1">
      <alignment horizontal="center"/>
    </xf>
    <xf numFmtId="210" fontId="57" fillId="0" borderId="19" xfId="43" applyNumberFormat="1" applyFont="1" applyFill="1" applyBorder="1" applyAlignment="1">
      <alignment horizontal="center"/>
    </xf>
    <xf numFmtId="15" fontId="57" fillId="0" borderId="19" xfId="43" applyNumberFormat="1" applyFont="1" applyFill="1" applyBorder="1" applyAlignment="1">
      <alignment horizontal="center"/>
    </xf>
    <xf numFmtId="0" fontId="133" fillId="0" borderId="63" xfId="43" applyFont="1" applyFill="1" applyBorder="1" applyAlignment="1">
      <alignment horizontal="center"/>
    </xf>
    <xf numFmtId="172" fontId="134" fillId="0" borderId="19" xfId="43" applyNumberFormat="1" applyFont="1" applyFill="1" applyBorder="1"/>
    <xf numFmtId="0" fontId="134" fillId="0" borderId="19" xfId="43" applyFont="1" applyFill="1" applyBorder="1" applyAlignment="1">
      <alignment horizontal="center"/>
    </xf>
    <xf numFmtId="1" fontId="133" fillId="0" borderId="0" xfId="43" applyNumberFormat="1" applyFont="1" applyFill="1" applyBorder="1" applyAlignment="1">
      <alignment horizontal="center"/>
    </xf>
    <xf numFmtId="188" fontId="86" fillId="0" borderId="19" xfId="365" applyNumberFormat="1" applyFont="1" applyFill="1" applyBorder="1"/>
    <xf numFmtId="188" fontId="76" fillId="0" borderId="19" xfId="365" applyNumberFormat="1" applyFont="1" applyFill="1" applyBorder="1"/>
    <xf numFmtId="188" fontId="76" fillId="0" borderId="37" xfId="365" applyNumberFormat="1" applyFont="1" applyFill="1" applyBorder="1"/>
    <xf numFmtId="182" fontId="59" fillId="0" borderId="63" xfId="43" applyNumberFormat="1" applyFont="1" applyFill="1" applyBorder="1" applyAlignment="1">
      <alignment horizontal="center"/>
    </xf>
    <xf numFmtId="10" fontId="59" fillId="0" borderId="19" xfId="43" applyNumberFormat="1" applyFont="1" applyFill="1" applyBorder="1" applyAlignment="1">
      <alignment horizontal="center"/>
    </xf>
    <xf numFmtId="1" fontId="59" fillId="0" borderId="0" xfId="43" applyNumberFormat="1" applyFont="1" applyFill="1" applyBorder="1" applyAlignment="1">
      <alignment horizontal="center"/>
    </xf>
    <xf numFmtId="3" fontId="59" fillId="0" borderId="19" xfId="365" applyNumberFormat="1" applyFont="1" applyFill="1" applyBorder="1" applyAlignment="1">
      <alignment horizontal="right" indent="1"/>
    </xf>
    <xf numFmtId="182" fontId="76" fillId="0" borderId="63" xfId="43" applyNumberFormat="1" applyFont="1" applyFill="1" applyBorder="1" applyAlignment="1">
      <alignment horizontal="center"/>
    </xf>
    <xf numFmtId="0" fontId="76" fillId="0" borderId="19" xfId="89" applyFont="1" applyFill="1" applyBorder="1" applyAlignment="1">
      <alignment horizontal="left" wrapText="1"/>
    </xf>
    <xf numFmtId="10" fontId="76" fillId="0" borderId="19" xfId="43" applyNumberFormat="1" applyFont="1" applyFill="1" applyBorder="1" applyAlignment="1">
      <alignment horizontal="center"/>
    </xf>
    <xf numFmtId="1" fontId="76" fillId="0" borderId="0" xfId="43" applyNumberFormat="1" applyFont="1" applyFill="1" applyBorder="1" applyAlignment="1">
      <alignment horizontal="center"/>
    </xf>
    <xf numFmtId="3" fontId="76" fillId="0" borderId="37" xfId="43" quotePrefix="1" applyNumberFormat="1" applyFont="1" applyFill="1" applyBorder="1" applyAlignment="1">
      <alignment horizontal="right" indent="1"/>
    </xf>
    <xf numFmtId="3" fontId="76" fillId="0" borderId="37" xfId="365" applyNumberFormat="1" applyFont="1" applyFill="1" applyBorder="1" applyAlignment="1">
      <alignment horizontal="right" indent="1"/>
    </xf>
    <xf numFmtId="3" fontId="59" fillId="0" borderId="37" xfId="365" applyNumberFormat="1" applyFont="1" applyFill="1" applyBorder="1" applyAlignment="1">
      <alignment horizontal="right" indent="1"/>
    </xf>
    <xf numFmtId="0" fontId="76" fillId="0" borderId="63" xfId="43" applyFont="1" applyFill="1" applyBorder="1" applyAlignment="1">
      <alignment horizontal="center"/>
    </xf>
    <xf numFmtId="0" fontId="59" fillId="0" borderId="63" xfId="43" applyFont="1" applyFill="1" applyBorder="1" applyAlignment="1">
      <alignment horizontal="center"/>
    </xf>
    <xf numFmtId="3" fontId="59" fillId="0" borderId="19" xfId="365" applyNumberFormat="1" applyFont="1" applyFill="1" applyBorder="1" applyAlignment="1">
      <alignment horizontal="right" wrapText="1" indent="1"/>
    </xf>
    <xf numFmtId="0" fontId="59" fillId="0" borderId="19" xfId="43" applyFont="1" applyFill="1" applyBorder="1" applyAlignment="1">
      <alignment horizontal="center"/>
    </xf>
    <xf numFmtId="10" fontId="59" fillId="0" borderId="19" xfId="368" applyNumberFormat="1" applyFont="1" applyFill="1" applyBorder="1" applyAlignment="1">
      <alignment horizontal="center"/>
    </xf>
    <xf numFmtId="0" fontId="79" fillId="0" borderId="19" xfId="43" applyFont="1" applyFill="1" applyBorder="1" applyAlignment="1">
      <alignment horizontal="left" wrapText="1"/>
    </xf>
    <xf numFmtId="0" fontId="85" fillId="0" borderId="19" xfId="89" applyFont="1" applyFill="1" applyBorder="1" applyAlignment="1">
      <alignment horizontal="left" wrapText="1"/>
    </xf>
    <xf numFmtId="188" fontId="85" fillId="0" borderId="19" xfId="365" applyNumberFormat="1" applyFont="1" applyFill="1" applyBorder="1" applyAlignment="1">
      <alignment horizontal="right" wrapText="1"/>
    </xf>
    <xf numFmtId="188" fontId="71" fillId="30" borderId="102" xfId="365" applyNumberFormat="1" applyFont="1" applyFill="1" applyBorder="1" applyAlignment="1">
      <alignment horizontal="right"/>
    </xf>
    <xf numFmtId="188" fontId="76" fillId="0" borderId="0" xfId="365" applyNumberFormat="1" applyFont="1" applyFill="1"/>
    <xf numFmtId="188" fontId="59" fillId="0" borderId="0" xfId="365" applyNumberFormat="1" applyFont="1" applyFill="1"/>
    <xf numFmtId="0" fontId="135" fillId="0" borderId="0" xfId="43" applyFont="1" applyFill="1"/>
    <xf numFmtId="167" fontId="57" fillId="0" borderId="0" xfId="364" applyNumberFormat="1" applyFont="1"/>
    <xf numFmtId="206" fontId="57" fillId="0" borderId="0" xfId="85" applyNumberFormat="1" applyFont="1"/>
    <xf numFmtId="0" fontId="57" fillId="31" borderId="45" xfId="43" applyFont="1" applyFill="1" applyBorder="1" applyAlignment="1">
      <alignment vertical="center"/>
    </xf>
    <xf numFmtId="3" fontId="57" fillId="31" borderId="46" xfId="43" applyNumberFormat="1" applyFont="1" applyFill="1" applyBorder="1" applyAlignment="1">
      <alignment horizontal="right" vertical="center"/>
    </xf>
    <xf numFmtId="0" fontId="57" fillId="31" borderId="25" xfId="43" applyFont="1" applyFill="1" applyBorder="1" applyAlignment="1">
      <alignment vertical="center"/>
    </xf>
    <xf numFmtId="3" fontId="57" fillId="31" borderId="25" xfId="43" applyNumberFormat="1" applyFont="1" applyFill="1" applyBorder="1" applyAlignment="1">
      <alignment vertical="center"/>
    </xf>
    <xf numFmtId="3" fontId="57" fillId="31" borderId="25" xfId="43" applyNumberFormat="1" applyFont="1" applyFill="1" applyBorder="1" applyAlignment="1">
      <alignment horizontal="right" vertical="center"/>
    </xf>
    <xf numFmtId="0" fontId="57" fillId="31" borderId="86" xfId="43" applyFont="1" applyFill="1" applyBorder="1" applyAlignment="1">
      <alignment vertical="center"/>
    </xf>
    <xf numFmtId="3" fontId="57" fillId="31" borderId="86" xfId="43" applyNumberFormat="1" applyFont="1" applyFill="1" applyBorder="1" applyAlignment="1">
      <alignment vertical="center"/>
    </xf>
    <xf numFmtId="3" fontId="57" fillId="31" borderId="86" xfId="43" applyNumberFormat="1" applyFont="1" applyFill="1" applyBorder="1" applyAlignment="1">
      <alignment horizontal="right" vertical="center"/>
    </xf>
    <xf numFmtId="3" fontId="57" fillId="31" borderId="25" xfId="91" applyNumberFormat="1" applyFont="1" applyFill="1" applyBorder="1" applyAlignment="1">
      <alignment vertical="center"/>
    </xf>
    <xf numFmtId="3" fontId="62" fillId="27" borderId="0" xfId="43" applyNumberFormat="1" applyFont="1" applyFill="1" applyAlignment="1">
      <alignment horizontal="center" vertical="center"/>
    </xf>
    <xf numFmtId="201" fontId="88" fillId="27" borderId="0" xfId="85" applyNumberFormat="1" applyFont="1" applyFill="1" applyAlignment="1">
      <alignment horizontal="center" vertical="center"/>
    </xf>
    <xf numFmtId="171" fontId="88" fillId="27" borderId="0" xfId="85" applyFont="1" applyFill="1" applyAlignment="1">
      <alignment horizontal="center" vertical="center"/>
    </xf>
    <xf numFmtId="184" fontId="57" fillId="28" borderId="37" xfId="43" applyNumberFormat="1" applyFont="1" applyFill="1" applyBorder="1" applyAlignment="1">
      <alignment horizontal="right" vertical="center"/>
    </xf>
    <xf numFmtId="3" fontId="60" fillId="0" borderId="0" xfId="43" applyNumberFormat="1" applyFont="1" applyFill="1"/>
    <xf numFmtId="184" fontId="57" fillId="27" borderId="0" xfId="91" applyNumberFormat="1" applyFont="1" applyFill="1" applyAlignment="1">
      <alignment horizontal="center"/>
    </xf>
    <xf numFmtId="170" fontId="57" fillId="0" borderId="0" xfId="364" applyNumberFormat="1" applyFont="1"/>
    <xf numFmtId="3" fontId="57" fillId="0" borderId="88" xfId="43" applyNumberFormat="1" applyFont="1" applyFill="1" applyBorder="1" applyAlignment="1">
      <alignment vertical="center"/>
    </xf>
    <xf numFmtId="3" fontId="57" fillId="0" borderId="0" xfId="43" applyNumberFormat="1" applyFont="1" applyFill="1" applyBorder="1" applyAlignment="1">
      <alignment vertical="center"/>
    </xf>
    <xf numFmtId="3" fontId="57" fillId="0" borderId="86" xfId="43" applyNumberFormat="1" applyFont="1" applyFill="1" applyBorder="1" applyAlignment="1">
      <alignment vertical="center"/>
    </xf>
    <xf numFmtId="3" fontId="57" fillId="0" borderId="0" xfId="43" applyNumberFormat="1" applyFont="1" applyFill="1" applyAlignment="1">
      <alignment vertical="center"/>
    </xf>
    <xf numFmtId="1" fontId="57" fillId="0" borderId="0" xfId="43" applyNumberFormat="1" applyFont="1" applyFill="1" applyAlignment="1">
      <alignment vertical="center"/>
    </xf>
    <xf numFmtId="3" fontId="57" fillId="27" borderId="0" xfId="91" applyNumberFormat="1" applyFont="1" applyFill="1" applyAlignment="1">
      <alignment horizontal="center" vertical="center"/>
    </xf>
    <xf numFmtId="0" fontId="57" fillId="27" borderId="0" xfId="43" applyFont="1" applyFill="1" applyAlignment="1">
      <alignment vertical="center"/>
    </xf>
    <xf numFmtId="1" fontId="57" fillId="0" borderId="25" xfId="91" applyNumberFormat="1" applyFont="1" applyFill="1" applyBorder="1" applyAlignment="1">
      <alignment vertical="center"/>
    </xf>
    <xf numFmtId="3" fontId="57" fillId="0" borderId="87" xfId="43" applyNumberFormat="1" applyFont="1" applyFill="1" applyBorder="1" applyAlignment="1">
      <alignment vertical="center"/>
    </xf>
    <xf numFmtId="3" fontId="57" fillId="0" borderId="0" xfId="91" applyNumberFormat="1" applyFont="1" applyFill="1" applyBorder="1" applyAlignment="1">
      <alignment vertical="center"/>
    </xf>
    <xf numFmtId="3" fontId="57" fillId="0" borderId="86" xfId="43" applyNumberFormat="1" applyFont="1" applyFill="1" applyBorder="1" applyAlignment="1">
      <alignment horizontal="right" vertical="center"/>
    </xf>
    <xf numFmtId="3" fontId="57" fillId="0" borderId="87" xfId="43" applyNumberFormat="1" applyFont="1" applyFill="1" applyBorder="1" applyAlignment="1">
      <alignment horizontal="right" vertical="center"/>
    </xf>
    <xf numFmtId="3" fontId="57" fillId="0" borderId="25" xfId="43" applyNumberFormat="1" applyFont="1" applyFill="1" applyBorder="1" applyAlignment="1">
      <alignment horizontal="right" vertical="center"/>
    </xf>
    <xf numFmtId="0" fontId="57" fillId="0" borderId="25" xfId="43" applyFont="1" applyFill="1" applyBorder="1" applyAlignment="1">
      <alignment vertical="center"/>
    </xf>
    <xf numFmtId="3" fontId="57" fillId="0" borderId="0" xfId="43" applyNumberFormat="1" applyFont="1" applyFill="1" applyBorder="1" applyAlignment="1">
      <alignment horizontal="right" vertical="center"/>
    </xf>
    <xf numFmtId="0" fontId="57" fillId="0" borderId="25" xfId="91" applyFont="1" applyFill="1" applyBorder="1" applyAlignment="1">
      <alignment vertical="center"/>
    </xf>
    <xf numFmtId="3" fontId="57" fillId="0" borderId="25" xfId="91" applyNumberFormat="1" applyFont="1" applyFill="1" applyBorder="1" applyAlignment="1">
      <alignment vertical="center"/>
    </xf>
    <xf numFmtId="171" fontId="57" fillId="0" borderId="0" xfId="85" applyFont="1" applyFill="1" applyAlignment="1">
      <alignment horizontal="center" vertical="center"/>
    </xf>
    <xf numFmtId="3" fontId="65" fillId="0" borderId="0" xfId="43" applyNumberFormat="1" applyFont="1" applyFill="1" applyAlignment="1">
      <alignment horizontal="right" vertical="center"/>
    </xf>
    <xf numFmtId="166" fontId="59" fillId="30" borderId="41" xfId="43" applyNumberFormat="1" applyFont="1" applyFill="1" applyBorder="1" applyAlignment="1">
      <alignment horizontal="center" vertical="center"/>
    </xf>
    <xf numFmtId="166" fontId="59" fillId="30" borderId="78" xfId="43" applyNumberFormat="1" applyFont="1" applyFill="1" applyBorder="1" applyAlignment="1">
      <alignment horizontal="center" vertical="center"/>
    </xf>
    <xf numFmtId="166" fontId="59" fillId="27" borderId="41" xfId="86" applyNumberFormat="1" applyFont="1" applyFill="1" applyBorder="1" applyAlignment="1">
      <alignment horizontal="center" vertical="center"/>
    </xf>
    <xf numFmtId="166" fontId="59" fillId="27" borderId="31" xfId="86" applyNumberFormat="1" applyFont="1" applyFill="1" applyBorder="1" applyAlignment="1">
      <alignment horizontal="center" vertical="center"/>
    </xf>
    <xf numFmtId="171" fontId="89" fillId="0" borderId="0" xfId="85" applyFont="1"/>
    <xf numFmtId="175" fontId="136" fillId="27" borderId="14" xfId="43" applyNumberFormat="1" applyFont="1" applyFill="1" applyBorder="1" applyAlignment="1" applyProtection="1"/>
    <xf numFmtId="171" fontId="57" fillId="0" borderId="0" xfId="85" applyFont="1" applyAlignment="1">
      <alignment wrapText="1"/>
    </xf>
    <xf numFmtId="10" fontId="65" fillId="0" borderId="15" xfId="368" applyNumberFormat="1" applyFont="1" applyFill="1" applyBorder="1" applyAlignment="1">
      <alignment horizontal="center"/>
    </xf>
    <xf numFmtId="10" fontId="59" fillId="0" borderId="15" xfId="368" applyNumberFormat="1" applyFont="1" applyFill="1" applyBorder="1" applyAlignment="1">
      <alignment horizontal="center" vertical="center"/>
    </xf>
    <xf numFmtId="0" fontId="57" fillId="0" borderId="24" xfId="43" applyFont="1" applyFill="1" applyBorder="1" applyAlignment="1">
      <alignment horizontal="right"/>
    </xf>
    <xf numFmtId="167" fontId="57" fillId="0" borderId="0" xfId="43" applyNumberFormat="1" applyFont="1" applyFill="1"/>
    <xf numFmtId="188" fontId="57" fillId="0" borderId="0" xfId="43" applyNumberFormat="1" applyFont="1" applyFill="1"/>
    <xf numFmtId="0" fontId="65" fillId="0" borderId="19" xfId="43" applyFont="1" applyFill="1" applyBorder="1"/>
    <xf numFmtId="15" fontId="135" fillId="0" borderId="19" xfId="43" applyNumberFormat="1" applyFont="1" applyFill="1" applyBorder="1" applyAlignment="1">
      <alignment horizontal="center"/>
    </xf>
    <xf numFmtId="0" fontId="137" fillId="0" borderId="19" xfId="43" applyFont="1" applyFill="1" applyBorder="1"/>
    <xf numFmtId="0" fontId="138" fillId="0" borderId="19" xfId="43" applyFont="1" applyFill="1" applyBorder="1"/>
    <xf numFmtId="10" fontId="135" fillId="0" borderId="19" xfId="368" applyNumberFormat="1" applyFont="1" applyFill="1" applyBorder="1" applyAlignment="1">
      <alignment horizontal="center"/>
    </xf>
    <xf numFmtId="15" fontId="138" fillId="0" borderId="19" xfId="43" applyNumberFormat="1" applyFont="1" applyFill="1" applyBorder="1" applyAlignment="1">
      <alignment horizontal="center"/>
    </xf>
    <xf numFmtId="10" fontId="138" fillId="0" borderId="19" xfId="368" applyNumberFormat="1" applyFont="1" applyFill="1" applyBorder="1" applyAlignment="1">
      <alignment horizontal="center"/>
    </xf>
    <xf numFmtId="0" fontId="57" fillId="0" borderId="0" xfId="43" applyFont="1" applyFill="1" applyAlignment="1">
      <alignment horizontal="center"/>
    </xf>
    <xf numFmtId="0" fontId="57" fillId="0" borderId="19" xfId="43" applyFont="1" applyFill="1" applyBorder="1" applyAlignment="1">
      <alignment horizontal="center"/>
    </xf>
    <xf numFmtId="10" fontId="57" fillId="0" borderId="19" xfId="97" applyNumberFormat="1" applyFont="1" applyFill="1" applyBorder="1" applyAlignment="1">
      <alignment horizontal="center"/>
    </xf>
    <xf numFmtId="10" fontId="135" fillId="0" borderId="0" xfId="97" applyNumberFormat="1" applyFont="1" applyFill="1" applyBorder="1" applyAlignment="1">
      <alignment horizontal="center"/>
    </xf>
    <xf numFmtId="10" fontId="135" fillId="0" borderId="19" xfId="97" applyNumberFormat="1" applyFont="1" applyFill="1" applyBorder="1" applyAlignment="1">
      <alignment horizontal="center"/>
    </xf>
    <xf numFmtId="0" fontId="135" fillId="0" borderId="19" xfId="43" applyFont="1" applyFill="1" applyBorder="1"/>
    <xf numFmtId="0" fontId="139" fillId="0" borderId="19" xfId="43" applyFont="1" applyFill="1" applyBorder="1"/>
    <xf numFmtId="176" fontId="138" fillId="0" borderId="19" xfId="368" applyNumberFormat="1" applyFont="1" applyFill="1" applyBorder="1" applyAlignment="1">
      <alignment horizontal="center"/>
    </xf>
    <xf numFmtId="0" fontId="135" fillId="0" borderId="19" xfId="43" applyFont="1" applyFill="1" applyBorder="1" applyAlignment="1">
      <alignment horizontal="center"/>
    </xf>
    <xf numFmtId="15" fontId="57" fillId="0" borderId="0" xfId="43" applyNumberFormat="1" applyFont="1" applyFill="1" applyAlignment="1">
      <alignment horizontal="center"/>
    </xf>
    <xf numFmtId="206" fontId="57" fillId="27" borderId="0" xfId="85" applyNumberFormat="1" applyFont="1" applyFill="1" applyAlignment="1">
      <alignment horizontal="right"/>
    </xf>
    <xf numFmtId="203" fontId="57" fillId="0" borderId="0" xfId="85" applyNumberFormat="1" applyFont="1" applyAlignment="1">
      <alignment vertical="center"/>
    </xf>
    <xf numFmtId="203" fontId="72" fillId="0" borderId="0" xfId="85" applyNumberFormat="1" applyFont="1" applyAlignment="1">
      <alignment vertical="center"/>
    </xf>
    <xf numFmtId="171" fontId="0" fillId="0" borderId="0" xfId="85" applyFont="1"/>
    <xf numFmtId="167" fontId="60" fillId="0" borderId="0" xfId="43" applyNumberFormat="1" applyFont="1" applyFill="1"/>
    <xf numFmtId="0" fontId="141" fillId="27" borderId="0" xfId="466" applyFont="1" applyFill="1"/>
    <xf numFmtId="0" fontId="0" fillId="28" borderId="0" xfId="0" applyFill="1"/>
    <xf numFmtId="0" fontId="141" fillId="27" borderId="0" xfId="466" applyFont="1" applyFill="1" applyAlignment="1"/>
    <xf numFmtId="0" fontId="63" fillId="27" borderId="67" xfId="79" applyFont="1" applyFill="1" applyBorder="1" applyAlignment="1" applyProtection="1">
      <alignment horizontal="center" vertical="center"/>
    </xf>
    <xf numFmtId="0" fontId="63" fillId="27" borderId="70" xfId="79" applyFont="1" applyFill="1" applyBorder="1" applyAlignment="1" applyProtection="1">
      <alignment horizontal="center" vertical="center"/>
    </xf>
    <xf numFmtId="0" fontId="63" fillId="0" borderId="67" xfId="79" applyFont="1" applyFill="1" applyBorder="1" applyAlignment="1" applyProtection="1">
      <alignment horizontal="center" vertical="center"/>
    </xf>
    <xf numFmtId="183" fontId="76" fillId="27" borderId="15" xfId="43" applyNumberFormat="1" applyFont="1" applyFill="1" applyBorder="1"/>
    <xf numFmtId="3" fontId="114" fillId="30" borderId="23" xfId="43" applyNumberFormat="1" applyFont="1" applyFill="1" applyBorder="1" applyAlignment="1">
      <alignment vertical="center"/>
    </xf>
    <xf numFmtId="0" fontId="105" fillId="30" borderId="22" xfId="43" applyFont="1" applyFill="1" applyBorder="1" applyAlignment="1">
      <alignment horizontal="center" vertical="center"/>
    </xf>
    <xf numFmtId="171" fontId="57" fillId="27" borderId="0" xfId="85" applyFont="1" applyFill="1" applyAlignment="1">
      <alignment vertical="center" wrapText="1"/>
    </xf>
    <xf numFmtId="0" fontId="57" fillId="0" borderId="0" xfId="43" applyFont="1" applyFill="1" applyAlignment="1">
      <alignment horizontal="left" vertical="center" wrapText="1"/>
    </xf>
    <xf numFmtId="0" fontId="57" fillId="0" borderId="0" xfId="43" applyFont="1" applyFill="1" applyAlignment="1">
      <alignment horizontal="left"/>
    </xf>
    <xf numFmtId="4" fontId="77" fillId="30" borderId="24" xfId="43" applyNumberFormat="1" applyFont="1" applyFill="1" applyBorder="1" applyAlignment="1">
      <alignment horizontal="center" vertical="center" wrapText="1"/>
    </xf>
    <xf numFmtId="171" fontId="57" fillId="0" borderId="0" xfId="85" applyFont="1"/>
    <xf numFmtId="0" fontId="57" fillId="27" borderId="15" xfId="43" applyFont="1" applyFill="1" applyBorder="1"/>
    <xf numFmtId="0" fontId="57" fillId="27" borderId="24" xfId="43" applyFont="1" applyFill="1" applyBorder="1"/>
    <xf numFmtId="3" fontId="57" fillId="27" borderId="32" xfId="43" applyNumberFormat="1" applyFont="1" applyFill="1" applyBorder="1"/>
    <xf numFmtId="187" fontId="57" fillId="27" borderId="32" xfId="43" applyNumberFormat="1" applyFont="1" applyFill="1" applyBorder="1"/>
    <xf numFmtId="3" fontId="57" fillId="27" borderId="15" xfId="43" applyNumberFormat="1" applyFont="1" applyFill="1" applyBorder="1"/>
    <xf numFmtId="3" fontId="65" fillId="27" borderId="15" xfId="43" applyNumberFormat="1" applyFont="1" applyFill="1" applyBorder="1"/>
    <xf numFmtId="3" fontId="82" fillId="27" borderId="15" xfId="43" applyNumberFormat="1" applyFont="1" applyFill="1" applyBorder="1"/>
    <xf numFmtId="3" fontId="96" fillId="27" borderId="15" xfId="43" applyNumberFormat="1" applyFont="1" applyFill="1" applyBorder="1"/>
    <xf numFmtId="3" fontId="67" fillId="27" borderId="15" xfId="43" applyNumberFormat="1" applyFont="1" applyFill="1" applyBorder="1"/>
    <xf numFmtId="174" fontId="67" fillId="27" borderId="15" xfId="366" applyNumberFormat="1" applyFont="1" applyFill="1" applyBorder="1"/>
    <xf numFmtId="3" fontId="57" fillId="0" borderId="15" xfId="43" applyNumberFormat="1" applyFont="1" applyFill="1" applyBorder="1"/>
    <xf numFmtId="3" fontId="57" fillId="27" borderId="24" xfId="43" applyNumberFormat="1" applyFont="1" applyFill="1" applyBorder="1"/>
    <xf numFmtId="3" fontId="65" fillId="27" borderId="15" xfId="43" applyNumberFormat="1" applyFont="1" applyFill="1" applyBorder="1" applyAlignment="1">
      <alignment vertical="center"/>
    </xf>
    <xf numFmtId="3" fontId="59" fillId="27" borderId="15" xfId="43" applyNumberFormat="1" applyFont="1" applyFill="1" applyBorder="1" applyAlignment="1">
      <alignment vertical="center"/>
    </xf>
    <xf numFmtId="3" fontId="57" fillId="27" borderId="15" xfId="43" applyNumberFormat="1" applyFont="1" applyFill="1" applyBorder="1" applyAlignment="1">
      <alignment vertical="center"/>
    </xf>
    <xf numFmtId="174" fontId="59" fillId="27" borderId="15" xfId="366" applyNumberFormat="1" applyFont="1" applyFill="1" applyBorder="1" applyAlignment="1">
      <alignment vertical="center"/>
    </xf>
    <xf numFmtId="3" fontId="94" fillId="30" borderId="15" xfId="43" applyNumberFormat="1" applyFont="1" applyFill="1" applyBorder="1" applyAlignment="1">
      <alignment vertical="center"/>
    </xf>
    <xf numFmtId="3" fontId="71" fillId="30" borderId="15" xfId="43" applyNumberFormat="1" applyFont="1" applyFill="1" applyBorder="1" applyAlignment="1">
      <alignment vertical="center"/>
    </xf>
    <xf numFmtId="3" fontId="114" fillId="30" borderId="15" xfId="43" applyNumberFormat="1" applyFont="1" applyFill="1" applyBorder="1" applyAlignment="1">
      <alignment vertical="center"/>
    </xf>
    <xf numFmtId="174" fontId="71" fillId="30" borderId="15" xfId="366" applyNumberFormat="1" applyFont="1" applyFill="1" applyBorder="1" applyAlignment="1">
      <alignment vertical="center"/>
    </xf>
    <xf numFmtId="3" fontId="105" fillId="30" borderId="16" xfId="43" applyNumberFormat="1" applyFont="1" applyFill="1" applyBorder="1" applyAlignment="1">
      <alignment vertical="center"/>
    </xf>
    <xf numFmtId="3" fontId="71" fillId="30" borderId="16" xfId="43" applyNumberFormat="1" applyFont="1" applyFill="1" applyBorder="1" applyAlignment="1">
      <alignment vertical="center"/>
    </xf>
    <xf numFmtId="3" fontId="72" fillId="0" borderId="0" xfId="0" applyNumberFormat="1" applyFont="1" applyFill="1"/>
    <xf numFmtId="3" fontId="57" fillId="0" borderId="0" xfId="0" applyNumberFormat="1" applyFont="1" applyFill="1"/>
    <xf numFmtId="3" fontId="82" fillId="0" borderId="15" xfId="43" applyNumberFormat="1" applyFont="1" applyFill="1" applyBorder="1" applyAlignment="1">
      <alignment vertical="center"/>
    </xf>
    <xf numFmtId="170" fontId="57" fillId="0" borderId="0" xfId="43" applyNumberFormat="1" applyFont="1" applyFill="1" applyAlignment="1"/>
    <xf numFmtId="193" fontId="57" fillId="0" borderId="0" xfId="43" applyNumberFormat="1" applyFont="1" applyFill="1" applyAlignment="1"/>
    <xf numFmtId="171" fontId="76" fillId="0" borderId="0" xfId="85" applyFont="1" applyFill="1"/>
    <xf numFmtId="0" fontId="57" fillId="0" borderId="25" xfId="370" applyFont="1" applyFill="1" applyBorder="1" applyAlignment="1">
      <alignment vertical="center"/>
    </xf>
    <xf numFmtId="0" fontId="57" fillId="0" borderId="88" xfId="43" applyFont="1" applyFill="1" applyBorder="1" applyAlignment="1">
      <alignment horizontal="left" vertical="center" indent="1"/>
    </xf>
    <xf numFmtId="212" fontId="57" fillId="0" borderId="0" xfId="85" applyNumberFormat="1" applyFont="1" applyFill="1" applyAlignment="1">
      <alignment vertical="center"/>
    </xf>
    <xf numFmtId="193" fontId="59" fillId="27" borderId="15" xfId="85" applyNumberFormat="1" applyFont="1" applyFill="1" applyBorder="1" applyAlignment="1">
      <alignment horizontal="center" vertical="center"/>
    </xf>
    <xf numFmtId="3" fontId="64" fillId="27" borderId="32" xfId="375" applyNumberFormat="1" applyFont="1" applyFill="1" applyBorder="1" applyAlignment="1">
      <alignment horizontal="center" vertical="center"/>
    </xf>
    <xf numFmtId="193" fontId="57" fillId="27" borderId="15" xfId="85" applyNumberFormat="1" applyFont="1" applyFill="1" applyBorder="1" applyAlignment="1">
      <alignment horizontal="center" vertical="center"/>
    </xf>
    <xf numFmtId="193" fontId="57" fillId="0" borderId="15" xfId="85" applyNumberFormat="1" applyFont="1" applyFill="1" applyBorder="1" applyAlignment="1">
      <alignment horizontal="center" vertical="center"/>
    </xf>
    <xf numFmtId="3" fontId="65" fillId="27" borderId="24" xfId="375" applyNumberFormat="1" applyFont="1" applyFill="1" applyBorder="1" applyAlignment="1">
      <alignment horizontal="center" vertical="center"/>
    </xf>
    <xf numFmtId="3" fontId="69" fillId="30" borderId="23" xfId="375" applyNumberFormat="1" applyFont="1" applyFill="1" applyBorder="1" applyAlignment="1">
      <alignment horizontal="center" vertical="center"/>
    </xf>
    <xf numFmtId="0" fontId="61" fillId="27" borderId="0" xfId="43" applyFont="1" applyFill="1" applyAlignment="1">
      <alignment horizontal="center" vertical="center"/>
    </xf>
    <xf numFmtId="0" fontId="59" fillId="27" borderId="0" xfId="43" applyFont="1" applyFill="1" applyAlignment="1">
      <alignment horizontal="center" vertical="center"/>
    </xf>
    <xf numFmtId="0" fontId="112" fillId="30" borderId="35" xfId="465" applyFont="1" applyFill="1" applyBorder="1" applyAlignment="1">
      <alignment horizontal="center"/>
    </xf>
    <xf numFmtId="0" fontId="112" fillId="30" borderId="35" xfId="465" applyNumberFormat="1" applyFont="1" applyFill="1" applyBorder="1" applyAlignment="1">
      <alignment horizontal="center"/>
    </xf>
    <xf numFmtId="0" fontId="76" fillId="27" borderId="32" xfId="465" applyNumberFormat="1" applyFont="1" applyFill="1" applyBorder="1" applyAlignment="1" applyProtection="1">
      <alignment vertical="center"/>
    </xf>
    <xf numFmtId="169" fontId="76" fillId="0" borderId="32" xfId="465" applyNumberFormat="1" applyFont="1" applyFill="1" applyBorder="1" applyAlignment="1">
      <alignment horizontal="center"/>
    </xf>
    <xf numFmtId="169" fontId="59" fillId="27" borderId="32" xfId="465" applyNumberFormat="1" applyFont="1" applyFill="1" applyBorder="1" applyAlignment="1">
      <alignment horizontal="center"/>
    </xf>
    <xf numFmtId="0" fontId="76" fillId="0" borderId="15" xfId="465" applyNumberFormat="1" applyFont="1" applyFill="1" applyBorder="1" applyAlignment="1" applyProtection="1">
      <alignment vertical="center"/>
    </xf>
    <xf numFmtId="169" fontId="76" fillId="0" borderId="15" xfId="465" applyNumberFormat="1" applyFont="1" applyFill="1" applyBorder="1" applyAlignment="1">
      <alignment horizontal="center" vertical="center"/>
    </xf>
    <xf numFmtId="169" fontId="59" fillId="0" borderId="15" xfId="465" applyNumberFormat="1" applyFont="1" applyFill="1" applyBorder="1" applyAlignment="1">
      <alignment horizontal="center" vertical="center"/>
    </xf>
    <xf numFmtId="0" fontId="85" fillId="0" borderId="15" xfId="465" applyNumberFormat="1" applyFont="1" applyFill="1" applyBorder="1" applyAlignment="1" applyProtection="1">
      <alignment vertical="center"/>
    </xf>
    <xf numFmtId="0" fontId="76" fillId="0" borderId="50" xfId="465" applyNumberFormat="1" applyFont="1" applyFill="1" applyBorder="1" applyAlignment="1" applyProtection="1">
      <alignment vertical="center"/>
    </xf>
    <xf numFmtId="169" fontId="76" fillId="0" borderId="50" xfId="465" applyNumberFormat="1" applyFont="1" applyFill="1" applyBorder="1" applyAlignment="1">
      <alignment horizontal="center" vertical="center"/>
    </xf>
    <xf numFmtId="169" fontId="59" fillId="0" borderId="50" xfId="465" applyNumberFormat="1" applyFont="1" applyFill="1" applyBorder="1" applyAlignment="1">
      <alignment horizontal="center" vertical="center"/>
    </xf>
    <xf numFmtId="0" fontId="76" fillId="0" borderId="36" xfId="465" applyNumberFormat="1" applyFont="1" applyFill="1" applyBorder="1" applyAlignment="1" applyProtection="1">
      <alignment vertical="center"/>
    </xf>
    <xf numFmtId="169" fontId="76" fillId="0" borderId="36" xfId="465" applyNumberFormat="1" applyFont="1" applyFill="1" applyBorder="1" applyAlignment="1">
      <alignment horizontal="center" vertical="center"/>
    </xf>
    <xf numFmtId="0" fontId="85" fillId="0" borderId="50" xfId="465" applyNumberFormat="1" applyFont="1" applyFill="1" applyBorder="1" applyAlignment="1" applyProtection="1">
      <alignment vertical="center"/>
    </xf>
    <xf numFmtId="0" fontId="85" fillId="0" borderId="15" xfId="465" applyNumberFormat="1" applyFont="1" applyFill="1" applyBorder="1" applyAlignment="1" applyProtection="1">
      <alignment horizontal="left" vertical="center"/>
    </xf>
    <xf numFmtId="0" fontId="59" fillId="27" borderId="24" xfId="465" applyNumberFormat="1" applyFont="1" applyFill="1" applyBorder="1" applyAlignment="1" applyProtection="1">
      <alignment vertical="center"/>
    </xf>
    <xf numFmtId="169" fontId="59" fillId="27" borderId="24" xfId="465" applyNumberFormat="1" applyFont="1" applyFill="1" applyBorder="1" applyAlignment="1">
      <alignment horizontal="center" vertical="center"/>
    </xf>
    <xf numFmtId="0" fontId="59" fillId="27" borderId="32" xfId="465" applyNumberFormat="1" applyFont="1" applyFill="1" applyBorder="1" applyAlignment="1" applyProtection="1">
      <alignment vertical="center"/>
    </xf>
    <xf numFmtId="169" fontId="59" fillId="27" borderId="15" xfId="465" applyNumberFormat="1" applyFont="1" applyFill="1" applyBorder="1" applyAlignment="1">
      <alignment horizontal="center"/>
    </xf>
    <xf numFmtId="0" fontId="69" fillId="30" borderId="15" xfId="465" applyNumberFormat="1" applyFont="1" applyFill="1" applyBorder="1" applyAlignment="1" applyProtection="1">
      <alignment vertical="center"/>
    </xf>
    <xf numFmtId="169" fontId="69" fillId="30" borderId="15" xfId="465" applyNumberFormat="1" applyFont="1" applyFill="1" applyBorder="1" applyAlignment="1">
      <alignment horizontal="center" vertical="center"/>
    </xf>
    <xf numFmtId="0" fontId="59" fillId="28" borderId="15" xfId="465" applyNumberFormat="1" applyFont="1" applyFill="1" applyBorder="1" applyAlignment="1" applyProtection="1">
      <alignment vertical="center"/>
    </xf>
    <xf numFmtId="169" fontId="59" fillId="27" borderId="15" xfId="465" applyNumberFormat="1" applyFont="1" applyFill="1" applyBorder="1" applyAlignment="1">
      <alignment horizontal="center" vertical="center"/>
    </xf>
    <xf numFmtId="0" fontId="59" fillId="27" borderId="24" xfId="465" applyNumberFormat="1" applyFont="1" applyFill="1" applyBorder="1" applyAlignment="1" applyProtection="1"/>
    <xf numFmtId="169" fontId="59" fillId="27" borderId="24" xfId="465" applyNumberFormat="1" applyFont="1" applyFill="1" applyBorder="1" applyAlignment="1">
      <alignment horizontal="center"/>
    </xf>
    <xf numFmtId="0" fontId="107" fillId="30" borderId="14" xfId="43" applyFont="1" applyFill="1" applyBorder="1" applyAlignment="1">
      <alignment vertical="center" wrapText="1"/>
    </xf>
    <xf numFmtId="0" fontId="71" fillId="30" borderId="14" xfId="43" applyFont="1" applyFill="1" applyBorder="1" applyAlignment="1">
      <alignment vertical="center" wrapText="1"/>
    </xf>
    <xf numFmtId="0" fontId="66" fillId="27" borderId="14" xfId="43" applyFont="1" applyFill="1" applyBorder="1"/>
    <xf numFmtId="3" fontId="57" fillId="0" borderId="15" xfId="43" applyNumberFormat="1" applyFont="1" applyFill="1" applyBorder="1" applyAlignment="1" applyProtection="1">
      <alignment vertical="center"/>
      <protection locked="0"/>
    </xf>
    <xf numFmtId="3" fontId="76" fillId="0" borderId="15" xfId="43" applyNumberFormat="1" applyFont="1" applyFill="1" applyBorder="1" applyProtection="1">
      <protection locked="0"/>
    </xf>
    <xf numFmtId="3" fontId="57" fillId="0" borderId="0" xfId="364" applyNumberFormat="1" applyFont="1" applyAlignment="1">
      <alignment vertical="center"/>
    </xf>
    <xf numFmtId="167" fontId="57" fillId="0" borderId="0" xfId="0" applyNumberFormat="1" applyFont="1"/>
    <xf numFmtId="171" fontId="135" fillId="0" borderId="0" xfId="85" applyFont="1" applyFill="1"/>
    <xf numFmtId="205" fontId="57" fillId="0" borderId="0" xfId="85" applyNumberFormat="1" applyFont="1" applyFill="1" applyAlignment="1">
      <alignment horizontal="center"/>
    </xf>
    <xf numFmtId="3" fontId="76" fillId="27" borderId="15" xfId="43" applyNumberFormat="1" applyFont="1" applyFill="1" applyBorder="1" applyAlignment="1" applyProtection="1">
      <alignment horizontal="right" vertical="center"/>
    </xf>
    <xf numFmtId="205" fontId="57" fillId="0" borderId="0" xfId="85" applyNumberFormat="1" applyFont="1" applyFill="1" applyAlignment="1">
      <alignment horizontal="center" vertical="center"/>
    </xf>
    <xf numFmtId="3" fontId="57" fillId="28" borderId="15" xfId="43" applyNumberFormat="1" applyFont="1" applyFill="1" applyBorder="1"/>
    <xf numFmtId="3" fontId="65" fillId="28" borderId="15" xfId="43" applyNumberFormat="1" applyFont="1" applyFill="1" applyBorder="1"/>
    <xf numFmtId="3" fontId="59" fillId="28" borderId="15" xfId="43" applyNumberFormat="1" applyFont="1" applyFill="1" applyBorder="1" applyAlignment="1">
      <alignment vertical="center"/>
    </xf>
    <xf numFmtId="211" fontId="57" fillId="0" borderId="0" xfId="85" applyNumberFormat="1" applyFont="1" applyFill="1" applyAlignment="1">
      <alignment horizontal="center"/>
    </xf>
    <xf numFmtId="175" fontId="104" fillId="27" borderId="15" xfId="465" applyNumberFormat="1" applyFont="1" applyFill="1" applyBorder="1" applyAlignment="1" applyProtection="1">
      <alignment horizontal="left" vertical="center" indent="1"/>
    </xf>
    <xf numFmtId="0" fontId="65" fillId="0" borderId="14" xfId="43" applyFont="1" applyFill="1" applyBorder="1" applyAlignment="1">
      <alignment horizontal="left" vertical="center" wrapText="1"/>
    </xf>
    <xf numFmtId="0" fontId="65" fillId="0" borderId="14" xfId="43" applyFont="1" applyFill="1" applyBorder="1"/>
    <xf numFmtId="3" fontId="65" fillId="0" borderId="15" xfId="43" applyNumberFormat="1" applyFont="1" applyFill="1" applyBorder="1"/>
    <xf numFmtId="174" fontId="59" fillId="0" borderId="15" xfId="366" applyNumberFormat="1" applyFont="1" applyFill="1" applyBorder="1" applyAlignment="1">
      <alignment vertical="center"/>
    </xf>
    <xf numFmtId="1" fontId="57" fillId="27" borderId="0" xfId="43" applyNumberFormat="1" applyFont="1" applyFill="1" applyBorder="1" applyAlignment="1">
      <alignment vertical="center"/>
    </xf>
    <xf numFmtId="1" fontId="57" fillId="27" borderId="86" xfId="43" applyNumberFormat="1" applyFont="1" applyFill="1" applyBorder="1" applyAlignment="1">
      <alignment vertical="center"/>
    </xf>
    <xf numFmtId="1" fontId="57" fillId="27" borderId="87" xfId="43" applyNumberFormat="1" applyFont="1" applyFill="1" applyBorder="1" applyAlignment="1">
      <alignment vertical="center"/>
    </xf>
    <xf numFmtId="1" fontId="57" fillId="27" borderId="88" xfId="43" applyNumberFormat="1" applyFont="1" applyFill="1" applyBorder="1" applyAlignment="1">
      <alignment vertical="center"/>
    </xf>
    <xf numFmtId="1" fontId="57" fillId="0" borderId="87" xfId="43" applyNumberFormat="1" applyFont="1" applyFill="1" applyBorder="1" applyAlignment="1">
      <alignment horizontal="right" vertical="center"/>
    </xf>
    <xf numFmtId="1" fontId="57" fillId="0" borderId="88" xfId="43" applyNumberFormat="1" applyFont="1" applyFill="1" applyBorder="1" applyAlignment="1">
      <alignment horizontal="right" vertical="center"/>
    </xf>
    <xf numFmtId="1" fontId="57" fillId="27" borderId="89" xfId="43" applyNumberFormat="1" applyFont="1" applyFill="1" applyBorder="1" applyAlignment="1">
      <alignment vertical="center"/>
    </xf>
    <xf numFmtId="1" fontId="57" fillId="0" borderId="89" xfId="43" applyNumberFormat="1" applyFont="1" applyFill="1" applyBorder="1" applyAlignment="1">
      <alignment horizontal="right" vertical="center"/>
    </xf>
    <xf numFmtId="1" fontId="57" fillId="27" borderId="25" xfId="43" applyNumberFormat="1" applyFont="1" applyFill="1" applyBorder="1" applyAlignment="1">
      <alignment vertical="center"/>
    </xf>
    <xf numFmtId="1" fontId="57" fillId="0" borderId="25" xfId="43" applyNumberFormat="1" applyFont="1" applyFill="1" applyBorder="1" applyAlignment="1">
      <alignment horizontal="right" vertical="center"/>
    </xf>
    <xf numFmtId="1" fontId="57" fillId="0" borderId="0" xfId="43" applyNumberFormat="1" applyFont="1" applyFill="1" applyBorder="1" applyAlignment="1">
      <alignment vertical="center"/>
    </xf>
    <xf numFmtId="1" fontId="57" fillId="0" borderId="0" xfId="43" applyNumberFormat="1" applyFont="1" applyFill="1" applyBorder="1" applyAlignment="1">
      <alignment horizontal="right" vertical="center"/>
    </xf>
    <xf numFmtId="1" fontId="57" fillId="0" borderId="39" xfId="43" applyNumberFormat="1" applyFont="1" applyFill="1" applyBorder="1" applyAlignment="1">
      <alignment vertical="center"/>
    </xf>
    <xf numFmtId="1" fontId="57" fillId="0" borderId="39" xfId="43" applyNumberFormat="1" applyFont="1" applyFill="1" applyBorder="1" applyAlignment="1">
      <alignment horizontal="right" vertical="center"/>
    </xf>
    <xf numFmtId="3" fontId="65" fillId="0" borderId="25" xfId="43" applyNumberFormat="1" applyFont="1" applyFill="1" applyBorder="1" applyAlignment="1">
      <alignment vertical="center"/>
    </xf>
    <xf numFmtId="3" fontId="57" fillId="0" borderId="25" xfId="85" applyNumberFormat="1" applyFont="1" applyFill="1" applyBorder="1" applyAlignment="1">
      <alignment vertical="center"/>
    </xf>
    <xf numFmtId="3" fontId="57" fillId="0" borderId="0" xfId="85" applyNumberFormat="1" applyFont="1" applyFill="1" applyAlignment="1">
      <alignment vertical="center"/>
    </xf>
    <xf numFmtId="3" fontId="57" fillId="0" borderId="88" xfId="370" applyNumberFormat="1" applyFont="1" applyFill="1" applyBorder="1" applyAlignment="1">
      <alignment vertical="center"/>
    </xf>
    <xf numFmtId="1" fontId="57" fillId="0" borderId="88" xfId="370" applyNumberFormat="1" applyFont="1" applyFill="1" applyBorder="1" applyAlignment="1">
      <alignment vertical="center"/>
    </xf>
    <xf numFmtId="3" fontId="57" fillId="0" borderId="88" xfId="370" applyNumberFormat="1" applyFont="1" applyFill="1" applyBorder="1" applyAlignment="1">
      <alignment horizontal="right" vertical="center"/>
    </xf>
    <xf numFmtId="3" fontId="57" fillId="0" borderId="89" xfId="370" applyNumberFormat="1" applyFont="1" applyFill="1" applyBorder="1" applyAlignment="1">
      <alignment vertical="center"/>
    </xf>
    <xf numFmtId="1" fontId="57" fillId="0" borderId="89" xfId="370" applyNumberFormat="1" applyFont="1" applyFill="1" applyBorder="1" applyAlignment="1">
      <alignment vertical="center"/>
    </xf>
    <xf numFmtId="3" fontId="57" fillId="0" borderId="89" xfId="370" applyNumberFormat="1" applyFont="1" applyFill="1" applyBorder="1" applyAlignment="1">
      <alignment horizontal="right" vertical="center"/>
    </xf>
    <xf numFmtId="213" fontId="57" fillId="27" borderId="0" xfId="86" applyNumberFormat="1" applyFont="1" applyFill="1" applyAlignment="1">
      <alignment horizontal="right"/>
    </xf>
    <xf numFmtId="184" fontId="65" fillId="0" borderId="37" xfId="43" applyNumberFormat="1" applyFont="1" applyFill="1" applyBorder="1" applyAlignment="1">
      <alignment horizontal="right" vertical="center"/>
    </xf>
    <xf numFmtId="184" fontId="57" fillId="0" borderId="37" xfId="43" applyNumberFormat="1" applyFont="1" applyFill="1" applyBorder="1" applyAlignment="1">
      <alignment horizontal="right" vertical="center"/>
    </xf>
    <xf numFmtId="176" fontId="57" fillId="0" borderId="20" xfId="97" applyNumberFormat="1" applyFont="1" applyFill="1" applyBorder="1" applyAlignment="1">
      <alignment horizontal="right" vertical="center"/>
    </xf>
    <xf numFmtId="10" fontId="91" fillId="30" borderId="78" xfId="368" applyNumberFormat="1" applyFont="1" applyFill="1" applyBorder="1" applyAlignment="1" applyProtection="1">
      <alignment horizontal="center"/>
    </xf>
    <xf numFmtId="10" fontId="76" fillId="27" borderId="20" xfId="368" applyNumberFormat="1" applyFont="1" applyFill="1" applyBorder="1" applyAlignment="1" applyProtection="1">
      <alignment horizontal="center"/>
    </xf>
    <xf numFmtId="3" fontId="105" fillId="30" borderId="18" xfId="371" applyNumberFormat="1" applyFont="1" applyFill="1" applyBorder="1" applyAlignment="1" applyProtection="1">
      <alignment horizontal="right" vertical="center"/>
    </xf>
    <xf numFmtId="10" fontId="105" fillId="30" borderId="20" xfId="368" applyNumberFormat="1" applyFont="1" applyFill="1" applyBorder="1" applyAlignment="1" applyProtection="1">
      <alignment horizontal="center" vertical="center"/>
    </xf>
    <xf numFmtId="10" fontId="76" fillId="0" borderId="20" xfId="368" applyNumberFormat="1" applyFont="1" applyFill="1" applyBorder="1" applyAlignment="1" applyProtection="1">
      <alignment horizontal="center"/>
    </xf>
    <xf numFmtId="10" fontId="59" fillId="27" borderId="20" xfId="368" applyNumberFormat="1" applyFont="1" applyFill="1" applyBorder="1" applyAlignment="1" applyProtection="1">
      <alignment horizontal="center" vertical="center"/>
    </xf>
    <xf numFmtId="10" fontId="59" fillId="0" borderId="20" xfId="368" applyNumberFormat="1" applyFont="1" applyFill="1" applyBorder="1" applyAlignment="1" applyProtection="1">
      <alignment horizontal="center" vertical="center"/>
    </xf>
    <xf numFmtId="10" fontId="59" fillId="27" borderId="20" xfId="368" applyNumberFormat="1" applyFont="1" applyFill="1" applyBorder="1" applyAlignment="1" applyProtection="1">
      <alignment horizontal="center"/>
    </xf>
    <xf numFmtId="10" fontId="59" fillId="0" borderId="20" xfId="368" applyNumberFormat="1" applyFont="1" applyFill="1" applyBorder="1" applyAlignment="1" applyProtection="1">
      <alignment horizontal="center"/>
    </xf>
    <xf numFmtId="3" fontId="76" fillId="28" borderId="18" xfId="465" applyNumberFormat="1" applyFont="1" applyFill="1" applyBorder="1" applyAlignment="1">
      <alignment horizontal="right" vertical="center"/>
    </xf>
    <xf numFmtId="10" fontId="76" fillId="27" borderId="20" xfId="368" applyNumberFormat="1" applyFont="1" applyFill="1" applyBorder="1" applyAlignment="1" applyProtection="1">
      <alignment horizontal="center" vertical="center"/>
    </xf>
    <xf numFmtId="3" fontId="76" fillId="0" borderId="18" xfId="465" applyNumberFormat="1" applyFont="1" applyFill="1" applyBorder="1" applyAlignment="1">
      <alignment horizontal="right" vertical="center"/>
    </xf>
    <xf numFmtId="10" fontId="76" fillId="0" borderId="20" xfId="368" applyNumberFormat="1" applyFont="1" applyFill="1" applyBorder="1" applyAlignment="1" applyProtection="1">
      <alignment horizontal="center" vertical="center"/>
    </xf>
    <xf numFmtId="3" fontId="82" fillId="28" borderId="18" xfId="465" applyNumberFormat="1" applyFont="1" applyFill="1" applyBorder="1" applyAlignment="1">
      <alignment horizontal="right" vertical="center"/>
    </xf>
    <xf numFmtId="10" fontId="82" fillId="27" borderId="20" xfId="368" applyNumberFormat="1" applyFont="1" applyFill="1" applyBorder="1" applyAlignment="1" applyProtection="1">
      <alignment horizontal="center" vertical="center"/>
    </xf>
    <xf numFmtId="10" fontId="76" fillId="27" borderId="31" xfId="368" applyNumberFormat="1" applyFont="1" applyFill="1" applyBorder="1" applyAlignment="1" applyProtection="1">
      <alignment horizontal="center"/>
    </xf>
    <xf numFmtId="203" fontId="57" fillId="0" borderId="0" xfId="85" applyNumberFormat="1" applyFont="1" applyFill="1" applyAlignment="1">
      <alignment vertical="center"/>
    </xf>
    <xf numFmtId="0" fontId="61" fillId="28" borderId="0" xfId="43" applyFont="1" applyFill="1" applyAlignment="1">
      <alignment horizontal="center" vertical="center"/>
    </xf>
    <xf numFmtId="0" fontId="117" fillId="28" borderId="0" xfId="43" applyFont="1" applyFill="1" applyAlignment="1">
      <alignment horizontal="center" vertical="center"/>
    </xf>
    <xf numFmtId="176" fontId="65" fillId="0" borderId="98" xfId="368" applyNumberFormat="1" applyFont="1" applyFill="1" applyBorder="1" applyAlignment="1">
      <alignment horizontal="center" vertical="center"/>
    </xf>
    <xf numFmtId="176" fontId="65" fillId="0" borderId="97" xfId="368" applyNumberFormat="1" applyFont="1" applyFill="1" applyBorder="1" applyAlignment="1">
      <alignment horizontal="center" vertical="center"/>
    </xf>
    <xf numFmtId="176" fontId="65" fillId="0" borderId="99" xfId="368" applyNumberFormat="1" applyFont="1" applyFill="1" applyBorder="1" applyAlignment="1">
      <alignment horizontal="center" vertical="center"/>
    </xf>
    <xf numFmtId="199" fontId="65" fillId="0" borderId="96" xfId="366" applyNumberFormat="1" applyFont="1" applyFill="1" applyBorder="1" applyAlignment="1">
      <alignment horizontal="center" vertical="center"/>
    </xf>
    <xf numFmtId="176" fontId="65" fillId="0" borderId="0" xfId="368" applyNumberFormat="1" applyFont="1" applyFill="1" applyAlignment="1">
      <alignment horizontal="center"/>
    </xf>
    <xf numFmtId="166" fontId="76" fillId="0" borderId="20" xfId="86" applyNumberFormat="1" applyFont="1" applyFill="1" applyBorder="1" applyAlignment="1">
      <alignment vertical="center"/>
    </xf>
    <xf numFmtId="166" fontId="59" fillId="0" borderId="20" xfId="86" applyNumberFormat="1" applyFont="1" applyFill="1" applyBorder="1" applyAlignment="1">
      <alignment horizontal="right" vertical="center"/>
    </xf>
    <xf numFmtId="166" fontId="59" fillId="0" borderId="20" xfId="365" applyNumberFormat="1" applyFont="1" applyFill="1" applyBorder="1" applyAlignment="1">
      <alignment vertical="center"/>
    </xf>
    <xf numFmtId="166" fontId="76" fillId="0" borderId="59" xfId="86" applyNumberFormat="1" applyFont="1" applyFill="1" applyBorder="1" applyAlignment="1">
      <alignment vertical="center"/>
    </xf>
    <xf numFmtId="193" fontId="59" fillId="0" borderId="15" xfId="85" applyNumberFormat="1" applyFont="1" applyFill="1" applyBorder="1" applyAlignment="1">
      <alignment horizontal="center" vertical="center"/>
    </xf>
    <xf numFmtId="193" fontId="69" fillId="30" borderId="23" xfId="85" applyNumberFormat="1" applyFont="1" applyFill="1" applyBorder="1" applyAlignment="1">
      <alignment horizontal="center" vertical="center"/>
    </xf>
    <xf numFmtId="193" fontId="64" fillId="27" borderId="32" xfId="85" applyNumberFormat="1" applyFont="1" applyFill="1" applyBorder="1" applyAlignment="1">
      <alignment horizontal="center" vertical="center"/>
    </xf>
    <xf numFmtId="193" fontId="57" fillId="0" borderId="0" xfId="85" applyNumberFormat="1" applyFont="1" applyFill="1" applyAlignment="1">
      <alignment horizontal="center" vertical="center"/>
    </xf>
    <xf numFmtId="193" fontId="57" fillId="0" borderId="0" xfId="85" applyNumberFormat="1" applyFont="1" applyFill="1" applyAlignment="1">
      <alignment horizontal="center"/>
    </xf>
    <xf numFmtId="193" fontId="88" fillId="27" borderId="0" xfId="85" applyNumberFormat="1" applyFont="1" applyFill="1" applyAlignment="1">
      <alignment horizontal="center" vertical="center"/>
    </xf>
    <xf numFmtId="193" fontId="57" fillId="27" borderId="0" xfId="85" applyNumberFormat="1" applyFont="1" applyFill="1" applyAlignment="1">
      <alignment horizontal="center"/>
    </xf>
    <xf numFmtId="187" fontId="57" fillId="27" borderId="0" xfId="91" applyNumberFormat="1" applyFont="1" applyFill="1" applyAlignment="1">
      <alignment horizontal="center"/>
    </xf>
    <xf numFmtId="187" fontId="57" fillId="27" borderId="0" xfId="86" applyNumberFormat="1" applyFont="1" applyFill="1" applyAlignment="1">
      <alignment horizontal="center"/>
    </xf>
    <xf numFmtId="187" fontId="57" fillId="27" borderId="0" xfId="43" applyNumberFormat="1" applyFont="1" applyFill="1"/>
    <xf numFmtId="187" fontId="57" fillId="27" borderId="48" xfId="43" applyNumberFormat="1" applyFont="1" applyFill="1" applyBorder="1" applyAlignment="1">
      <alignment horizontal="center" vertical="center"/>
    </xf>
    <xf numFmtId="187" fontId="57" fillId="27" borderId="0" xfId="43" applyNumberFormat="1" applyFont="1" applyFill="1" applyBorder="1" applyAlignment="1">
      <alignment horizontal="center"/>
    </xf>
    <xf numFmtId="187" fontId="57" fillId="0" borderId="0" xfId="43" applyNumberFormat="1" applyFont="1" applyFill="1" applyBorder="1" applyAlignment="1">
      <alignment horizontal="right" vertical="center"/>
    </xf>
    <xf numFmtId="187" fontId="57" fillId="27" borderId="0" xfId="85" applyNumberFormat="1" applyFont="1" applyFill="1" applyAlignment="1">
      <alignment horizontal="center"/>
    </xf>
    <xf numFmtId="187" fontId="57" fillId="0" borderId="0" xfId="85" applyNumberFormat="1" applyFont="1" applyFill="1" applyAlignment="1">
      <alignment horizontal="center"/>
    </xf>
    <xf numFmtId="0" fontId="69" fillId="30" borderId="22" xfId="43" applyFont="1" applyFill="1" applyBorder="1" applyAlignment="1">
      <alignment horizontal="center" vertical="center" wrapText="1"/>
    </xf>
    <xf numFmtId="0" fontId="57" fillId="28" borderId="0" xfId="43" applyFont="1" applyFill="1" applyAlignment="1">
      <alignment horizontal="left" wrapText="1"/>
    </xf>
    <xf numFmtId="208" fontId="57" fillId="0" borderId="15" xfId="85" applyNumberFormat="1" applyFont="1" applyFill="1" applyBorder="1" applyAlignment="1">
      <alignment vertical="center"/>
    </xf>
    <xf numFmtId="208" fontId="57" fillId="0" borderId="15" xfId="85" applyNumberFormat="1" applyFont="1" applyFill="1" applyBorder="1" applyAlignment="1">
      <alignment horizontal="right" vertical="center"/>
    </xf>
    <xf numFmtId="208" fontId="57" fillId="0" borderId="15" xfId="85" applyNumberFormat="1" applyFont="1" applyFill="1" applyBorder="1" applyAlignment="1">
      <alignment horizontal="right"/>
    </xf>
    <xf numFmtId="208" fontId="59" fillId="0" borderId="15" xfId="85" applyNumberFormat="1" applyFont="1" applyFill="1" applyBorder="1" applyAlignment="1">
      <alignment vertical="center"/>
    </xf>
    <xf numFmtId="208" fontId="113" fillId="0" borderId="15" xfId="85" applyNumberFormat="1" applyFont="1" applyFill="1" applyBorder="1" applyAlignment="1"/>
    <xf numFmtId="0" fontId="61" fillId="28" borderId="0" xfId="43" applyFont="1" applyFill="1" applyAlignment="1">
      <alignment horizontal="center" vertical="center"/>
    </xf>
    <xf numFmtId="0" fontId="117" fillId="28" borderId="0" xfId="43" applyFont="1" applyFill="1" applyAlignment="1">
      <alignment horizontal="center" vertical="center"/>
    </xf>
    <xf numFmtId="3" fontId="57" fillId="0" borderId="18" xfId="43" applyNumberFormat="1" applyFont="1" applyFill="1" applyBorder="1"/>
    <xf numFmtId="3" fontId="81" fillId="0" borderId="0" xfId="0" applyNumberFormat="1" applyFont="1"/>
    <xf numFmtId="1" fontId="2" fillId="0" borderId="63" xfId="43" applyNumberFormat="1" applyFont="1" applyFill="1" applyBorder="1" applyAlignment="1">
      <alignment horizontal="center"/>
    </xf>
    <xf numFmtId="198" fontId="2" fillId="0" borderId="19" xfId="85" applyNumberFormat="1" applyFont="1" applyFill="1" applyBorder="1" applyAlignment="1">
      <alignment horizontal="center"/>
    </xf>
    <xf numFmtId="0" fontId="2" fillId="0" borderId="0" xfId="43" applyFont="1" applyFill="1"/>
    <xf numFmtId="0" fontId="2" fillId="0" borderId="0" xfId="43" applyFont="1" applyFill="1" applyAlignment="1"/>
    <xf numFmtId="3" fontId="65" fillId="27" borderId="0" xfId="85" applyNumberFormat="1" applyFont="1" applyFill="1" applyAlignment="1">
      <alignment horizontal="center" vertical="center"/>
    </xf>
    <xf numFmtId="3" fontId="76" fillId="0" borderId="0" xfId="0" applyNumberFormat="1" applyFont="1"/>
    <xf numFmtId="0" fontId="112" fillId="30" borderId="74" xfId="465" applyNumberFormat="1" applyFont="1" applyFill="1" applyBorder="1" applyAlignment="1">
      <alignment horizontal="center"/>
    </xf>
    <xf numFmtId="10" fontId="57" fillId="0" borderId="0" xfId="364" applyNumberFormat="1" applyFont="1"/>
    <xf numFmtId="171" fontId="72" fillId="0" borderId="0" xfId="85" applyFont="1" applyAlignment="1">
      <alignment vertical="center"/>
    </xf>
    <xf numFmtId="166" fontId="59" fillId="27" borderId="50" xfId="86" applyNumberFormat="1" applyFont="1" applyFill="1" applyBorder="1" applyAlignment="1">
      <alignment horizontal="right" vertical="center"/>
    </xf>
    <xf numFmtId="166" fontId="59" fillId="0" borderId="41" xfId="86" applyNumberFormat="1" applyFont="1" applyFill="1" applyBorder="1" applyAlignment="1">
      <alignment vertical="center"/>
    </xf>
    <xf numFmtId="166" fontId="59" fillId="27" borderId="39" xfId="86" applyNumberFormat="1" applyFont="1" applyFill="1" applyBorder="1" applyAlignment="1">
      <alignment vertical="center"/>
    </xf>
    <xf numFmtId="194" fontId="59" fillId="27" borderId="40" xfId="86" applyNumberFormat="1" applyFont="1" applyFill="1" applyBorder="1" applyAlignment="1">
      <alignment vertical="center"/>
    </xf>
    <xf numFmtId="166" fontId="59" fillId="27" borderId="36" xfId="86" applyNumberFormat="1" applyFont="1" applyFill="1" applyBorder="1" applyAlignment="1">
      <alignment horizontal="right" vertical="center"/>
    </xf>
    <xf numFmtId="166" fontId="76" fillId="30" borderId="39" xfId="43" applyNumberFormat="1" applyFont="1" applyFill="1" applyBorder="1" applyAlignment="1">
      <alignment vertical="center"/>
    </xf>
    <xf numFmtId="0" fontId="76" fillId="30" borderId="39" xfId="43" applyFont="1" applyFill="1" applyBorder="1" applyAlignment="1">
      <alignment vertical="center"/>
    </xf>
    <xf numFmtId="0" fontId="76" fillId="30" borderId="56" xfId="43" applyFont="1" applyFill="1" applyBorder="1" applyAlignment="1">
      <alignment vertical="center"/>
    </xf>
    <xf numFmtId="0" fontId="69" fillId="30" borderId="28" xfId="43" applyFont="1" applyFill="1" applyBorder="1" applyAlignment="1">
      <alignment horizontal="center" vertical="center" wrapText="1"/>
    </xf>
    <xf numFmtId="0" fontId="69" fillId="30" borderId="33" xfId="43" applyFont="1" applyFill="1" applyBorder="1" applyAlignment="1">
      <alignment horizontal="center" vertical="center" wrapText="1"/>
    </xf>
    <xf numFmtId="0" fontId="69" fillId="30" borderId="33" xfId="43" applyFont="1" applyFill="1" applyBorder="1" applyAlignment="1">
      <alignment horizontal="center" vertical="center"/>
    </xf>
    <xf numFmtId="171" fontId="59" fillId="27" borderId="0" xfId="85" applyFont="1" applyFill="1"/>
    <xf numFmtId="171" fontId="72" fillId="27" borderId="0" xfId="85" applyFont="1" applyFill="1" applyAlignment="1">
      <alignment horizontal="center" vertical="center"/>
    </xf>
    <xf numFmtId="171" fontId="59" fillId="0" borderId="0" xfId="85" applyFont="1" applyFill="1" applyAlignment="1">
      <alignment vertical="center"/>
    </xf>
    <xf numFmtId="193" fontId="65" fillId="28" borderId="0" xfId="85" applyNumberFormat="1" applyFont="1" applyFill="1" applyAlignment="1">
      <alignment horizontal="right" vertical="center"/>
    </xf>
    <xf numFmtId="193" fontId="73" fillId="28" borderId="0" xfId="85" applyNumberFormat="1" applyFont="1" applyFill="1" applyAlignment="1">
      <alignment vertical="center"/>
    </xf>
    <xf numFmtId="171" fontId="57" fillId="27" borderId="0" xfId="85" applyFont="1" applyFill="1" applyBorder="1"/>
    <xf numFmtId="193" fontId="57" fillId="0" borderId="0" xfId="85" applyNumberFormat="1" applyFont="1"/>
    <xf numFmtId="193" fontId="108" fillId="0" borderId="0" xfId="85" applyNumberFormat="1" applyFont="1"/>
    <xf numFmtId="171" fontId="108" fillId="0" borderId="0" xfId="85" applyFont="1"/>
    <xf numFmtId="4" fontId="65" fillId="0" borderId="72" xfId="428" applyNumberFormat="1" applyFont="1" applyFill="1" applyBorder="1"/>
    <xf numFmtId="4" fontId="65" fillId="0" borderId="21" xfId="428" applyNumberFormat="1" applyFont="1" applyFill="1" applyBorder="1"/>
    <xf numFmtId="4" fontId="57" fillId="27" borderId="40" xfId="429" applyNumberFormat="1" applyFont="1" applyFill="1" applyBorder="1" applyAlignment="1">
      <alignment horizontal="center"/>
    </xf>
    <xf numFmtId="4" fontId="57" fillId="27" borderId="38" xfId="429" applyNumberFormat="1" applyFont="1" applyFill="1" applyBorder="1" applyAlignment="1">
      <alignment horizontal="center"/>
    </xf>
    <xf numFmtId="4" fontId="57" fillId="27" borderId="37" xfId="428" applyNumberFormat="1" applyFont="1" applyFill="1" applyBorder="1"/>
    <xf numFmtId="4" fontId="57" fillId="27" borderId="18" xfId="428" applyNumberFormat="1" applyFont="1" applyFill="1" applyBorder="1"/>
    <xf numFmtId="0" fontId="2" fillId="0" borderId="19" xfId="43" applyFont="1" applyFill="1" applyBorder="1" applyAlignment="1"/>
    <xf numFmtId="0" fontId="76" fillId="0" borderId="19" xfId="43" applyFont="1" applyFill="1" applyBorder="1" applyAlignment="1"/>
    <xf numFmtId="10" fontId="57" fillId="0" borderId="0" xfId="97" applyNumberFormat="1" applyFont="1"/>
    <xf numFmtId="171" fontId="65" fillId="0" borderId="0" xfId="85" applyFont="1" applyFill="1"/>
    <xf numFmtId="3" fontId="145" fillId="30" borderId="15" xfId="43" applyNumberFormat="1" applyFont="1" applyFill="1" applyBorder="1" applyAlignment="1">
      <alignment vertical="center"/>
    </xf>
    <xf numFmtId="201" fontId="57" fillId="0" borderId="0" xfId="85" applyNumberFormat="1" applyFont="1" applyFill="1" applyAlignment="1">
      <alignment vertical="center"/>
    </xf>
    <xf numFmtId="0" fontId="57" fillId="28" borderId="0" xfId="43" applyFont="1" applyFill="1" applyAlignment="1">
      <alignment horizontal="left" vertical="center" wrapText="1"/>
    </xf>
    <xf numFmtId="0" fontId="57" fillId="28" borderId="0" xfId="43" applyFont="1" applyFill="1" applyAlignment="1">
      <alignment horizontal="left" wrapText="1"/>
    </xf>
    <xf numFmtId="0" fontId="57" fillId="0" borderId="0" xfId="43" applyFont="1" applyFill="1" applyAlignment="1">
      <alignment horizontal="left" wrapText="1"/>
    </xf>
    <xf numFmtId="188" fontId="135" fillId="0" borderId="0" xfId="43" applyNumberFormat="1" applyFont="1" applyFill="1"/>
    <xf numFmtId="3" fontId="76" fillId="0" borderId="0" xfId="364" applyNumberFormat="1" applyFont="1"/>
    <xf numFmtId="193" fontId="76" fillId="0" borderId="0" xfId="85" applyNumberFormat="1" applyFont="1"/>
    <xf numFmtId="0" fontId="71" fillId="30" borderId="53" xfId="43" applyFont="1" applyFill="1" applyBorder="1" applyAlignment="1">
      <alignment horizontal="left" vertical="center"/>
    </xf>
    <xf numFmtId="0" fontId="71" fillId="30" borderId="54" xfId="43" applyFont="1" applyFill="1" applyBorder="1" applyAlignment="1">
      <alignment horizontal="left" vertical="center"/>
    </xf>
    <xf numFmtId="0" fontId="71" fillId="30" borderId="79" xfId="43" applyFont="1" applyFill="1" applyBorder="1" applyAlignment="1">
      <alignment horizontal="left" vertical="center"/>
    </xf>
    <xf numFmtId="0" fontId="71" fillId="30" borderId="80" xfId="43" applyFont="1" applyFill="1" applyBorder="1" applyAlignment="1">
      <alignment horizontal="left" vertical="center"/>
    </xf>
    <xf numFmtId="0" fontId="111" fillId="30" borderId="53" xfId="43" applyFont="1" applyFill="1" applyBorder="1" applyAlignment="1">
      <alignment horizontal="center" vertical="center" wrapText="1"/>
    </xf>
    <xf numFmtId="0" fontId="111" fillId="30" borderId="54" xfId="43" applyFont="1" applyFill="1" applyBorder="1" applyAlignment="1">
      <alignment horizontal="center" vertical="center" wrapText="1"/>
    </xf>
    <xf numFmtId="0" fontId="64" fillId="27" borderId="43" xfId="43" applyFont="1" applyFill="1" applyBorder="1" applyAlignment="1">
      <alignment horizontal="center" vertical="center" wrapText="1"/>
    </xf>
    <xf numFmtId="0" fontId="64" fillId="27" borderId="66" xfId="43" applyFont="1" applyFill="1" applyBorder="1" applyAlignment="1">
      <alignment horizontal="center" vertical="center" wrapText="1"/>
    </xf>
    <xf numFmtId="0" fontId="75" fillId="30" borderId="105" xfId="43" applyFont="1" applyFill="1" applyBorder="1" applyAlignment="1">
      <alignment horizontal="center" vertical="center" wrapText="1"/>
    </xf>
    <xf numFmtId="0" fontId="75" fillId="30" borderId="100" xfId="43" applyFont="1" applyFill="1" applyBorder="1" applyAlignment="1">
      <alignment horizontal="center" vertical="center" wrapText="1"/>
    </xf>
    <xf numFmtId="0" fontId="57" fillId="28" borderId="0" xfId="43" applyFont="1" applyFill="1" applyAlignment="1">
      <alignment horizontal="left" vertical="center" wrapText="1"/>
    </xf>
    <xf numFmtId="0" fontId="61" fillId="27" borderId="0" xfId="43" applyFont="1" applyFill="1" applyAlignment="1">
      <alignment horizontal="center" vertical="center"/>
    </xf>
    <xf numFmtId="0" fontId="64" fillId="27" borderId="0" xfId="43" applyFont="1" applyFill="1" applyAlignment="1">
      <alignment horizontal="center" vertical="center"/>
    </xf>
    <xf numFmtId="0" fontId="57" fillId="27" borderId="0" xfId="43" applyFont="1" applyFill="1" applyAlignment="1">
      <alignment horizontal="left" wrapText="1"/>
    </xf>
    <xf numFmtId="0" fontId="57" fillId="28" borderId="0" xfId="43" applyFont="1" applyFill="1" applyAlignment="1">
      <alignment horizontal="left" wrapText="1"/>
    </xf>
    <xf numFmtId="0" fontId="57" fillId="0" borderId="0" xfId="364" applyFont="1" applyFill="1" applyAlignment="1">
      <alignment horizontal="left" vertical="center" wrapText="1"/>
    </xf>
    <xf numFmtId="0" fontId="57" fillId="0" borderId="0" xfId="43" applyFont="1" applyFill="1" applyBorder="1" applyAlignment="1">
      <alignment horizontal="left" vertical="center" wrapText="1"/>
    </xf>
    <xf numFmtId="10" fontId="76" fillId="27" borderId="32" xfId="97" applyNumberFormat="1" applyFont="1" applyFill="1" applyBorder="1" applyAlignment="1">
      <alignment horizontal="center" vertical="center" wrapText="1"/>
    </xf>
    <xf numFmtId="10" fontId="76" fillId="27" borderId="24" xfId="97" applyNumberFormat="1" applyFont="1" applyFill="1" applyBorder="1" applyAlignment="1">
      <alignment horizontal="center" vertical="center" wrapText="1"/>
    </xf>
    <xf numFmtId="171" fontId="57" fillId="27" borderId="0" xfId="371" applyNumberFormat="1" applyFont="1" applyFill="1" applyAlignment="1">
      <alignment horizontal="left" wrapText="1"/>
    </xf>
    <xf numFmtId="175" fontId="61" fillId="28" borderId="0" xfId="43" applyNumberFormat="1" applyFont="1" applyFill="1" applyBorder="1" applyAlignment="1" applyProtection="1">
      <alignment horizontal="center" vertical="center"/>
    </xf>
    <xf numFmtId="175" fontId="64" fillId="28" borderId="0" xfId="43" applyNumberFormat="1" applyFont="1" applyFill="1" applyBorder="1" applyAlignment="1" applyProtection="1">
      <alignment horizontal="center" vertical="center"/>
    </xf>
    <xf numFmtId="0" fontId="91" fillId="30" borderId="22" xfId="43" applyFont="1" applyFill="1" applyBorder="1" applyAlignment="1">
      <alignment horizontal="center" vertical="center"/>
    </xf>
    <xf numFmtId="0" fontId="91" fillId="30" borderId="48" xfId="43" applyFont="1" applyFill="1" applyBorder="1" applyAlignment="1">
      <alignment horizontal="center" vertical="center"/>
    </xf>
    <xf numFmtId="0" fontId="91" fillId="30" borderId="74" xfId="43" applyFont="1" applyFill="1" applyBorder="1" applyAlignment="1">
      <alignment horizontal="center" vertical="center"/>
    </xf>
    <xf numFmtId="175" fontId="91" fillId="30" borderId="26" xfId="43" applyNumberFormat="1" applyFont="1" applyFill="1" applyBorder="1" applyAlignment="1" applyProtection="1">
      <alignment horizontal="center" vertical="center" wrapText="1"/>
    </xf>
    <xf numFmtId="175" fontId="91" fillId="30" borderId="42" xfId="43" applyNumberFormat="1" applyFont="1" applyFill="1" applyBorder="1" applyAlignment="1" applyProtection="1">
      <alignment horizontal="center" vertical="center" wrapText="1"/>
    </xf>
    <xf numFmtId="175" fontId="91" fillId="30" borderId="56" xfId="43" applyNumberFormat="1" applyFont="1" applyFill="1" applyBorder="1" applyAlignment="1" applyProtection="1">
      <alignment horizontal="center" vertical="center" wrapText="1"/>
    </xf>
    <xf numFmtId="175" fontId="91" fillId="30" borderId="77" xfId="43" applyNumberFormat="1" applyFont="1" applyFill="1" applyBorder="1" applyAlignment="1" applyProtection="1">
      <alignment horizontal="center" vertical="center" wrapText="1"/>
    </xf>
    <xf numFmtId="175" fontId="91" fillId="30" borderId="26" xfId="43" applyNumberFormat="1" applyFont="1" applyFill="1" applyBorder="1" applyAlignment="1" applyProtection="1">
      <alignment horizontal="center" vertical="center"/>
    </xf>
    <xf numFmtId="175" fontId="91" fillId="30" borderId="42" xfId="43" applyNumberFormat="1" applyFont="1" applyFill="1" applyBorder="1" applyAlignment="1" applyProtection="1">
      <alignment horizontal="center" vertical="center"/>
    </xf>
    <xf numFmtId="175" fontId="91" fillId="30" borderId="56" xfId="43" applyNumberFormat="1" applyFont="1" applyFill="1" applyBorder="1" applyAlignment="1" applyProtection="1">
      <alignment horizontal="center" vertical="center"/>
    </xf>
    <xf numFmtId="175" fontId="91" fillId="30" borderId="77" xfId="43" applyNumberFormat="1" applyFont="1" applyFill="1" applyBorder="1" applyAlignment="1" applyProtection="1">
      <alignment horizontal="center" vertical="center"/>
    </xf>
    <xf numFmtId="0" fontId="61" fillId="0" borderId="0" xfId="43" applyFont="1" applyFill="1" applyAlignment="1">
      <alignment horizontal="center" vertical="center"/>
    </xf>
    <xf numFmtId="0" fontId="59" fillId="27" borderId="0" xfId="43" applyFont="1" applyFill="1" applyAlignment="1">
      <alignment horizontal="center" vertical="center"/>
    </xf>
    <xf numFmtId="0" fontId="63" fillId="0" borderId="0" xfId="43" applyFont="1" applyFill="1" applyAlignment="1">
      <alignment horizontal="left" vertical="center" wrapText="1"/>
    </xf>
    <xf numFmtId="0" fontId="57" fillId="0" borderId="0" xfId="43" applyFont="1" applyFill="1" applyAlignment="1">
      <alignment horizontal="left" wrapText="1"/>
    </xf>
    <xf numFmtId="3" fontId="140" fillId="30" borderId="104" xfId="43" applyNumberFormat="1" applyFont="1" applyFill="1" applyBorder="1" applyAlignment="1">
      <alignment horizontal="center" vertical="center"/>
    </xf>
    <xf numFmtId="3" fontId="140" fillId="30" borderId="25" xfId="43" applyNumberFormat="1" applyFont="1" applyFill="1" applyBorder="1" applyAlignment="1">
      <alignment horizontal="center" vertical="center"/>
    </xf>
    <xf numFmtId="3" fontId="140" fillId="30" borderId="73" xfId="43" applyNumberFormat="1" applyFont="1" applyFill="1" applyBorder="1" applyAlignment="1">
      <alignment horizontal="center" vertical="center"/>
    </xf>
    <xf numFmtId="14" fontId="59" fillId="27" borderId="0" xfId="43" applyNumberFormat="1" applyFont="1" applyFill="1" applyAlignment="1">
      <alignment horizontal="center" vertical="center"/>
    </xf>
    <xf numFmtId="0" fontId="92" fillId="30" borderId="27" xfId="43" applyFont="1" applyFill="1" applyBorder="1" applyAlignment="1">
      <alignment horizontal="center" vertical="center" wrapText="1"/>
    </xf>
    <xf numFmtId="0" fontId="92" fillId="30" borderId="18" xfId="43" applyFont="1" applyFill="1" applyBorder="1" applyAlignment="1">
      <alignment horizontal="center" vertical="center" wrapText="1"/>
    </xf>
    <xf numFmtId="0" fontId="92" fillId="30" borderId="38" xfId="43" applyFont="1" applyFill="1" applyBorder="1" applyAlignment="1">
      <alignment horizontal="center" vertical="center" wrapText="1"/>
    </xf>
    <xf numFmtId="0" fontId="92" fillId="30" borderId="33" xfId="43" applyFont="1" applyFill="1" applyBorder="1" applyAlignment="1">
      <alignment horizontal="center" vertical="center"/>
    </xf>
    <xf numFmtId="0" fontId="92" fillId="30" borderId="19" xfId="43" applyFont="1" applyFill="1" applyBorder="1" applyAlignment="1">
      <alignment horizontal="center" vertical="center"/>
    </xf>
    <xf numFmtId="0" fontId="92" fillId="30" borderId="40" xfId="43" applyFont="1" applyFill="1" applyBorder="1" applyAlignment="1">
      <alignment horizontal="center" vertical="center"/>
    </xf>
    <xf numFmtId="0" fontId="92" fillId="30" borderId="62" xfId="43" applyFont="1" applyFill="1" applyBorder="1" applyAlignment="1">
      <alignment horizontal="center" vertical="center"/>
    </xf>
    <xf numFmtId="0" fontId="92" fillId="30" borderId="63" xfId="43" applyFont="1" applyFill="1" applyBorder="1" applyAlignment="1">
      <alignment horizontal="center" vertical="center"/>
    </xf>
    <xf numFmtId="0" fontId="92" fillId="30" borderId="64" xfId="43" applyFont="1" applyFill="1" applyBorder="1" applyAlignment="1">
      <alignment horizontal="center" vertical="center"/>
    </xf>
    <xf numFmtId="3" fontId="92" fillId="30" borderId="32" xfId="43" applyNumberFormat="1" applyFont="1" applyFill="1" applyBorder="1" applyAlignment="1">
      <alignment horizontal="center" vertical="center" wrapText="1"/>
    </xf>
    <xf numFmtId="3" fontId="92" fillId="30" borderId="15" xfId="43" applyNumberFormat="1" applyFont="1" applyFill="1" applyBorder="1" applyAlignment="1">
      <alignment horizontal="center" vertical="center" wrapText="1"/>
    </xf>
    <xf numFmtId="3" fontId="92" fillId="30" borderId="50" xfId="43" applyNumberFormat="1" applyFont="1" applyFill="1" applyBorder="1" applyAlignment="1">
      <alignment horizontal="center" vertical="center" wrapText="1"/>
    </xf>
    <xf numFmtId="0" fontId="71" fillId="30" borderId="104" xfId="43" applyFont="1" applyFill="1" applyBorder="1" applyAlignment="1">
      <alignment horizontal="center"/>
    </xf>
    <xf numFmtId="0" fontId="71" fillId="30" borderId="25" xfId="43" applyFont="1" applyFill="1" applyBorder="1" applyAlignment="1">
      <alignment horizontal="center"/>
    </xf>
    <xf numFmtId="188" fontId="61" fillId="27" borderId="0" xfId="86" applyNumberFormat="1" applyFont="1" applyFill="1" applyAlignment="1">
      <alignment horizontal="center" vertical="center"/>
    </xf>
    <xf numFmtId="0" fontId="92" fillId="30" borderId="26" xfId="43" applyFont="1" applyFill="1" applyBorder="1" applyAlignment="1">
      <alignment horizontal="center" vertical="center" wrapText="1"/>
    </xf>
    <xf numFmtId="0" fontId="92" fillId="30" borderId="14" xfId="43" applyFont="1" applyFill="1" applyBorder="1" applyAlignment="1">
      <alignment horizontal="center" vertical="center" wrapText="1"/>
    </xf>
    <xf numFmtId="0" fontId="92" fillId="30" borderId="56" xfId="43" applyFont="1" applyFill="1" applyBorder="1" applyAlignment="1">
      <alignment horizontal="center" vertical="center" wrapText="1"/>
    </xf>
    <xf numFmtId="0" fontId="92" fillId="30" borderId="33" xfId="43" applyFont="1" applyFill="1" applyBorder="1" applyAlignment="1">
      <alignment horizontal="center" vertical="center" wrapText="1"/>
    </xf>
    <xf numFmtId="0" fontId="92" fillId="30" borderId="19" xfId="43" applyFont="1" applyFill="1" applyBorder="1" applyAlignment="1">
      <alignment horizontal="center" vertical="center" wrapText="1"/>
    </xf>
    <xf numFmtId="0" fontId="92" fillId="30" borderId="40" xfId="43" applyFont="1" applyFill="1" applyBorder="1" applyAlignment="1">
      <alignment horizontal="center" vertical="center" wrapText="1"/>
    </xf>
    <xf numFmtId="0" fontId="71" fillId="30" borderId="104" xfId="43" applyFont="1" applyFill="1" applyBorder="1" applyAlignment="1">
      <alignment horizontal="center" vertical="center" wrapText="1"/>
    </xf>
    <xf numFmtId="0" fontId="71" fillId="30" borderId="25" xfId="43" applyFont="1" applyFill="1" applyBorder="1" applyAlignment="1">
      <alignment horizontal="center" vertical="center" wrapText="1"/>
    </xf>
    <xf numFmtId="0" fontId="71" fillId="30" borderId="73" xfId="43" applyFont="1" applyFill="1" applyBorder="1" applyAlignment="1">
      <alignment horizontal="center" vertical="center" wrapText="1"/>
    </xf>
    <xf numFmtId="170" fontId="61" fillId="27" borderId="0" xfId="86" applyFont="1" applyFill="1" applyAlignment="1">
      <alignment horizontal="center" vertical="center"/>
    </xf>
    <xf numFmtId="0" fontId="71" fillId="30" borderId="22" xfId="43" applyFont="1" applyFill="1" applyBorder="1" applyAlignment="1">
      <alignment horizontal="center" vertical="center"/>
    </xf>
    <xf numFmtId="0" fontId="71" fillId="30" borderId="48" xfId="43" applyFont="1" applyFill="1" applyBorder="1" applyAlignment="1">
      <alignment horizontal="center" vertical="center"/>
    </xf>
    <xf numFmtId="0" fontId="57" fillId="27" borderId="0" xfId="43" applyFont="1" applyFill="1" applyAlignment="1">
      <alignment horizontal="left" vertical="center"/>
    </xf>
    <xf numFmtId="169" fontId="61" fillId="27" borderId="0" xfId="86" applyNumberFormat="1" applyFont="1" applyFill="1" applyBorder="1" applyAlignment="1">
      <alignment horizontal="center" vertical="center"/>
    </xf>
    <xf numFmtId="15" fontId="59" fillId="27" borderId="0" xfId="86" applyNumberFormat="1" applyFont="1" applyFill="1" applyAlignment="1">
      <alignment horizontal="center" vertical="center"/>
    </xf>
    <xf numFmtId="0" fontId="92" fillId="30" borderId="27" xfId="43" applyFont="1" applyFill="1" applyBorder="1" applyAlignment="1">
      <alignment horizontal="center" vertical="center"/>
    </xf>
    <xf numFmtId="0" fontId="92" fillId="30" borderId="18" xfId="43" applyFont="1" applyFill="1" applyBorder="1" applyAlignment="1">
      <alignment horizontal="center" vertical="center"/>
    </xf>
    <xf numFmtId="0" fontId="92" fillId="30" borderId="30" xfId="43" applyFont="1" applyFill="1" applyBorder="1" applyAlignment="1">
      <alignment horizontal="center" vertical="center"/>
    </xf>
    <xf numFmtId="0" fontId="92" fillId="30" borderId="28" xfId="43" applyFont="1" applyFill="1" applyBorder="1" applyAlignment="1">
      <alignment horizontal="center" vertical="center" wrapText="1"/>
    </xf>
    <xf numFmtId="0" fontId="92" fillId="30" borderId="20" xfId="43" applyFont="1" applyFill="1" applyBorder="1" applyAlignment="1">
      <alignment horizontal="center" vertical="center" wrapText="1"/>
    </xf>
    <xf numFmtId="0" fontId="92" fillId="30" borderId="31" xfId="43" applyFont="1" applyFill="1" applyBorder="1" applyAlignment="1">
      <alignment horizontal="center" vertical="center" wrapText="1"/>
    </xf>
    <xf numFmtId="3" fontId="92" fillId="30" borderId="33" xfId="43" applyNumberFormat="1" applyFont="1" applyFill="1" applyBorder="1" applyAlignment="1">
      <alignment horizontal="center" vertical="center" wrapText="1"/>
    </xf>
    <xf numFmtId="3" fontId="92" fillId="30" borderId="19" xfId="43" applyNumberFormat="1" applyFont="1" applyFill="1" applyBorder="1" applyAlignment="1">
      <alignment horizontal="center" vertical="center" wrapText="1"/>
    </xf>
    <xf numFmtId="3" fontId="92" fillId="30" borderId="34" xfId="43" applyNumberFormat="1" applyFont="1" applyFill="1" applyBorder="1" applyAlignment="1">
      <alignment horizontal="center" vertical="center" wrapText="1"/>
    </xf>
    <xf numFmtId="3" fontId="77" fillId="30" borderId="42" xfId="43" applyNumberFormat="1" applyFont="1" applyFill="1" applyBorder="1" applyAlignment="1">
      <alignment horizontal="center" vertical="center" wrapText="1"/>
    </xf>
    <xf numFmtId="3" fontId="77" fillId="30" borderId="16" xfId="43" applyNumberFormat="1" applyFont="1" applyFill="1" applyBorder="1" applyAlignment="1">
      <alignment horizontal="center" vertical="center" wrapText="1"/>
    </xf>
    <xf numFmtId="3" fontId="77" fillId="30" borderId="35" xfId="43" applyNumberFormat="1" applyFont="1" applyFill="1" applyBorder="1" applyAlignment="1">
      <alignment horizontal="center" vertical="center" wrapText="1"/>
    </xf>
    <xf numFmtId="3" fontId="92" fillId="30" borderId="24" xfId="43" applyNumberFormat="1" applyFont="1" applyFill="1" applyBorder="1" applyAlignment="1">
      <alignment horizontal="center" vertical="center" wrapText="1"/>
    </xf>
    <xf numFmtId="169" fontId="61" fillId="27" borderId="0" xfId="86" applyNumberFormat="1" applyFont="1" applyFill="1" applyAlignment="1">
      <alignment horizontal="center" vertical="center"/>
    </xf>
    <xf numFmtId="0" fontId="77" fillId="30" borderId="27" xfId="43" applyFont="1" applyFill="1" applyBorder="1" applyAlignment="1">
      <alignment horizontal="center" vertical="center"/>
    </xf>
    <xf numFmtId="0" fontId="77" fillId="30" borderId="18" xfId="43" applyFont="1" applyFill="1" applyBorder="1" applyAlignment="1">
      <alignment horizontal="center" vertical="center"/>
    </xf>
    <xf numFmtId="0" fontId="77" fillId="30" borderId="30" xfId="43" applyFont="1" applyFill="1" applyBorder="1" applyAlignment="1">
      <alignment horizontal="center" vertical="center"/>
    </xf>
    <xf numFmtId="0" fontId="77" fillId="30" borderId="28" xfId="43" applyFont="1" applyFill="1" applyBorder="1" applyAlignment="1">
      <alignment horizontal="center" vertical="center" wrapText="1"/>
    </xf>
    <xf numFmtId="0" fontId="77" fillId="30" borderId="20" xfId="43" applyFont="1" applyFill="1" applyBorder="1" applyAlignment="1">
      <alignment horizontal="center" vertical="center" wrapText="1"/>
    </xf>
    <xf numFmtId="0" fontId="77" fillId="30" borderId="31" xfId="43" applyFont="1" applyFill="1" applyBorder="1" applyAlignment="1">
      <alignment horizontal="center" vertical="center" wrapText="1"/>
    </xf>
    <xf numFmtId="3" fontId="77" fillId="30" borderId="33" xfId="43" applyNumberFormat="1" applyFont="1" applyFill="1" applyBorder="1" applyAlignment="1">
      <alignment horizontal="center" vertical="center" wrapText="1"/>
    </xf>
    <xf numFmtId="3" fontId="77" fillId="30" borderId="19" xfId="43" applyNumberFormat="1" applyFont="1" applyFill="1" applyBorder="1" applyAlignment="1">
      <alignment horizontal="center" vertical="center" wrapText="1"/>
    </xf>
    <xf numFmtId="3" fontId="77" fillId="30" borderId="34" xfId="43" applyNumberFormat="1" applyFont="1" applyFill="1" applyBorder="1" applyAlignment="1">
      <alignment horizontal="center" vertical="center" wrapText="1"/>
    </xf>
    <xf numFmtId="3" fontId="77" fillId="30" borderId="62" xfId="43" applyNumberFormat="1" applyFont="1" applyFill="1" applyBorder="1" applyAlignment="1">
      <alignment horizontal="center" vertical="center" wrapText="1"/>
    </xf>
    <xf numFmtId="3" fontId="77" fillId="30" borderId="63" xfId="43" applyNumberFormat="1" applyFont="1" applyFill="1" applyBorder="1" applyAlignment="1">
      <alignment horizontal="center" vertical="center" wrapText="1"/>
    </xf>
    <xf numFmtId="3" fontId="77" fillId="30" borderId="61" xfId="43" applyNumberFormat="1" applyFont="1" applyFill="1" applyBorder="1" applyAlignment="1">
      <alignment horizontal="center" vertical="center" wrapText="1"/>
    </xf>
    <xf numFmtId="3" fontId="77" fillId="30" borderId="28" xfId="43" applyNumberFormat="1" applyFont="1" applyFill="1" applyBorder="1" applyAlignment="1">
      <alignment horizontal="center" vertical="center" wrapText="1"/>
    </xf>
    <xf numFmtId="3" fontId="77" fillId="30" borderId="20" xfId="43" applyNumberFormat="1" applyFont="1" applyFill="1" applyBorder="1" applyAlignment="1">
      <alignment horizontal="center" vertical="center" wrapText="1"/>
    </xf>
    <xf numFmtId="3" fontId="77" fillId="30" borderId="31" xfId="43" applyNumberFormat="1" applyFont="1" applyFill="1" applyBorder="1" applyAlignment="1">
      <alignment horizontal="center" vertical="center" wrapText="1"/>
    </xf>
    <xf numFmtId="3" fontId="77" fillId="30" borderId="32" xfId="43" applyNumberFormat="1" applyFont="1" applyFill="1" applyBorder="1" applyAlignment="1">
      <alignment horizontal="center" vertical="center" wrapText="1"/>
    </xf>
    <xf numFmtId="3" fontId="77" fillId="30" borderId="15" xfId="43" applyNumberFormat="1" applyFont="1" applyFill="1" applyBorder="1" applyAlignment="1">
      <alignment horizontal="center" vertical="center" wrapText="1"/>
    </xf>
    <xf numFmtId="3" fontId="77" fillId="30" borderId="24" xfId="43" applyNumberFormat="1" applyFont="1" applyFill="1" applyBorder="1" applyAlignment="1">
      <alignment horizontal="center" vertical="center" wrapText="1"/>
    </xf>
    <xf numFmtId="0" fontId="57" fillId="0" borderId="0" xfId="43" applyFont="1" applyFill="1" applyAlignment="1">
      <alignment horizontal="left" vertical="center" wrapText="1"/>
    </xf>
    <xf numFmtId="0" fontId="69" fillId="30" borderId="26" xfId="43" applyFont="1" applyFill="1" applyBorder="1" applyAlignment="1">
      <alignment horizontal="center" vertical="center" wrapText="1"/>
    </xf>
    <xf numFmtId="0" fontId="69" fillId="30" borderId="29" xfId="43" applyFont="1" applyFill="1" applyBorder="1" applyAlignment="1">
      <alignment horizontal="center" vertical="center" wrapText="1"/>
    </xf>
    <xf numFmtId="0" fontId="57" fillId="0" borderId="0" xfId="43" applyFont="1" applyFill="1" applyAlignment="1">
      <alignment horizontal="left"/>
    </xf>
    <xf numFmtId="3" fontId="113" fillId="0" borderId="0" xfId="0" applyNumberFormat="1" applyFont="1" applyFill="1" applyAlignment="1">
      <alignment horizontal="center" wrapText="1"/>
    </xf>
    <xf numFmtId="3" fontId="113" fillId="0" borderId="0" xfId="0" applyNumberFormat="1" applyFont="1" applyFill="1" applyBorder="1" applyAlignment="1">
      <alignment horizontal="center" wrapText="1"/>
    </xf>
    <xf numFmtId="1" fontId="77" fillId="30" borderId="22" xfId="43" applyNumberFormat="1" applyFont="1" applyFill="1" applyBorder="1" applyAlignment="1">
      <alignment horizontal="center" vertical="center" wrapText="1"/>
    </xf>
    <xf numFmtId="1" fontId="77" fillId="30" borderId="48" xfId="43" applyNumberFormat="1" applyFont="1" applyFill="1" applyBorder="1" applyAlignment="1">
      <alignment horizontal="center" vertical="center" wrapText="1"/>
    </xf>
    <xf numFmtId="1" fontId="77" fillId="30" borderId="74" xfId="43" applyNumberFormat="1" applyFont="1" applyFill="1" applyBorder="1" applyAlignment="1">
      <alignment horizontal="center" vertical="center" wrapText="1"/>
    </xf>
    <xf numFmtId="166" fontId="61" fillId="27" borderId="0" xfId="85" applyNumberFormat="1" applyFont="1" applyFill="1" applyBorder="1" applyAlignment="1">
      <alignment horizontal="center" vertical="center"/>
    </xf>
    <xf numFmtId="49" fontId="142" fillId="27" borderId="0" xfId="85" applyNumberFormat="1" applyFont="1" applyFill="1" applyAlignment="1">
      <alignment horizontal="center" vertical="center"/>
    </xf>
    <xf numFmtId="49" fontId="121" fillId="27" borderId="0" xfId="85" applyNumberFormat="1" applyFont="1" applyFill="1" applyAlignment="1">
      <alignment horizontal="center" vertical="center"/>
    </xf>
    <xf numFmtId="0" fontId="65" fillId="27" borderId="32" xfId="43" applyFont="1" applyFill="1" applyBorder="1" applyAlignment="1">
      <alignment horizontal="center" vertical="center"/>
    </xf>
    <xf numFmtId="0" fontId="65" fillId="27" borderId="24" xfId="43" applyFont="1" applyFill="1" applyBorder="1" applyAlignment="1">
      <alignment horizontal="center" vertical="center"/>
    </xf>
    <xf numFmtId="0" fontId="65" fillId="27" borderId="81" xfId="43" applyFont="1" applyFill="1" applyBorder="1" applyAlignment="1">
      <alignment horizontal="center"/>
    </xf>
    <xf numFmtId="0" fontId="65" fillId="27" borderId="82" xfId="43" applyFont="1" applyFill="1" applyBorder="1" applyAlignment="1">
      <alignment horizontal="center"/>
    </xf>
    <xf numFmtId="0" fontId="57" fillId="27" borderId="0" xfId="43" applyFont="1" applyFill="1" applyBorder="1" applyAlignment="1">
      <alignment horizontal="left" vertical="center" wrapText="1"/>
    </xf>
    <xf numFmtId="0" fontId="112" fillId="30" borderId="32" xfId="465" applyNumberFormat="1" applyFont="1" applyFill="1" applyBorder="1" applyAlignment="1">
      <alignment horizontal="center" vertical="center" wrapText="1"/>
    </xf>
    <xf numFmtId="0" fontId="112" fillId="30" borderId="24" xfId="465" applyNumberFormat="1" applyFont="1" applyFill="1" applyBorder="1" applyAlignment="1">
      <alignment horizontal="center" vertical="center" wrapText="1"/>
    </xf>
    <xf numFmtId="0" fontId="112" fillId="30" borderId="22" xfId="465" applyNumberFormat="1" applyFont="1" applyFill="1" applyBorder="1" applyAlignment="1">
      <alignment horizontal="center"/>
    </xf>
    <xf numFmtId="0" fontId="112" fillId="30" borderId="48" xfId="465" applyNumberFormat="1" applyFont="1" applyFill="1" applyBorder="1" applyAlignment="1">
      <alignment horizontal="center"/>
    </xf>
    <xf numFmtId="0" fontId="112" fillId="30" borderId="74" xfId="465" applyNumberFormat="1" applyFont="1" applyFill="1" applyBorder="1" applyAlignment="1">
      <alignment horizontal="center"/>
    </xf>
    <xf numFmtId="0" fontId="61" fillId="27" borderId="0" xfId="43" applyNumberFormat="1" applyFont="1" applyFill="1" applyAlignment="1" applyProtection="1">
      <alignment horizontal="center" vertical="center"/>
    </xf>
    <xf numFmtId="0" fontId="61" fillId="0" borderId="0" xfId="43" applyNumberFormat="1" applyFont="1" applyFill="1" applyAlignment="1" applyProtection="1">
      <alignment horizontal="center" vertical="center"/>
    </xf>
    <xf numFmtId="0" fontId="64" fillId="27" borderId="0" xfId="43" applyNumberFormat="1" applyFont="1" applyFill="1" applyAlignment="1" applyProtection="1">
      <alignment horizontal="center" vertical="center"/>
    </xf>
    <xf numFmtId="0" fontId="127" fillId="30" borderId="26" xfId="465" quotePrefix="1" applyNumberFormat="1" applyFont="1" applyFill="1" applyBorder="1" applyAlignment="1" applyProtection="1">
      <alignment horizontal="center" vertical="center"/>
    </xf>
    <xf numFmtId="0" fontId="127" fillId="30" borderId="24" xfId="465" quotePrefix="1" applyNumberFormat="1" applyFont="1" applyFill="1" applyBorder="1" applyAlignment="1" applyProtection="1">
      <alignment horizontal="center" vertical="center"/>
    </xf>
    <xf numFmtId="0" fontId="61" fillId="27" borderId="43" xfId="43" applyFont="1" applyFill="1" applyBorder="1" applyAlignment="1">
      <alignment horizontal="center" vertical="center"/>
    </xf>
    <xf numFmtId="0" fontId="61" fillId="27" borderId="44" xfId="43" applyFont="1" applyFill="1" applyBorder="1" applyAlignment="1">
      <alignment horizontal="center" vertical="center"/>
    </xf>
    <xf numFmtId="0" fontId="61" fillId="27" borderId="66" xfId="43" applyFont="1" applyFill="1" applyBorder="1" applyAlignment="1">
      <alignment horizontal="center" vertical="center"/>
    </xf>
    <xf numFmtId="3" fontId="65" fillId="27" borderId="43" xfId="43" applyNumberFormat="1" applyFont="1" applyFill="1" applyBorder="1" applyAlignment="1">
      <alignment horizontal="center" vertical="center"/>
    </xf>
    <xf numFmtId="3" fontId="65" fillId="27" borderId="44" xfId="43" applyNumberFormat="1" applyFont="1" applyFill="1" applyBorder="1" applyAlignment="1">
      <alignment horizontal="center" vertical="center"/>
    </xf>
    <xf numFmtId="3" fontId="65" fillId="27" borderId="66" xfId="43" applyNumberFormat="1" applyFont="1" applyFill="1" applyBorder="1" applyAlignment="1">
      <alignment horizontal="center" vertical="center"/>
    </xf>
    <xf numFmtId="0" fontId="83" fillId="28" borderId="0" xfId="43" applyNumberFormat="1" applyFont="1" applyFill="1" applyAlignment="1" applyProtection="1">
      <alignment horizontal="center" vertical="center"/>
    </xf>
    <xf numFmtId="0" fontId="77" fillId="30" borderId="83" xfId="43" quotePrefix="1" applyNumberFormat="1" applyFont="1" applyFill="1" applyBorder="1" applyAlignment="1" applyProtection="1">
      <alignment horizontal="center" vertical="center"/>
    </xf>
    <xf numFmtId="0" fontId="77" fillId="30" borderId="84" xfId="43" quotePrefix="1" applyNumberFormat="1" applyFont="1" applyFill="1" applyBorder="1" applyAlignment="1" applyProtection="1">
      <alignment horizontal="center" vertical="center"/>
    </xf>
    <xf numFmtId="0" fontId="77" fillId="30" borderId="32" xfId="43" quotePrefix="1" applyNumberFormat="1" applyFont="1" applyFill="1" applyBorder="1" applyAlignment="1" applyProtection="1">
      <alignment horizontal="center" vertical="center"/>
    </xf>
    <xf numFmtId="0" fontId="77" fillId="30" borderId="24" xfId="43" quotePrefix="1" applyNumberFormat="1" applyFont="1" applyFill="1" applyBorder="1" applyAlignment="1" applyProtection="1">
      <alignment horizontal="center" vertical="center"/>
    </xf>
    <xf numFmtId="0" fontId="61" fillId="27" borderId="0" xfId="43" applyFont="1" applyFill="1" applyAlignment="1">
      <alignment horizontal="center"/>
    </xf>
    <xf numFmtId="0" fontId="69" fillId="30" borderId="22" xfId="43" applyFont="1" applyFill="1" applyBorder="1" applyAlignment="1">
      <alignment horizontal="center" vertical="center" wrapText="1"/>
    </xf>
    <xf numFmtId="0" fontId="69" fillId="30" borderId="74" xfId="43" applyFont="1" applyFill="1" applyBorder="1" applyAlignment="1">
      <alignment horizontal="center" vertical="center" wrapText="1"/>
    </xf>
    <xf numFmtId="0" fontId="69" fillId="30" borderId="32" xfId="43" applyFont="1" applyFill="1" applyBorder="1" applyAlignment="1">
      <alignment horizontal="center" vertical="center" wrapText="1"/>
    </xf>
    <xf numFmtId="0" fontId="69" fillId="30" borderId="24" xfId="43" applyFont="1" applyFill="1" applyBorder="1" applyAlignment="1">
      <alignment horizontal="center" vertical="center" wrapText="1"/>
    </xf>
    <xf numFmtId="0" fontId="69" fillId="30" borderId="42" xfId="43" applyFont="1" applyFill="1" applyBorder="1" applyAlignment="1">
      <alignment horizontal="center" vertical="center" wrapText="1"/>
    </xf>
    <xf numFmtId="0" fontId="69" fillId="30" borderId="35" xfId="43" applyFont="1" applyFill="1" applyBorder="1" applyAlignment="1">
      <alignment horizontal="center" vertical="center" wrapText="1"/>
    </xf>
    <xf numFmtId="0" fontId="57" fillId="27" borderId="0" xfId="43" applyFont="1" applyFill="1" applyBorder="1" applyAlignment="1">
      <alignment horizontal="justify" vertical="center"/>
    </xf>
    <xf numFmtId="0" fontId="57" fillId="27" borderId="0" xfId="43" applyFont="1" applyFill="1" applyBorder="1" applyAlignment="1">
      <alignment horizontal="justify" vertical="center" wrapText="1"/>
    </xf>
    <xf numFmtId="0" fontId="65" fillId="27" borderId="0" xfId="43" applyFont="1" applyFill="1" applyAlignment="1" applyProtection="1">
      <alignment horizontal="center" vertical="center"/>
      <protection locked="0"/>
    </xf>
    <xf numFmtId="0" fontId="57" fillId="27" borderId="0" xfId="43" applyFont="1" applyFill="1" applyAlignment="1">
      <alignment horizontal="justify" vertical="center" wrapText="1"/>
    </xf>
    <xf numFmtId="15" fontId="59" fillId="0" borderId="0" xfId="86" applyNumberFormat="1" applyFont="1" applyFill="1" applyAlignment="1">
      <alignment horizontal="center" vertical="center"/>
    </xf>
    <xf numFmtId="0" fontId="69" fillId="30" borderId="27" xfId="43" applyFont="1" applyFill="1" applyBorder="1" applyAlignment="1">
      <alignment horizontal="center" vertical="center" wrapText="1"/>
    </xf>
    <xf numFmtId="0" fontId="69" fillId="30" borderId="18" xfId="43" applyFont="1" applyFill="1" applyBorder="1" applyAlignment="1">
      <alignment horizontal="center" vertical="center" wrapText="1"/>
    </xf>
    <xf numFmtId="0" fontId="69" fillId="30" borderId="38" xfId="43" applyFont="1" applyFill="1" applyBorder="1" applyAlignment="1">
      <alignment horizontal="center" vertical="center" wrapText="1"/>
    </xf>
    <xf numFmtId="3" fontId="69" fillId="30" borderId="28" xfId="43" applyNumberFormat="1" applyFont="1" applyFill="1" applyBorder="1" applyAlignment="1">
      <alignment horizontal="center" vertical="center" wrapText="1"/>
    </xf>
    <xf numFmtId="3" fontId="69" fillId="30" borderId="20" xfId="43" applyNumberFormat="1" applyFont="1" applyFill="1" applyBorder="1" applyAlignment="1">
      <alignment horizontal="center" vertical="center" wrapText="1"/>
    </xf>
    <xf numFmtId="3" fontId="69" fillId="30" borderId="41" xfId="43" applyNumberFormat="1" applyFont="1" applyFill="1" applyBorder="1" applyAlignment="1">
      <alignment horizontal="center" vertical="center" wrapText="1"/>
    </xf>
    <xf numFmtId="0" fontId="57" fillId="27" borderId="0" xfId="43" applyFont="1" applyFill="1" applyAlignment="1">
      <alignment horizontal="left" vertical="center" wrapText="1"/>
    </xf>
    <xf numFmtId="0" fontId="59" fillId="27" borderId="17" xfId="43" applyFont="1" applyFill="1" applyBorder="1" applyAlignment="1">
      <alignment horizontal="center" vertical="center"/>
    </xf>
    <xf numFmtId="0" fontId="59" fillId="27" borderId="85" xfId="43" applyFont="1" applyFill="1" applyBorder="1" applyAlignment="1">
      <alignment horizontal="center" vertical="center"/>
    </xf>
    <xf numFmtId="0" fontId="61" fillId="28" borderId="0" xfId="43" applyFont="1" applyFill="1" applyAlignment="1">
      <alignment horizontal="center" vertical="center"/>
    </xf>
    <xf numFmtId="0" fontId="117" fillId="28" borderId="0" xfId="43" applyFont="1" applyFill="1" applyAlignment="1">
      <alignment horizontal="center" vertical="center"/>
    </xf>
    <xf numFmtId="0" fontId="69" fillId="30" borderId="27" xfId="43" applyFont="1" applyFill="1" applyBorder="1" applyAlignment="1">
      <alignment horizontal="center" vertical="center"/>
    </xf>
    <xf numFmtId="0" fontId="69" fillId="30" borderId="33" xfId="43" applyFont="1" applyFill="1" applyBorder="1" applyAlignment="1">
      <alignment horizontal="center" vertical="center"/>
    </xf>
    <xf numFmtId="0" fontId="59" fillId="27" borderId="51" xfId="43" applyFont="1" applyFill="1" applyBorder="1" applyAlignment="1">
      <alignment horizontal="center" vertical="center"/>
    </xf>
    <xf numFmtId="0" fontId="59" fillId="27" borderId="18" xfId="43" applyFont="1" applyFill="1" applyBorder="1" applyAlignment="1">
      <alignment horizontal="center" vertical="center"/>
    </xf>
    <xf numFmtId="0" fontId="59" fillId="27" borderId="38" xfId="43" applyFont="1" applyFill="1" applyBorder="1" applyAlignment="1">
      <alignment horizontal="center" vertical="center"/>
    </xf>
    <xf numFmtId="0" fontId="59" fillId="0" borderId="51" xfId="43" applyFont="1" applyFill="1" applyBorder="1" applyAlignment="1">
      <alignment horizontal="center" vertical="center"/>
    </xf>
    <xf numFmtId="0" fontId="59" fillId="0" borderId="18" xfId="43" applyFont="1" applyFill="1" applyBorder="1" applyAlignment="1">
      <alignment horizontal="center" vertical="center"/>
    </xf>
    <xf numFmtId="0" fontId="59" fillId="0" borderId="38" xfId="43" applyFont="1" applyFill="1" applyBorder="1" applyAlignment="1">
      <alignment horizontal="center" vertical="center"/>
    </xf>
    <xf numFmtId="0" fontId="59" fillId="27" borderId="56" xfId="43" applyFont="1" applyFill="1" applyBorder="1" applyAlignment="1">
      <alignment horizontal="center" vertical="center"/>
    </xf>
    <xf numFmtId="0" fontId="59" fillId="27" borderId="91" xfId="43" applyFont="1" applyFill="1" applyBorder="1" applyAlignment="1">
      <alignment horizontal="center" vertical="center"/>
    </xf>
    <xf numFmtId="0" fontId="59" fillId="27" borderId="71" xfId="43" applyFont="1" applyFill="1" applyBorder="1" applyAlignment="1">
      <alignment horizontal="center" vertical="center"/>
    </xf>
    <xf numFmtId="0" fontId="59" fillId="27" borderId="73" xfId="43" applyFont="1" applyFill="1" applyBorder="1" applyAlignment="1">
      <alignment horizontal="center" vertical="center"/>
    </xf>
    <xf numFmtId="0" fontId="61" fillId="27" borderId="0" xfId="374" applyFont="1" applyFill="1" applyBorder="1" applyAlignment="1">
      <alignment horizontal="center" vertical="center" wrapText="1"/>
    </xf>
    <xf numFmtId="0" fontId="59" fillId="27" borderId="0" xfId="374" applyFont="1" applyFill="1" applyBorder="1" applyAlignment="1">
      <alignment horizontal="center" vertical="center"/>
    </xf>
    <xf numFmtId="0" fontId="57" fillId="27" borderId="49" xfId="374" applyFont="1" applyFill="1" applyBorder="1" applyAlignment="1">
      <alignment horizontal="justify" vertical="center" wrapText="1"/>
    </xf>
    <xf numFmtId="0" fontId="57" fillId="27" borderId="0" xfId="374" applyFont="1" applyFill="1" applyBorder="1" applyAlignment="1">
      <alignment horizontal="justify" vertical="center" wrapText="1"/>
    </xf>
    <xf numFmtId="0" fontId="61" fillId="0" borderId="0" xfId="374" applyFont="1" applyFill="1" applyBorder="1" applyAlignment="1">
      <alignment horizontal="center" vertical="center" wrapText="1"/>
    </xf>
    <xf numFmtId="0" fontId="57" fillId="0" borderId="0" xfId="374" applyFont="1" applyFill="1" applyAlignment="1">
      <alignment horizontal="left" vertical="center" wrapText="1"/>
    </xf>
    <xf numFmtId="0" fontId="65" fillId="27" borderId="97" xfId="43" applyFont="1" applyFill="1" applyBorder="1" applyAlignment="1">
      <alignment horizontal="center" vertical="center" wrapText="1" shrinkToFit="1"/>
    </xf>
    <xf numFmtId="0" fontId="65" fillId="27" borderId="99" xfId="43" applyFont="1" applyFill="1" applyBorder="1" applyAlignment="1">
      <alignment horizontal="center" vertical="center" wrapText="1" shrinkToFit="1"/>
    </xf>
    <xf numFmtId="0" fontId="65" fillId="27" borderId="53" xfId="43" applyFont="1" applyFill="1" applyBorder="1" applyAlignment="1">
      <alignment horizontal="center" vertical="center" wrapText="1"/>
    </xf>
    <xf numFmtId="0" fontId="65" fillId="27" borderId="92" xfId="43" applyFont="1" applyFill="1" applyBorder="1" applyAlignment="1">
      <alignment horizontal="center" vertical="center" wrapText="1"/>
    </xf>
    <xf numFmtId="0" fontId="128" fillId="27" borderId="97" xfId="370" applyFont="1" applyFill="1" applyBorder="1" applyAlignment="1">
      <alignment horizontal="center" vertical="center" wrapText="1"/>
    </xf>
    <xf numFmtId="0" fontId="128" fillId="27" borderId="98" xfId="370" applyFont="1" applyFill="1" applyBorder="1" applyAlignment="1">
      <alignment horizontal="center" vertical="center" wrapText="1"/>
    </xf>
    <xf numFmtId="0" fontId="128" fillId="27" borderId="99" xfId="370" applyFont="1" applyFill="1" applyBorder="1" applyAlignment="1">
      <alignment horizontal="center" vertical="center" wrapText="1"/>
    </xf>
    <xf numFmtId="0" fontId="65" fillId="27" borderId="97" xfId="43" applyFont="1" applyFill="1" applyBorder="1" applyAlignment="1">
      <alignment horizontal="center" vertical="center" wrapText="1"/>
    </xf>
    <xf numFmtId="0" fontId="65" fillId="27" borderId="98" xfId="43" applyFont="1" applyFill="1" applyBorder="1" applyAlignment="1">
      <alignment horizontal="center" vertical="center" wrapText="1"/>
    </xf>
    <xf numFmtId="0" fontId="65" fillId="27" borderId="99" xfId="43" applyFont="1" applyFill="1" applyBorder="1" applyAlignment="1">
      <alignment horizontal="center" vertical="center" wrapText="1"/>
    </xf>
  </cellXfs>
  <cellStyles count="570">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1 2" xfId="111"/>
    <cellStyle name="20% - Énfasis1 2 2" xfId="184"/>
    <cellStyle name="20% - Énfasis1 3" xfId="183"/>
    <cellStyle name="20% - Énfasis1 3 2" xfId="185"/>
    <cellStyle name="20% - Énfasis1 4" xfId="512"/>
    <cellStyle name="20% - Énfasis2" xfId="8" builtinId="34" customBuiltin="1"/>
    <cellStyle name="20% - Énfasis2 2" xfId="112"/>
    <cellStyle name="20% - Énfasis2 2 2" xfId="187"/>
    <cellStyle name="20% - Énfasis2 3" xfId="186"/>
    <cellStyle name="20% - Énfasis2 3 2" xfId="188"/>
    <cellStyle name="20% - Énfasis2 4" xfId="513"/>
    <cellStyle name="20% - Énfasis3" xfId="9" builtinId="38" customBuiltin="1"/>
    <cellStyle name="20% - Énfasis3 2" xfId="113"/>
    <cellStyle name="20% - Énfasis3 2 2" xfId="190"/>
    <cellStyle name="20% - Énfasis3 3" xfId="189"/>
    <cellStyle name="20% - Énfasis3 3 2" xfId="191"/>
    <cellStyle name="20% - Énfasis3 4" xfId="514"/>
    <cellStyle name="20% - Énfasis4" xfId="10" builtinId="42" customBuiltin="1"/>
    <cellStyle name="20% - Énfasis4 2" xfId="114"/>
    <cellStyle name="20% - Énfasis4 2 2" xfId="193"/>
    <cellStyle name="20% - Énfasis4 3" xfId="192"/>
    <cellStyle name="20% - Énfasis4 3 2" xfId="194"/>
    <cellStyle name="20% - Énfasis4 4" xfId="515"/>
    <cellStyle name="20% - Énfasis5" xfId="11" builtinId="46" customBuiltin="1"/>
    <cellStyle name="20% - Énfasis5 2" xfId="115"/>
    <cellStyle name="20% - Énfasis5 2 2" xfId="196"/>
    <cellStyle name="20% - Énfasis5 3" xfId="195"/>
    <cellStyle name="20% - Énfasis5 3 2" xfId="197"/>
    <cellStyle name="20% - Énfasis5 4" xfId="516"/>
    <cellStyle name="20% - Énfasis6" xfId="12" builtinId="50" customBuiltin="1"/>
    <cellStyle name="20% - Énfasis6 2" xfId="116"/>
    <cellStyle name="20% - Énfasis6 2 2" xfId="199"/>
    <cellStyle name="20% - Énfasis6 3" xfId="198"/>
    <cellStyle name="20% - Énfasis6 3 2" xfId="200"/>
    <cellStyle name="20% - Énfasis6 4" xfId="517"/>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1 2" xfId="121"/>
    <cellStyle name="40% - Énfasis1 2 2" xfId="202"/>
    <cellStyle name="40% - Énfasis1 3" xfId="201"/>
    <cellStyle name="40% - Énfasis1 3 2" xfId="203"/>
    <cellStyle name="40% - Énfasis1 4" xfId="518"/>
    <cellStyle name="40% - Énfasis2" xfId="20" builtinId="35" customBuiltin="1"/>
    <cellStyle name="40% - Énfasis2 2" xfId="122"/>
    <cellStyle name="40% - Énfasis2 2 2" xfId="205"/>
    <cellStyle name="40% - Énfasis2 3" xfId="204"/>
    <cellStyle name="40% - Énfasis2 3 2" xfId="206"/>
    <cellStyle name="40% - Énfasis2 4" xfId="519"/>
    <cellStyle name="40% - Énfasis3" xfId="21" builtinId="39" customBuiltin="1"/>
    <cellStyle name="40% - Énfasis3 2" xfId="123"/>
    <cellStyle name="40% - Énfasis3 2 2" xfId="208"/>
    <cellStyle name="40% - Énfasis3 3" xfId="207"/>
    <cellStyle name="40% - Énfasis3 3 2" xfId="209"/>
    <cellStyle name="40% - Énfasis3 4" xfId="520"/>
    <cellStyle name="40% - Énfasis4" xfId="22" builtinId="43" customBuiltin="1"/>
    <cellStyle name="40% - Énfasis4 2" xfId="124"/>
    <cellStyle name="40% - Énfasis4 2 2" xfId="211"/>
    <cellStyle name="40% - Énfasis4 3" xfId="210"/>
    <cellStyle name="40% - Énfasis4 3 2" xfId="212"/>
    <cellStyle name="40% - Énfasis4 4" xfId="521"/>
    <cellStyle name="40% - Énfasis5" xfId="23" builtinId="47" customBuiltin="1"/>
    <cellStyle name="40% - Énfasis5 2" xfId="125"/>
    <cellStyle name="40% - Énfasis5 2 2" xfId="214"/>
    <cellStyle name="40% - Énfasis5 3" xfId="213"/>
    <cellStyle name="40% - Énfasis5 3 2" xfId="215"/>
    <cellStyle name="40% - Énfasis5 4" xfId="522"/>
    <cellStyle name="40% - Énfasis6" xfId="24" builtinId="51" customBuiltin="1"/>
    <cellStyle name="40% - Énfasis6 2" xfId="126"/>
    <cellStyle name="40% - Énfasis6 2 2" xfId="217"/>
    <cellStyle name="40% - Énfasis6 3" xfId="216"/>
    <cellStyle name="40% - Énfasis6 3 2" xfId="218"/>
    <cellStyle name="40% - Énfasis6 4" xfId="523"/>
    <cellStyle name="60% - Accent1" xfId="25"/>
    <cellStyle name="60% - Accent1 2" xfId="127"/>
    <cellStyle name="60% - Accent1 3" xfId="148"/>
    <cellStyle name="60% - Accent1 4" xfId="334"/>
    <cellStyle name="60% - Accent1 5" xfId="343"/>
    <cellStyle name="60% - Accent2" xfId="26"/>
    <cellStyle name="60% - Accent2 2" xfId="128"/>
    <cellStyle name="60% - Accent2 3" xfId="145"/>
    <cellStyle name="60% - Accent2 4" xfId="359"/>
    <cellStyle name="60% - Accent2 5" xfId="363"/>
    <cellStyle name="60% - Accent3" xfId="27"/>
    <cellStyle name="60% - Accent3 2" xfId="129"/>
    <cellStyle name="60% - Accent3 3" xfId="120"/>
    <cellStyle name="60% - Accent3 4" xfId="357"/>
    <cellStyle name="60% - Accent3 5" xfId="361"/>
    <cellStyle name="60% - Accent4" xfId="28"/>
    <cellStyle name="60% - Accent4 2" xfId="130"/>
    <cellStyle name="60% - Accent4 3" xfId="119"/>
    <cellStyle name="60% - Accent4 4" xfId="358"/>
    <cellStyle name="60% - Accent4 5" xfId="362"/>
    <cellStyle name="60% - Accent5" xfId="29"/>
    <cellStyle name="60% - Accent5 2" xfId="131"/>
    <cellStyle name="60% - Accent5 3" xfId="118"/>
    <cellStyle name="60% - Accent5 4" xfId="333"/>
    <cellStyle name="60% - Accent5 5" xfId="344"/>
    <cellStyle name="60% - Accent6" xfId="30"/>
    <cellStyle name="60% - Accent6 2" xfId="132"/>
    <cellStyle name="60% - Accent6 3" xfId="117"/>
    <cellStyle name="60% - Accent6 4" xfId="356"/>
    <cellStyle name="60% - Accent6 5" xfId="360"/>
    <cellStyle name="60% - Énfasis1" xfId="31" builtinId="32" customBuiltin="1"/>
    <cellStyle name="60% - Énfasis1 2" xfId="133"/>
    <cellStyle name="60% - Énfasis1 2 2" xfId="220"/>
    <cellStyle name="60% - Énfasis1 3" xfId="219"/>
    <cellStyle name="60% - Énfasis1 3 2" xfId="221"/>
    <cellStyle name="60% - Énfasis1 4" xfId="524"/>
    <cellStyle name="60% - Énfasis2" xfId="32" builtinId="36" customBuiltin="1"/>
    <cellStyle name="60% - Énfasis2 2" xfId="134"/>
    <cellStyle name="60% - Énfasis2 2 2" xfId="223"/>
    <cellStyle name="60% - Énfasis2 3" xfId="222"/>
    <cellStyle name="60% - Énfasis2 3 2" xfId="224"/>
    <cellStyle name="60% - Énfasis2 4" xfId="525"/>
    <cellStyle name="60% - Énfasis3" xfId="33" builtinId="40" customBuiltin="1"/>
    <cellStyle name="60% - Énfasis3 2" xfId="135"/>
    <cellStyle name="60% - Énfasis3 2 2" xfId="226"/>
    <cellStyle name="60% - Énfasis3 3" xfId="225"/>
    <cellStyle name="60% - Énfasis3 3 2" xfId="227"/>
    <cellStyle name="60% - Énfasis3 4" xfId="526"/>
    <cellStyle name="60% - Énfasis4" xfId="34" builtinId="44" customBuiltin="1"/>
    <cellStyle name="60% - Énfasis4 2" xfId="136"/>
    <cellStyle name="60% - Énfasis4 2 2" xfId="229"/>
    <cellStyle name="60% - Énfasis4 3" xfId="228"/>
    <cellStyle name="60% - Énfasis4 3 2" xfId="230"/>
    <cellStyle name="60% - Énfasis4 4" xfId="527"/>
    <cellStyle name="60% - Énfasis5" xfId="35" builtinId="48" customBuiltin="1"/>
    <cellStyle name="60% - Énfasis5 2" xfId="137"/>
    <cellStyle name="60% - Énfasis5 2 2" xfId="232"/>
    <cellStyle name="60% - Énfasis5 3" xfId="231"/>
    <cellStyle name="60% - Énfasis5 3 2" xfId="233"/>
    <cellStyle name="60% - Énfasis5 4" xfId="528"/>
    <cellStyle name="60% - Énfasis6" xfId="36" builtinId="52" customBuiltin="1"/>
    <cellStyle name="60% - Énfasis6 2" xfId="138"/>
    <cellStyle name="60% - Énfasis6 2 2" xfId="235"/>
    <cellStyle name="60% - Énfasis6 3" xfId="234"/>
    <cellStyle name="60% - Énfasis6 3 2" xfId="236"/>
    <cellStyle name="60% - Énfasis6 4" xfId="529"/>
    <cellStyle name="Accent1" xfId="37"/>
    <cellStyle name="Accent1 2" xfId="139"/>
    <cellStyle name="Accent1 3" xfId="110"/>
    <cellStyle name="Accent1 4" xfId="355"/>
    <cellStyle name="Accent1 5" xfId="171"/>
    <cellStyle name="Accent2" xfId="38"/>
    <cellStyle name="Accent2 2" xfId="140"/>
    <cellStyle name="Accent2 3" xfId="109"/>
    <cellStyle name="Accent2 4" xfId="354"/>
    <cellStyle name="Accent2 5" xfId="167"/>
    <cellStyle name="Accent3" xfId="39"/>
    <cellStyle name="Accent3 2" xfId="141"/>
    <cellStyle name="Accent3 3" xfId="313"/>
    <cellStyle name="Accent3 4" xfId="331"/>
    <cellStyle name="Accent3 5" xfId="346"/>
    <cellStyle name="Accent4" xfId="40"/>
    <cellStyle name="Accent4 2" xfId="142"/>
    <cellStyle name="Accent4 3" xfId="314"/>
    <cellStyle name="Accent4 4" xfId="330"/>
    <cellStyle name="Accent4 5" xfId="319"/>
    <cellStyle name="Accent5" xfId="41"/>
    <cellStyle name="Accent5 2" xfId="143"/>
    <cellStyle name="Accent5 3" xfId="315"/>
    <cellStyle name="Accent5 4" xfId="353"/>
    <cellStyle name="Accent5 5" xfId="164"/>
    <cellStyle name="Accent6" xfId="42"/>
    <cellStyle name="Accent6 2" xfId="144"/>
    <cellStyle name="Accent6 3" xfId="316"/>
    <cellStyle name="Accent6 4" xfId="352"/>
    <cellStyle name="Accent6 5" xfId="336"/>
    <cellStyle name="ANCLAS,REZONES Y SUS PARTES,DE FUNDICION,DE HIERRO O DE ACERO" xfId="43"/>
    <cellStyle name="ANCLAS,REZONES Y SUS PARTES,DE FUNDICION,DE HIERRO O DE ACERO 2" xfId="370"/>
    <cellStyle name="ANCLAS,REZONES Y SUS PARTES,DE FUNDICION,DE HIERRO O DE ACERO 2 2" xfId="465"/>
    <cellStyle name="ANCLAS,REZONES Y SUS PARTES,DE FUNDICION,DE HIERRO O DE ACERO 2 3" xfId="530"/>
    <cellStyle name="ANCLAS,REZONES Y SUS PARTES,DE FUNDICION,DE HIERRO O DE ACERO 3" xfId="531"/>
    <cellStyle name="Bad" xfId="44"/>
    <cellStyle name="Bad 2" xfId="146"/>
    <cellStyle name="Bad 3" xfId="317"/>
    <cellStyle name="Bad 4" xfId="329"/>
    <cellStyle name="Bad 5" xfId="347"/>
    <cellStyle name="Buena" xfId="45" builtinId="26" customBuiltin="1"/>
    <cellStyle name="Buena 2" xfId="147"/>
    <cellStyle name="Buena 2 2" xfId="238"/>
    <cellStyle name="Buena 3" xfId="237"/>
    <cellStyle name="Buena 3 2" xfId="239"/>
    <cellStyle name="Buena 4" xfId="532"/>
    <cellStyle name="Calculation" xfId="46"/>
    <cellStyle name="Cálculo" xfId="47" builtinId="22" customBuiltin="1"/>
    <cellStyle name="Cálculo 2" xfId="149"/>
    <cellStyle name="Cálculo 2 2" xfId="241"/>
    <cellStyle name="Cálculo 3" xfId="240"/>
    <cellStyle name="Cálculo 3 2" xfId="242"/>
    <cellStyle name="Cálculo 4" xfId="533"/>
    <cellStyle name="Celda de comprobación" xfId="48" builtinId="23" customBuiltin="1"/>
    <cellStyle name="Celda de comprobación 2" xfId="150"/>
    <cellStyle name="Celda de comprobación 2 2" xfId="244"/>
    <cellStyle name="Celda de comprobación 3" xfId="243"/>
    <cellStyle name="Celda de comprobación 3 2" xfId="245"/>
    <cellStyle name="Celda de comprobación 4" xfId="534"/>
    <cellStyle name="Celda vinculada" xfId="49" builtinId="24" customBuiltin="1"/>
    <cellStyle name="Celda vinculada 2" xfId="151"/>
    <cellStyle name="Celda vinculada 2 2" xfId="247"/>
    <cellStyle name="Celda vinculada 3" xfId="246"/>
    <cellStyle name="Celda vinculada 3 2" xfId="248"/>
    <cellStyle name="Celda vinculada 4" xfId="535"/>
    <cellStyle name="Check Cell" xfId="50"/>
    <cellStyle name="Check Cell 2" xfId="152"/>
    <cellStyle name="Check Cell 3" xfId="318"/>
    <cellStyle name="Check Cell 4" xfId="351"/>
    <cellStyle name="Check Cell 5" xfId="337"/>
    <cellStyle name="Comma [0]_hojas adicionales" xfId="536"/>
    <cellStyle name="Comma [0]_insumos_DEUDA PUBLICA 30-09-2005" xfId="51"/>
    <cellStyle name="Comma_aaa Stock Deuda Provincias I 2006" xfId="537"/>
    <cellStyle name="Comma0" xfId="52"/>
    <cellStyle name="Currency [0]_aaa Stock Deuda Provincias I 2006" xfId="538"/>
    <cellStyle name="Currency_aaa Stock Deuda Provincias I 2006" xfId="539"/>
    <cellStyle name="Currency0" xfId="53"/>
    <cellStyle name="En miles" xfId="54"/>
    <cellStyle name="En millones" xfId="55"/>
    <cellStyle name="Encabezado 4" xfId="56" builtinId="19" customBuiltin="1"/>
    <cellStyle name="Encabezado 4 2" xfId="153"/>
    <cellStyle name="Encabezado 4 2 2" xfId="250"/>
    <cellStyle name="Encabezado 4 3" xfId="249"/>
    <cellStyle name="Encabezado 4 3 2" xfId="251"/>
    <cellStyle name="Encabezado 4 4" xfId="540"/>
    <cellStyle name="Énfasis1" xfId="57" builtinId="29" customBuiltin="1"/>
    <cellStyle name="Énfasis1 2" xfId="154"/>
    <cellStyle name="Énfasis1 2 2" xfId="253"/>
    <cellStyle name="Énfasis1 3" xfId="252"/>
    <cellStyle name="Énfasis1 3 2" xfId="254"/>
    <cellStyle name="Énfasis1 4" xfId="541"/>
    <cellStyle name="Énfasis2" xfId="58" builtinId="33" customBuiltin="1"/>
    <cellStyle name="Énfasis2 2" xfId="155"/>
    <cellStyle name="Énfasis2 2 2" xfId="256"/>
    <cellStyle name="Énfasis2 3" xfId="255"/>
    <cellStyle name="Énfasis2 3 2" xfId="257"/>
    <cellStyle name="Énfasis2 4" xfId="542"/>
    <cellStyle name="Énfasis3" xfId="59" builtinId="37" customBuiltin="1"/>
    <cellStyle name="Énfasis3 2" xfId="156"/>
    <cellStyle name="Énfasis3 2 2" xfId="259"/>
    <cellStyle name="Énfasis3 3" xfId="258"/>
    <cellStyle name="Énfasis3 3 2" xfId="260"/>
    <cellStyle name="Énfasis3 4" xfId="543"/>
    <cellStyle name="Énfasis4" xfId="60" builtinId="41" customBuiltin="1"/>
    <cellStyle name="Énfasis4 2" xfId="157"/>
    <cellStyle name="Énfasis4 2 2" xfId="262"/>
    <cellStyle name="Énfasis4 3" xfId="261"/>
    <cellStyle name="Énfasis4 3 2" xfId="263"/>
    <cellStyle name="Énfasis4 4" xfId="544"/>
    <cellStyle name="Énfasis5" xfId="61" builtinId="45" customBuiltin="1"/>
    <cellStyle name="Énfasis5 2" xfId="158"/>
    <cellStyle name="Énfasis5 2 2" xfId="265"/>
    <cellStyle name="Énfasis5 3" xfId="264"/>
    <cellStyle name="Énfasis5 3 2" xfId="266"/>
    <cellStyle name="Énfasis5 4" xfId="545"/>
    <cellStyle name="Énfasis6" xfId="62" builtinId="49" customBuiltin="1"/>
    <cellStyle name="Énfasis6 2" xfId="159"/>
    <cellStyle name="Énfasis6 2 2" xfId="268"/>
    <cellStyle name="Énfasis6 3" xfId="267"/>
    <cellStyle name="Énfasis6 3 2" xfId="269"/>
    <cellStyle name="Énfasis6 4" xfId="546"/>
    <cellStyle name="Entrada" xfId="63" builtinId="20" customBuiltin="1"/>
    <cellStyle name="Entrada 2" xfId="160"/>
    <cellStyle name="Entrada 2 2" xfId="271"/>
    <cellStyle name="Entrada 3" xfId="270"/>
    <cellStyle name="Entrada 3 2" xfId="272"/>
    <cellStyle name="Entrada 4" xfId="547"/>
    <cellStyle name="Euro" xfId="64"/>
    <cellStyle name="Euro 2" xfId="376"/>
    <cellStyle name="Euro 2 2" xfId="377"/>
    <cellStyle name="Euro 2 2 2" xfId="378"/>
    <cellStyle name="Euro 3" xfId="379"/>
    <cellStyle name="Explanatory Text" xfId="65"/>
    <cellStyle name="Explanatory Text 2" xfId="161"/>
    <cellStyle name="Explanatory Text 3" xfId="322"/>
    <cellStyle name="Explanatory Text 4" xfId="323"/>
    <cellStyle name="Explanatory Text 5" xfId="321"/>
    <cellStyle name="F2" xfId="66"/>
    <cellStyle name="F3" xfId="67"/>
    <cellStyle name="F4" xfId="68"/>
    <cellStyle name="F5" xfId="69"/>
    <cellStyle name="F6" xfId="70"/>
    <cellStyle name="F7" xfId="71"/>
    <cellStyle name="F8" xfId="72"/>
    <cellStyle name="facha" xfId="73"/>
    <cellStyle name="Followed Hyperlink_aaa Stock Deuda Provincias I 2006" xfId="273"/>
    <cellStyle name="Good" xfId="74"/>
    <cellStyle name="Good 2" xfId="163"/>
    <cellStyle name="Good 3" xfId="324"/>
    <cellStyle name="Good 4" xfId="350"/>
    <cellStyle name="Good 5" xfId="338"/>
    <cellStyle name="Heading 1" xfId="75"/>
    <cellStyle name="Heading 2" xfId="76"/>
    <cellStyle name="Heading 3" xfId="77"/>
    <cellStyle name="Heading 4" xfId="78"/>
    <cellStyle name="Hipervínculo" xfId="79"/>
    <cellStyle name="Hyperlink" xfId="568"/>
    <cellStyle name="Hyperlink 2" xfId="569"/>
    <cellStyle name="Hyperlink_aaa Stock Deuda Provincias I 2006" xfId="80"/>
    <cellStyle name="Incorrecto" xfId="81" builtinId="27" customBuiltin="1"/>
    <cellStyle name="Incorrecto 2" xfId="165"/>
    <cellStyle name="Incorrecto 2 2" xfId="275"/>
    <cellStyle name="Incorrecto 3" xfId="274"/>
    <cellStyle name="Incorrecto 3 2" xfId="276"/>
    <cellStyle name="Incorrecto 4" xfId="548"/>
    <cellStyle name="Input" xfId="82"/>
    <cellStyle name="Input 2" xfId="166"/>
    <cellStyle name="Input 3" xfId="326"/>
    <cellStyle name="Input 4" xfId="349"/>
    <cellStyle name="Input 5" xfId="339"/>
    <cellStyle name="jo[" xfId="83"/>
    <cellStyle name="Linked Cell" xfId="84"/>
    <cellStyle name="Linked Cell 2" xfId="168"/>
    <cellStyle name="Linked Cell 3" xfId="327"/>
    <cellStyle name="Linked Cell 4" xfId="348"/>
    <cellStyle name="Linked Cell 5" xfId="340"/>
    <cellStyle name="Millares" xfId="85"/>
    <cellStyle name="Millares [0]" xfId="86"/>
    <cellStyle name="Millares [0] 2" xfId="365"/>
    <cellStyle name="Millares [0] 2 2" xfId="380"/>
    <cellStyle name="Millares [0] 2 2 2" xfId="381"/>
    <cellStyle name="Millares [0] 2 2 2 2" xfId="382"/>
    <cellStyle name="Millares [0] 2 2 3" xfId="383"/>
    <cellStyle name="Millares [0] 2 2 4" xfId="450"/>
    <cellStyle name="Millares [0] 2 3" xfId="384"/>
    <cellStyle name="Millares [0] 2 4" xfId="549"/>
    <cellStyle name="Millares [0] 3" xfId="385"/>
    <cellStyle name="Millares [0] 3 2" xfId="438"/>
    <cellStyle name="Millares [0] 4" xfId="432"/>
    <cellStyle name="Millares [0] 4 2" xfId="477"/>
    <cellStyle name="Millares [0] 5" xfId="441"/>
    <cellStyle name="Millares [0] 5 2" xfId="484"/>
    <cellStyle name="Millares [0] 6" xfId="506"/>
    <cellStyle name="Millares [0] 7" xfId="507"/>
    <cellStyle name="Millares [0] 8" xfId="428"/>
    <cellStyle name="Millares [0] 9" xfId="550"/>
    <cellStyle name="Millares [0]_A.1.1" xfId="505"/>
    <cellStyle name="Millares [2]" xfId="87"/>
    <cellStyle name="Millares [2] 2" xfId="169"/>
    <cellStyle name="Millares [2] 3" xfId="328"/>
    <cellStyle name="Millares [2] 4" xfId="320"/>
    <cellStyle name="Millares [2] 5" xfId="325"/>
    <cellStyle name="Millares 10" xfId="431"/>
    <cellStyle name="Millares 10 2" xfId="476"/>
    <cellStyle name="Millares 11" xfId="440"/>
    <cellStyle name="Millares 11 2" xfId="483"/>
    <cellStyle name="Millares 12" xfId="447"/>
    <cellStyle name="Millares 12 2" xfId="490"/>
    <cellStyle name="Millares 13" xfId="454"/>
    <cellStyle name="Millares 13 2" xfId="492"/>
    <cellStyle name="Millares 14" xfId="452"/>
    <cellStyle name="Millares 15" xfId="373"/>
    <cellStyle name="Millares 16" xfId="446"/>
    <cellStyle name="Millares 16 2" xfId="489"/>
    <cellStyle name="Millares 17" xfId="429"/>
    <cellStyle name="Millares 18" xfId="442"/>
    <cellStyle name="Millares 18 2" xfId="485"/>
    <cellStyle name="Millares 19" xfId="508"/>
    <cellStyle name="Millares 19 2" xfId="551"/>
    <cellStyle name="Millares 19 3" xfId="567"/>
    <cellStyle name="Millares 2" xfId="366"/>
    <cellStyle name="Millares 2 2" xfId="386"/>
    <cellStyle name="Millares 2 2 2" xfId="387"/>
    <cellStyle name="Millares 2 2 2 2" xfId="388"/>
    <cellStyle name="Millares 2 2 2 2 2" xfId="389"/>
    <cellStyle name="Millares 2 2 3" xfId="390"/>
    <cellStyle name="Millares 2 2 4" xfId="453"/>
    <cellStyle name="Millares 2 3" xfId="391"/>
    <cellStyle name="Millares 2 4" xfId="392"/>
    <cellStyle name="Millares 2 5" xfId="393"/>
    <cellStyle name="Millares 2 6" xfId="394"/>
    <cellStyle name="Millares 2_A.1.4" xfId="502"/>
    <cellStyle name="Millares 20" xfId="509"/>
    <cellStyle name="Millares 21" xfId="510"/>
    <cellStyle name="Millares 22" xfId="552"/>
    <cellStyle name="Millares 23" xfId="553"/>
    <cellStyle name="Millares 24" xfId="554"/>
    <cellStyle name="Millares 25" xfId="555"/>
    <cellStyle name="Millares 3" xfId="369"/>
    <cellStyle name="Millares 3 2" xfId="433"/>
    <cellStyle name="Millares 3 2 2" xfId="478"/>
    <cellStyle name="Millares 3 3" xfId="443"/>
    <cellStyle name="Millares 3 3 2" xfId="486"/>
    <cellStyle name="Millares 3 4" xfId="456"/>
    <cellStyle name="Millares 3 4 2" xfId="494"/>
    <cellStyle name="Millares 3 5" xfId="469"/>
    <cellStyle name="Millares 4" xfId="371"/>
    <cellStyle name="Millares 4 2" xfId="395"/>
    <cellStyle name="Millares 4 2 2" xfId="396"/>
    <cellStyle name="Millares 4 2 2 2" xfId="397"/>
    <cellStyle name="Millares 4 3" xfId="398"/>
    <cellStyle name="Millares 5" xfId="399"/>
    <cellStyle name="Millares 5 2" xfId="400"/>
    <cellStyle name="Millares 5 2 2" xfId="401"/>
    <cellStyle name="Millares 5 2 2 2" xfId="402"/>
    <cellStyle name="Millares 5 3" xfId="403"/>
    <cellStyle name="Millares 5 4" xfId="437"/>
    <cellStyle name="Millares 5 5" xfId="460"/>
    <cellStyle name="Millares 5 5 2" xfId="497"/>
    <cellStyle name="Millares 5 6" xfId="470"/>
    <cellStyle name="Millares 6" xfId="404"/>
    <cellStyle name="Millares 6 2" xfId="405"/>
    <cellStyle name="Millares 7" xfId="406"/>
    <cellStyle name="Millares 7 2" xfId="407"/>
    <cellStyle name="Millares 7 3" xfId="408"/>
    <cellStyle name="Millares 7 3 2" xfId="461"/>
    <cellStyle name="Millares 7 3 2 2" xfId="498"/>
    <cellStyle name="Millares 7 3 3" xfId="471"/>
    <cellStyle name="Millares 8" xfId="409"/>
    <cellStyle name="Millares 9" xfId="410"/>
    <cellStyle name="Millares_A.1.1" xfId="504"/>
    <cellStyle name="Neutral" xfId="88" builtinId="28" customBuiltin="1"/>
    <cellStyle name="Neutral 2" xfId="170"/>
    <cellStyle name="Neutral 2 2" xfId="278"/>
    <cellStyle name="Neutral 3" xfId="277"/>
    <cellStyle name="Neutral 3 2" xfId="279"/>
    <cellStyle name="Neutral 4" xfId="556"/>
    <cellStyle name="Normal" xfId="0" builtinId="0"/>
    <cellStyle name="Normal 10" xfId="430"/>
    <cellStyle name="Normal 10 2" xfId="459"/>
    <cellStyle name="Normal 10 3" xfId="475"/>
    <cellStyle name="Normal 11" xfId="411"/>
    <cellStyle name="Normal 12" xfId="439"/>
    <cellStyle name="Normal 12 2" xfId="482"/>
    <cellStyle name="Normal 13" xfId="455"/>
    <cellStyle name="Normal 13 2" xfId="493"/>
    <cellStyle name="Normal 2" xfId="364"/>
    <cellStyle name="Normal 2 2" xfId="412"/>
    <cellStyle name="Normal 2 2 2" xfId="449"/>
    <cellStyle name="Normal 2 2 3" xfId="462"/>
    <cellStyle name="Normal 2 2 3 2" xfId="499"/>
    <cellStyle name="Normal 2 2 4" xfId="472"/>
    <cellStyle name="Normal 2 3" xfId="413"/>
    <cellStyle name="Normal 2 3 2" xfId="463"/>
    <cellStyle name="Normal 2 3 2 2" xfId="500"/>
    <cellStyle name="Normal 2 3 3" xfId="473"/>
    <cellStyle name="Normal 3" xfId="367"/>
    <cellStyle name="Normal 3 2" xfId="451"/>
    <cellStyle name="Normal 3 3" xfId="557"/>
    <cellStyle name="Normal 3_A.1.4" xfId="503"/>
    <cellStyle name="Normal 4" xfId="414"/>
    <cellStyle name="Normal 5" xfId="280"/>
    <cellStyle name="Normal 5 2" xfId="415"/>
    <cellStyle name="Normal 5 2 2" xfId="416"/>
    <cellStyle name="Normal 5 2 2 2" xfId="417"/>
    <cellStyle name="Normal 5 3" xfId="418"/>
    <cellStyle name="Normal 5 4" xfId="434"/>
    <cellStyle name="Normal 5 4 2" xfId="479"/>
    <cellStyle name="Normal 5 5" xfId="444"/>
    <cellStyle name="Normal 5 5 2" xfId="487"/>
    <cellStyle name="Normal 5 6" xfId="457"/>
    <cellStyle name="Normal 5 6 2" xfId="495"/>
    <cellStyle name="Normal 5 7" xfId="467"/>
    <cellStyle name="Normal 5_CUADRO 8 - Bonos y Prestamos Garantizados en Pesos 2do. Trim-15 (A 1.8) Mari en construcción" xfId="419"/>
    <cellStyle name="Normal 6" xfId="420"/>
    <cellStyle name="Normal 7" xfId="281"/>
    <cellStyle name="Normal 7 2" xfId="435"/>
    <cellStyle name="Normal 7 2 2" xfId="480"/>
    <cellStyle name="Normal 7 3" xfId="445"/>
    <cellStyle name="Normal 7 3 2" xfId="488"/>
    <cellStyle name="Normal 7 4" xfId="458"/>
    <cellStyle name="Normal 7 4 2" xfId="496"/>
    <cellStyle name="Normal 7 5" xfId="468"/>
    <cellStyle name="Normal 8" xfId="421"/>
    <cellStyle name="Normal 8 2" xfId="422"/>
    <cellStyle name="Normal 9" xfId="423"/>
    <cellStyle name="Normal 9 2" xfId="464"/>
    <cellStyle name="Normal 9 2 2" xfId="501"/>
    <cellStyle name="Normal 9 3" xfId="474"/>
    <cellStyle name="Normal_2012 envío (Enero a Diciembre)" xfId="466"/>
    <cellStyle name="Normal_deuda_publica_31-03-2010 re-tuneado" xfId="374"/>
    <cellStyle name="Normal_Hoja1" xfId="89"/>
    <cellStyle name="Normal_Proyecciones" xfId="90"/>
    <cellStyle name="Normal_Proyecciones capital e intereses II Trim 10 base definitiva" xfId="91"/>
    <cellStyle name="Normal_S H con link a base gm" xfId="375"/>
    <cellStyle name="Normal_Total" xfId="372"/>
    <cellStyle name="Notas" xfId="92" builtinId="10" customBuiltin="1"/>
    <cellStyle name="Notas 2" xfId="172"/>
    <cellStyle name="Notas 2 2" xfId="283"/>
    <cellStyle name="Notas 3" xfId="282"/>
    <cellStyle name="Notas 3 2" xfId="284"/>
    <cellStyle name="Notas 4" xfId="558"/>
    <cellStyle name="Note" xfId="93"/>
    <cellStyle name="Nulos" xfId="94"/>
    <cellStyle name="Nulos 2" xfId="285"/>
    <cellStyle name="Nulos 2 2" xfId="286"/>
    <cellStyle name="Nulos 3" xfId="287"/>
    <cellStyle name="Nulos 4" xfId="288"/>
    <cellStyle name="Oficio" xfId="95"/>
    <cellStyle name="Output" xfId="96"/>
    <cellStyle name="Output 2" xfId="173"/>
    <cellStyle name="Output 3" xfId="332"/>
    <cellStyle name="Output 4" xfId="345"/>
    <cellStyle name="Output 5" xfId="162"/>
    <cellStyle name="Porcentaje 2" xfId="368"/>
    <cellStyle name="Porcentaje 2 2" xfId="424"/>
    <cellStyle name="Porcentaje 2 2 2" xfId="425"/>
    <cellStyle name="Porcentaje 2 2 2 2" xfId="426"/>
    <cellStyle name="Porcentaje 2 3" xfId="427"/>
    <cellStyle name="Porcentaje 3" xfId="436"/>
    <cellStyle name="Porcentaje 3 2" xfId="481"/>
    <cellStyle name="Porcentaje 4" xfId="448"/>
    <cellStyle name="Porcentaje 4 2" xfId="491"/>
    <cellStyle name="Porcentual" xfId="97"/>
    <cellStyle name="Porcentual 2" xfId="511"/>
    <cellStyle name="Salida" xfId="98" builtinId="21" customBuiltin="1"/>
    <cellStyle name="Salida 2" xfId="174"/>
    <cellStyle name="Salida 2 2" xfId="290"/>
    <cellStyle name="Salida 3" xfId="289"/>
    <cellStyle name="Salida 3 2" xfId="291"/>
    <cellStyle name="Salida 4" xfId="559"/>
    <cellStyle name="Texto de advertencia" xfId="99" builtinId="11" customBuiltin="1"/>
    <cellStyle name="Texto de advertencia 2" xfId="175"/>
    <cellStyle name="Texto de advertencia 2 2" xfId="293"/>
    <cellStyle name="Texto de advertencia 3" xfId="292"/>
    <cellStyle name="Texto de advertencia 3 2" xfId="294"/>
    <cellStyle name="Texto de advertencia 4" xfId="560"/>
    <cellStyle name="Texto explicativo" xfId="100" builtinId="53" customBuiltin="1"/>
    <cellStyle name="Texto explicativo 2" xfId="176"/>
    <cellStyle name="Texto explicativo 2 2" xfId="296"/>
    <cellStyle name="Texto explicativo 3" xfId="295"/>
    <cellStyle name="Texto explicativo 3 2" xfId="297"/>
    <cellStyle name="Texto explicativo 4" xfId="561"/>
    <cellStyle name="Title" xfId="101"/>
    <cellStyle name="Título" xfId="102" builtinId="15" customBuiltin="1"/>
    <cellStyle name="Título 1" xfId="103" builtinId="16" customBuiltin="1"/>
    <cellStyle name="Título 1 2" xfId="178"/>
    <cellStyle name="Título 1 2 2" xfId="300"/>
    <cellStyle name="Título 1 3" xfId="299"/>
    <cellStyle name="Título 1 3 2" xfId="301"/>
    <cellStyle name="Título 1 4" xfId="562"/>
    <cellStyle name="Título 2" xfId="104" builtinId="17" customBuiltin="1"/>
    <cellStyle name="Título 2 2" xfId="179"/>
    <cellStyle name="Título 2 2 2" xfId="303"/>
    <cellStyle name="Título 2 3" xfId="302"/>
    <cellStyle name="Título 2 3 2" xfId="304"/>
    <cellStyle name="Título 2 4" xfId="563"/>
    <cellStyle name="Título 3" xfId="105" builtinId="18" customBuiltin="1"/>
    <cellStyle name="Título 3 2" xfId="180"/>
    <cellStyle name="Título 3 2 2" xfId="306"/>
    <cellStyle name="Título 3 3" xfId="305"/>
    <cellStyle name="Título 3 3 2" xfId="307"/>
    <cellStyle name="Título 3 4" xfId="564"/>
    <cellStyle name="Título 4" xfId="177"/>
    <cellStyle name="Título 4 2" xfId="308"/>
    <cellStyle name="Título 5" xfId="298"/>
    <cellStyle name="Título 5 2" xfId="309"/>
    <cellStyle name="Título 6" xfId="565"/>
    <cellStyle name="Total" xfId="106" builtinId="25" customBuiltin="1"/>
    <cellStyle name="Total 2" xfId="181"/>
    <cellStyle name="Total 2 2" xfId="311"/>
    <cellStyle name="Total 3" xfId="310"/>
    <cellStyle name="Total 3 2" xfId="312"/>
    <cellStyle name="Total 4" xfId="566"/>
    <cellStyle name="vaca" xfId="107"/>
    <cellStyle name="Warning Text" xfId="108"/>
    <cellStyle name="Warning Text 2" xfId="182"/>
    <cellStyle name="Warning Text 3" xfId="335"/>
    <cellStyle name="Warning Text 4" xfId="342"/>
    <cellStyle name="Warning Text 5" xfId="34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99"/>
      <color rgb="FF123A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NCFP\Recursos\Proyrena\Anual\2002\Alt4_Proy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5/Observado%2005-III/Perfil%20III%202005/INTERMEDIO%20PERFIL%20II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5/Observado%2005-IV/Perfiles/INTERMEDIO%20PERFIL%20IV20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ncp/0scar/SPublico/0scarCierre/Proyec%20y%20Observados/Observado%202006/I%202006/PERFILES/INTERMEDIO%201%20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4.33.8\secretar&#237;a%20finanzas\0INFORMA\Programas%20Financieros\Pmg%202009\Consolidado2009%20ver%2014-07-1%20Teso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33.8\secretar&#237;a%20finanzas\DOCUME~1\evagon\CONFIG~1\Temp\03-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4.33.8\secretar&#237;a%20finanzas\Secretar&#237;a%20Finanzas\AFJP\Vencimientos%20deuda%20dic%2008%20y%202009\CUPONES%202009%20al%2011%20deud%20pu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ncp/0scar/SPublico/0scarCierre/TitulosGN-Stock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 val="2005 K"/>
      <sheetName val="perfil siga final"/>
      <sheetName val="Read me"/>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 val="Rentabilidad"/>
      <sheetName val="Rentabilidad T.E.A."/>
      <sheetName val="CarteraResidentes.xls"/>
      <sheetName val="Fto. a partir del impuesto"/>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Octubre</v>
          </cell>
          <cell r="AS5" t="str">
            <v>ERROR</v>
          </cell>
          <cell r="AT5" t="str">
            <v>ERROR</v>
          </cell>
          <cell r="AU5" t="str">
            <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row r="4">
          <cell r="A4" t="str">
            <v>DNCI</v>
          </cell>
          <cell r="B4" t="str">
            <v>COD SPUB</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P6">
            <v>907.08</v>
          </cell>
          <cell r="Q6">
            <v>367.54200000000009</v>
          </cell>
          <cell r="R6">
            <v>280.00600000000009</v>
          </cell>
          <cell r="S6">
            <v>479.17400000000009</v>
          </cell>
          <cell r="T6">
            <v>159.3900000000001</v>
          </cell>
          <cell r="U6">
            <v>310.96800000000002</v>
          </cell>
          <cell r="V6">
            <v>896.31999999999994</v>
          </cell>
          <cell r="W6">
            <v>28.646710799999997</v>
          </cell>
          <cell r="X6">
            <v>635.18308880000006</v>
          </cell>
          <cell r="Y6">
            <v>869.92535320000013</v>
          </cell>
          <cell r="Z6">
            <v>2017.8847000000001</v>
          </cell>
          <cell r="AA6">
            <v>2180.2895599999997</v>
          </cell>
          <cell r="AB6">
            <v>1771.2895599999997</v>
          </cell>
          <cell r="AC6">
            <v>1382.8862999999999</v>
          </cell>
          <cell r="AD6">
            <v>2015.9843000000001</v>
          </cell>
          <cell r="AE6">
            <v>1299.2433599999999</v>
          </cell>
          <cell r="AF6">
            <v>1165.14536</v>
          </cell>
          <cell r="AG6">
            <v>1593.7741199999998</v>
          </cell>
          <cell r="AH6">
            <v>1899.1471200000001</v>
          </cell>
          <cell r="AI6">
            <v>1772.0404200000003</v>
          </cell>
          <cell r="AJ6">
            <v>1602.8911643199999</v>
          </cell>
          <cell r="AK6">
            <v>1586.0070000000001</v>
          </cell>
          <cell r="AL6">
            <v>1809.5631199999998</v>
          </cell>
          <cell r="AM6">
            <v>1300.3909999999998</v>
          </cell>
          <cell r="AN6">
            <v>1287.6909999999998</v>
          </cell>
          <cell r="AO6">
            <v>1403.3909999999998</v>
          </cell>
          <cell r="AP6">
            <v>2100.2588408500005</v>
          </cell>
          <cell r="AQ6">
            <v>1723.0006400000009</v>
          </cell>
          <cell r="AR6">
            <v>2009.5450492125003</v>
          </cell>
          <cell r="AS6">
            <v>470.86992105249999</v>
          </cell>
          <cell r="AT6">
            <v>1935.1167909999988</v>
          </cell>
          <cell r="AU6">
            <v>1442.3635012799996</v>
          </cell>
          <cell r="AV6">
            <v>1338.8832502800001</v>
          </cell>
          <cell r="AW6">
            <v>1169.10333528</v>
          </cell>
          <cell r="AX6">
            <v>1143.9665181883811</v>
          </cell>
          <cell r="AY6">
            <v>1095.744795188381</v>
          </cell>
          <cell r="AZ6">
            <v>934.23875122999982</v>
          </cell>
        </row>
        <row r="7">
          <cell r="A7" t="str">
            <v>X</v>
          </cell>
        </row>
        <row r="8">
          <cell r="A8" t="str">
            <v>TITULOS GOBIERNO NACIONAL</v>
          </cell>
          <cell r="P8">
            <v>597.11</v>
          </cell>
          <cell r="Q8">
            <v>229.64200000000008</v>
          </cell>
          <cell r="R8">
            <v>207.16700000000006</v>
          </cell>
          <cell r="S8">
            <v>341.3950000000001</v>
          </cell>
          <cell r="T8">
            <v>159.3900000000001</v>
          </cell>
          <cell r="U8">
            <v>252.56900000000005</v>
          </cell>
          <cell r="V8">
            <v>891.11099999999999</v>
          </cell>
          <cell r="W8">
            <v>24.984355399999998</v>
          </cell>
          <cell r="X8">
            <v>590.93104440000002</v>
          </cell>
          <cell r="Y8">
            <v>833.74317660000008</v>
          </cell>
          <cell r="Z8">
            <v>1465.9943499999999</v>
          </cell>
          <cell r="AA8">
            <v>1604.4862799999996</v>
          </cell>
          <cell r="AB8">
            <v>1287.5862799999995</v>
          </cell>
          <cell r="AC8">
            <v>868.38464999999997</v>
          </cell>
          <cell r="AD8">
            <v>1409.38265</v>
          </cell>
          <cell r="AE8">
            <v>813.96317999999997</v>
          </cell>
          <cell r="AF8">
            <v>650.42117999999994</v>
          </cell>
          <cell r="AG8">
            <v>899.72655999999984</v>
          </cell>
          <cell r="AH8">
            <v>1007.12356</v>
          </cell>
          <cell r="AI8">
            <v>1402.3117100000004</v>
          </cell>
          <cell r="AJ8">
            <v>1339.23708216</v>
          </cell>
          <cell r="AK8">
            <v>1330.816</v>
          </cell>
          <cell r="AL8">
            <v>1275.68156</v>
          </cell>
          <cell r="AM8">
            <v>1300.3909999999998</v>
          </cell>
          <cell r="AN8">
            <v>1287.6909999999998</v>
          </cell>
          <cell r="AO8">
            <v>1403.3909999999998</v>
          </cell>
          <cell r="AP8">
            <v>2100.2588408500005</v>
          </cell>
          <cell r="AQ8">
            <v>1723.0006400000009</v>
          </cell>
          <cell r="AR8">
            <v>2009.5450492125003</v>
          </cell>
          <cell r="AS8">
            <v>470.86992105249999</v>
          </cell>
          <cell r="AT8">
            <v>1935.1167909999988</v>
          </cell>
          <cell r="AU8">
            <v>1442.3635012799996</v>
          </cell>
          <cell r="AV8">
            <v>1338.8832502800001</v>
          </cell>
          <cell r="AW8">
            <v>1169.10333528</v>
          </cell>
          <cell r="AX8">
            <v>1143.9665181883811</v>
          </cell>
          <cell r="AY8">
            <v>1095.744795188381</v>
          </cell>
          <cell r="AZ8">
            <v>934.23875122999982</v>
          </cell>
        </row>
        <row r="9">
          <cell r="A9" t="str">
            <v>x</v>
          </cell>
        </row>
        <row r="10">
          <cell r="A10" t="str">
            <v>BRADY</v>
          </cell>
          <cell r="C10" t="str">
            <v>BONOS BRADY</v>
          </cell>
          <cell r="P10">
            <v>0</v>
          </cell>
          <cell r="Q10">
            <v>0</v>
          </cell>
          <cell r="R10">
            <v>0</v>
          </cell>
          <cell r="S10">
            <v>221.53</v>
          </cell>
          <cell r="T10">
            <v>75.75</v>
          </cell>
          <cell r="U10">
            <v>77.679000000000002</v>
          </cell>
          <cell r="V10">
            <v>768.66899999999998</v>
          </cell>
          <cell r="W10">
            <v>0.76235540000000002</v>
          </cell>
          <cell r="X10">
            <v>566.70904440000004</v>
          </cell>
          <cell r="Y10">
            <v>802.54217660000006</v>
          </cell>
          <cell r="Z10">
            <v>942.99434999999994</v>
          </cell>
          <cell r="AA10">
            <v>939.8832799999999</v>
          </cell>
          <cell r="AB10">
            <v>939.8832799999999</v>
          </cell>
          <cell r="AC10">
            <v>520.68164999999999</v>
          </cell>
          <cell r="AD10">
            <v>838.5796499999999</v>
          </cell>
          <cell r="AE10">
            <v>146.88417999999999</v>
          </cell>
          <cell r="AF10">
            <v>144.37417999999994</v>
          </cell>
          <cell r="AG10">
            <v>354.13656000000003</v>
          </cell>
          <cell r="AH10">
            <v>354.13656000000003</v>
          </cell>
          <cell r="AI10">
            <v>1234.0837099999999</v>
          </cell>
          <cell r="AJ10">
            <v>1220.11408216</v>
          </cell>
          <cell r="AK10">
            <v>1213.319</v>
          </cell>
          <cell r="AL10">
            <v>1158.2265600000001</v>
          </cell>
          <cell r="AM10">
            <v>1182.9359999999999</v>
          </cell>
          <cell r="AN10">
            <v>1170.2359999999999</v>
          </cell>
          <cell r="AO10">
            <v>1285.9359999999999</v>
          </cell>
          <cell r="AP10">
            <v>941.01366065000002</v>
          </cell>
          <cell r="AQ10">
            <v>628.16763999999989</v>
          </cell>
          <cell r="AR10">
            <v>306.34500000000003</v>
          </cell>
          <cell r="AS10">
            <v>141.52255984000001</v>
          </cell>
          <cell r="AT10">
            <v>679.83400000000006</v>
          </cell>
          <cell r="AU10">
            <v>404.25696028000004</v>
          </cell>
          <cell r="AV10">
            <v>311.14636027999995</v>
          </cell>
          <cell r="AW10">
            <v>263.49888027999998</v>
          </cell>
          <cell r="AX10">
            <v>242.59518418838078</v>
          </cell>
          <cell r="AY10">
            <v>199.13638418838082</v>
          </cell>
          <cell r="AZ10">
            <v>93.720800229999981</v>
          </cell>
          <cell r="BA10">
            <v>60.120800279999997</v>
          </cell>
        </row>
        <row r="11">
          <cell r="A11" t="str">
            <v>PAR</v>
          </cell>
          <cell r="B11" t="str">
            <v>PARD</v>
          </cell>
          <cell r="P11">
            <v>0</v>
          </cell>
          <cell r="Q11">
            <v>0</v>
          </cell>
          <cell r="R11">
            <v>0</v>
          </cell>
          <cell r="S11">
            <v>98.69</v>
          </cell>
          <cell r="T11">
            <v>75.75</v>
          </cell>
          <cell r="U11">
            <v>77.180000000000007</v>
          </cell>
          <cell r="V11">
            <v>766.36</v>
          </cell>
          <cell r="W11">
            <v>0</v>
          </cell>
          <cell r="X11">
            <v>525.35699999999997</v>
          </cell>
          <cell r="Y11">
            <v>766.36</v>
          </cell>
          <cell r="Z11">
            <v>778.70399999999995</v>
          </cell>
          <cell r="AA11">
            <v>778.70399999999995</v>
          </cell>
          <cell r="AB11">
            <v>778.70399999999995</v>
          </cell>
          <cell r="AC11">
            <v>328.70400000000001</v>
          </cell>
          <cell r="AD11">
            <v>646.60199999999998</v>
          </cell>
          <cell r="AE11">
            <v>78.703999999999994</v>
          </cell>
          <cell r="AF11">
            <v>0.70399999999995089</v>
          </cell>
          <cell r="AG11">
            <v>78.7</v>
          </cell>
          <cell r="AH11">
            <v>78.7</v>
          </cell>
          <cell r="AI11">
            <v>958.60400000000004</v>
          </cell>
          <cell r="AJ11">
            <v>958.60400000000004</v>
          </cell>
          <cell r="AK11">
            <v>958.60400000000004</v>
          </cell>
          <cell r="AL11">
            <v>624.82100000000003</v>
          </cell>
          <cell r="AM11">
            <v>644.82100000000003</v>
          </cell>
          <cell r="AN11">
            <v>760.82100000000003</v>
          </cell>
          <cell r="AO11">
            <v>760.82100000000003</v>
          </cell>
          <cell r="AP11">
            <v>764.49830150000003</v>
          </cell>
          <cell r="AQ11">
            <v>374.83299999999997</v>
          </cell>
          <cell r="AR11">
            <v>127.71600000000001</v>
          </cell>
          <cell r="AS11">
            <v>47.84</v>
          </cell>
          <cell r="AT11">
            <v>159.39699999999999</v>
          </cell>
          <cell r="AU11">
            <v>93.01</v>
          </cell>
          <cell r="AV11">
            <v>23.991</v>
          </cell>
          <cell r="AW11">
            <v>12.76</v>
          </cell>
          <cell r="AX11">
            <v>10.31</v>
          </cell>
          <cell r="AY11">
            <v>0.02</v>
          </cell>
          <cell r="AZ11">
            <v>0</v>
          </cell>
        </row>
        <row r="12">
          <cell r="A12" t="str">
            <v>DISD</v>
          </cell>
          <cell r="B12" t="str">
            <v>DISD</v>
          </cell>
          <cell r="P12">
            <v>0</v>
          </cell>
          <cell r="Q12">
            <v>0</v>
          </cell>
          <cell r="R12">
            <v>0</v>
          </cell>
          <cell r="S12">
            <v>52.84</v>
          </cell>
          <cell r="T12">
            <v>0</v>
          </cell>
          <cell r="U12">
            <v>0.499</v>
          </cell>
          <cell r="V12">
            <v>0.499</v>
          </cell>
          <cell r="W12">
            <v>0.499</v>
          </cell>
          <cell r="X12">
            <v>0.499</v>
          </cell>
          <cell r="Y12">
            <v>0.499</v>
          </cell>
          <cell r="Z12">
            <v>12.625999999999999</v>
          </cell>
          <cell r="AA12">
            <v>12.625999999999999</v>
          </cell>
          <cell r="AB12">
            <v>12.625999999999999</v>
          </cell>
          <cell r="AC12">
            <v>40.217999999999996</v>
          </cell>
          <cell r="AD12">
            <v>40.217999999999996</v>
          </cell>
          <cell r="AE12">
            <v>40.217999999999996</v>
          </cell>
          <cell r="AF12">
            <v>17.007999999999999</v>
          </cell>
          <cell r="AG12">
            <v>126.88200000000001</v>
          </cell>
          <cell r="AH12">
            <v>126.88200000000001</v>
          </cell>
          <cell r="AI12">
            <v>126.91500000000001</v>
          </cell>
          <cell r="AJ12">
            <v>126.91500000000001</v>
          </cell>
          <cell r="AK12">
            <v>126.91500000000001</v>
          </cell>
          <cell r="AL12">
            <v>126.91500000000001</v>
          </cell>
          <cell r="AM12">
            <v>126.91500000000001</v>
          </cell>
          <cell r="AN12">
            <v>126.91500000000001</v>
          </cell>
          <cell r="AO12">
            <v>126.91500000000001</v>
          </cell>
          <cell r="AP12">
            <v>127.66147275</v>
          </cell>
          <cell r="AQ12">
            <v>80.304000000000002</v>
          </cell>
          <cell r="AR12">
            <v>79.769000000000005</v>
          </cell>
          <cell r="AS12">
            <v>53.923999999999999</v>
          </cell>
          <cell r="AT12">
            <v>45.134999999999998</v>
          </cell>
          <cell r="AU12">
            <v>22.789000000000001</v>
          </cell>
          <cell r="AV12">
            <v>21.360999999999997</v>
          </cell>
          <cell r="AW12">
            <v>0</v>
          </cell>
          <cell r="AX12">
            <v>0</v>
          </cell>
          <cell r="AY12">
            <v>0</v>
          </cell>
          <cell r="AZ12">
            <v>0</v>
          </cell>
        </row>
        <row r="13">
          <cell r="A13" t="str">
            <v>FRB</v>
          </cell>
          <cell r="B13" t="str">
            <v>FRB</v>
          </cell>
          <cell r="P13">
            <v>0</v>
          </cell>
          <cell r="Q13">
            <v>0</v>
          </cell>
          <cell r="R13">
            <v>0</v>
          </cell>
          <cell r="S13">
            <v>70</v>
          </cell>
          <cell r="T13">
            <v>0</v>
          </cell>
          <cell r="U13">
            <v>0</v>
          </cell>
          <cell r="V13">
            <v>1.81</v>
          </cell>
          <cell r="W13">
            <v>0.26335540000000002</v>
          </cell>
          <cell r="X13">
            <v>40.853044399999995</v>
          </cell>
          <cell r="Y13">
            <v>35.683176599999996</v>
          </cell>
          <cell r="Z13">
            <v>151.66434999999998</v>
          </cell>
          <cell r="AA13">
            <v>148.55328</v>
          </cell>
          <cell r="AB13">
            <v>148.55328</v>
          </cell>
          <cell r="AC13">
            <v>151.75964999999999</v>
          </cell>
          <cell r="AD13">
            <v>151.75964999999999</v>
          </cell>
          <cell r="AE13">
            <v>27.96218</v>
          </cell>
          <cell r="AF13">
            <v>126.66217999999998</v>
          </cell>
          <cell r="AG13">
            <v>148.55456000000001</v>
          </cell>
          <cell r="AH13">
            <v>148.55456000000001</v>
          </cell>
          <cell r="AI13">
            <v>148.56470999999999</v>
          </cell>
          <cell r="AJ13">
            <v>134.59508216</v>
          </cell>
          <cell r="AK13">
            <v>127.8</v>
          </cell>
          <cell r="AL13">
            <v>406.49056000000002</v>
          </cell>
          <cell r="AM13">
            <v>411.2</v>
          </cell>
          <cell r="AN13">
            <v>282.5</v>
          </cell>
          <cell r="AO13">
            <v>398.2</v>
          </cell>
          <cell r="AP13">
            <v>48.853886399999993</v>
          </cell>
          <cell r="AQ13">
            <v>173.03064000000001</v>
          </cell>
          <cell r="AR13">
            <v>98.859999999999985</v>
          </cell>
          <cell r="AS13">
            <v>39.758559840000004</v>
          </cell>
          <cell r="AT13">
            <v>475.30200000000002</v>
          </cell>
          <cell r="AU13">
            <v>288.45796028000001</v>
          </cell>
          <cell r="AV13">
            <v>265.79436027999998</v>
          </cell>
          <cell r="AW13">
            <v>250.73888027999999</v>
          </cell>
          <cell r="AX13">
            <v>232.28518418838078</v>
          </cell>
          <cell r="AY13">
            <v>199.11638418838081</v>
          </cell>
          <cell r="AZ13">
            <v>93.720800229999981</v>
          </cell>
        </row>
        <row r="14">
          <cell r="A14" t="str">
            <v>GLOB</v>
          </cell>
          <cell r="C14" t="str">
            <v>BONOS GLOBALES</v>
          </cell>
          <cell r="P14">
            <v>474.8</v>
          </cell>
          <cell r="Q14">
            <v>167.30200000000002</v>
          </cell>
          <cell r="R14">
            <v>144.827</v>
          </cell>
          <cell r="S14">
            <v>57.524999999999999</v>
          </cell>
          <cell r="T14">
            <v>21.3</v>
          </cell>
          <cell r="U14">
            <v>112.55</v>
          </cell>
          <cell r="V14">
            <v>24.221999999999998</v>
          </cell>
          <cell r="W14">
            <v>24.221999999999998</v>
          </cell>
          <cell r="X14">
            <v>24.221999999999998</v>
          </cell>
          <cell r="Y14">
            <v>31.201000000000001</v>
          </cell>
          <cell r="Z14">
            <v>523</v>
          </cell>
          <cell r="AA14">
            <v>664.60300000000007</v>
          </cell>
          <cell r="AB14">
            <v>347.70299999999997</v>
          </cell>
          <cell r="AC14">
            <v>347.70299999999997</v>
          </cell>
          <cell r="AD14">
            <v>570.803</v>
          </cell>
          <cell r="AE14">
            <v>667.07899999999995</v>
          </cell>
          <cell r="AF14">
            <v>506.04700000000003</v>
          </cell>
          <cell r="AG14">
            <v>545.59</v>
          </cell>
          <cell r="AH14">
            <v>652.98699999999997</v>
          </cell>
          <cell r="AI14">
            <v>168.22800000000001</v>
          </cell>
          <cell r="AJ14">
            <v>119.12299999999999</v>
          </cell>
          <cell r="AK14">
            <v>117.497</v>
          </cell>
          <cell r="AL14">
            <v>117.455</v>
          </cell>
          <cell r="AM14">
            <v>117.455</v>
          </cell>
          <cell r="AN14">
            <v>117.455</v>
          </cell>
          <cell r="AO14">
            <v>117.455</v>
          </cell>
          <cell r="AP14">
            <v>1159.2451801999998</v>
          </cell>
          <cell r="AQ14">
            <v>1094.8330000000001</v>
          </cell>
          <cell r="AR14">
            <v>1703.2000492124998</v>
          </cell>
          <cell r="AS14">
            <v>329.34736121250006</v>
          </cell>
          <cell r="AT14">
            <v>1255.2827910000001</v>
          </cell>
          <cell r="AU14">
            <v>1038.1065410000001</v>
          </cell>
          <cell r="AV14">
            <v>1027.7368900000001</v>
          </cell>
          <cell r="AW14">
            <v>905.60445499999992</v>
          </cell>
          <cell r="AX14">
            <v>901.37133399999993</v>
          </cell>
          <cell r="AY14">
            <v>896.60841100000005</v>
          </cell>
          <cell r="AZ14">
            <v>840.51795100000004</v>
          </cell>
          <cell r="BA14">
            <v>715.52795100000003</v>
          </cell>
        </row>
        <row r="15">
          <cell r="A15" t="str">
            <v>BG01/03</v>
          </cell>
          <cell r="B15" t="str">
            <v>BG01/03</v>
          </cell>
          <cell r="P15">
            <v>224.8</v>
          </cell>
          <cell r="Q15">
            <v>29.402000000000001</v>
          </cell>
          <cell r="R15">
            <v>71.988</v>
          </cell>
          <cell r="S15">
            <v>42.585999999999999</v>
          </cell>
          <cell r="T15">
            <v>21.3</v>
          </cell>
          <cell r="U15">
            <v>54.65</v>
          </cell>
          <cell r="V15">
            <v>21.321999999999999</v>
          </cell>
          <cell r="W15">
            <v>21.321999999999999</v>
          </cell>
          <cell r="X15">
            <v>21.321999999999999</v>
          </cell>
          <cell r="Y15">
            <v>31.201000000000001</v>
          </cell>
          <cell r="Z15">
            <v>135.4</v>
          </cell>
          <cell r="AA15">
            <v>249.97900000000001</v>
          </cell>
          <cell r="AB15">
            <v>25.178999999999998</v>
          </cell>
          <cell r="AC15">
            <v>25.178999999999998</v>
          </cell>
          <cell r="AD15">
            <v>156.179</v>
          </cell>
          <cell r="AE15">
            <v>249.97900000000001</v>
          </cell>
          <cell r="AF15">
            <v>134.99299999999999</v>
          </cell>
          <cell r="AG15">
            <v>126.979</v>
          </cell>
          <cell r="AH15">
            <v>36.4</v>
          </cell>
          <cell r="AI15">
            <v>73.978999999999999</v>
          </cell>
          <cell r="AJ15">
            <v>116.979</v>
          </cell>
          <cell r="AK15">
            <v>117.021</v>
          </cell>
          <cell r="AL15">
            <v>116.979</v>
          </cell>
          <cell r="AM15">
            <v>116.979</v>
          </cell>
          <cell r="AN15">
            <v>116.979</v>
          </cell>
          <cell r="AO15">
            <v>116.979</v>
          </cell>
          <cell r="AP15">
            <v>11.2</v>
          </cell>
          <cell r="AQ15">
            <v>14.067</v>
          </cell>
          <cell r="AR15">
            <v>33.210999999999999</v>
          </cell>
          <cell r="AS15">
            <v>25.170999999999999</v>
          </cell>
          <cell r="AT15">
            <v>25.051000000000002</v>
          </cell>
          <cell r="AU15">
            <v>13.331</v>
          </cell>
          <cell r="AV15">
            <v>11.691000000000001</v>
          </cell>
          <cell r="AW15">
            <v>4.84</v>
          </cell>
          <cell r="AX15">
            <v>5.69</v>
          </cell>
          <cell r="AY15">
            <v>6.45</v>
          </cell>
          <cell r="AZ15">
            <v>0</v>
          </cell>
        </row>
        <row r="16">
          <cell r="A16" t="str">
            <v>BG02/99</v>
          </cell>
          <cell r="B16" t="str">
            <v>BG02/99</v>
          </cell>
          <cell r="P16">
            <v>250</v>
          </cell>
          <cell r="Q16">
            <v>137.9</v>
          </cell>
          <cell r="R16">
            <v>72.838999999999999</v>
          </cell>
          <cell r="S16">
            <v>14.939</v>
          </cell>
          <cell r="T16">
            <v>0</v>
          </cell>
          <cell r="U16">
            <v>57.9</v>
          </cell>
          <cell r="V16">
            <v>2.9</v>
          </cell>
          <cell r="W16">
            <v>2.9</v>
          </cell>
          <cell r="X16">
            <v>2.9</v>
          </cell>
          <cell r="Y16">
            <v>0</v>
          </cell>
          <cell r="Z16">
            <v>65.099999999999994</v>
          </cell>
          <cell r="AA16">
            <v>92.1</v>
          </cell>
          <cell r="AB16">
            <v>0</v>
          </cell>
          <cell r="AC16">
            <v>0</v>
          </cell>
          <cell r="AD16">
            <v>92.1</v>
          </cell>
          <cell r="AE16">
            <v>92.1</v>
          </cell>
          <cell r="AF16">
            <v>92.1</v>
          </cell>
          <cell r="AG16">
            <v>62.067</v>
          </cell>
          <cell r="AH16">
            <v>92.066999999999993</v>
          </cell>
          <cell r="AI16">
            <v>92.066999999999993</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t="str">
            <v>BG04/06</v>
          </cell>
          <cell r="B17" t="str">
            <v>BG04/06</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1.24</v>
          </cell>
          <cell r="AG17">
            <v>1.33</v>
          </cell>
          <cell r="AH17">
            <v>1.33</v>
          </cell>
          <cell r="AI17">
            <v>1.33</v>
          </cell>
          <cell r="AJ17">
            <v>1.33</v>
          </cell>
          <cell r="AK17">
            <v>0</v>
          </cell>
          <cell r="AL17">
            <v>0</v>
          </cell>
          <cell r="AM17">
            <v>0</v>
          </cell>
          <cell r="AN17">
            <v>0</v>
          </cell>
          <cell r="AO17">
            <v>0</v>
          </cell>
          <cell r="AP17">
            <v>0</v>
          </cell>
          <cell r="AQ17">
            <v>20.102</v>
          </cell>
          <cell r="AR17">
            <v>23.72</v>
          </cell>
          <cell r="AS17">
            <v>35.26</v>
          </cell>
          <cell r="AT17">
            <v>35.020000000000003</v>
          </cell>
          <cell r="AU17">
            <v>0</v>
          </cell>
          <cell r="AV17">
            <v>0</v>
          </cell>
          <cell r="AW17">
            <v>10.79</v>
          </cell>
          <cell r="AX17">
            <v>10.29</v>
          </cell>
          <cell r="AY17">
            <v>10.29</v>
          </cell>
          <cell r="AZ17">
            <v>0</v>
          </cell>
        </row>
        <row r="18">
          <cell r="A18" t="str">
            <v>BG05/17</v>
          </cell>
          <cell r="B18" t="str">
            <v>BG05/17</v>
          </cell>
          <cell r="P18">
            <v>0</v>
          </cell>
          <cell r="Q18">
            <v>0</v>
          </cell>
          <cell r="R18">
            <v>0</v>
          </cell>
          <cell r="S18">
            <v>0</v>
          </cell>
          <cell r="T18">
            <v>0</v>
          </cell>
          <cell r="U18">
            <v>0</v>
          </cell>
          <cell r="V18">
            <v>0</v>
          </cell>
          <cell r="W18">
            <v>0</v>
          </cell>
          <cell r="X18">
            <v>0</v>
          </cell>
          <cell r="Y18">
            <v>0</v>
          </cell>
          <cell r="Z18">
            <v>322.5</v>
          </cell>
          <cell r="AA18">
            <v>322.524</v>
          </cell>
          <cell r="AB18">
            <v>322.524</v>
          </cell>
          <cell r="AC18">
            <v>322.524</v>
          </cell>
          <cell r="AD18">
            <v>322.524</v>
          </cell>
          <cell r="AE18">
            <v>325</v>
          </cell>
          <cell r="AF18">
            <v>277.33800000000002</v>
          </cell>
          <cell r="AG18">
            <v>354.83800000000002</v>
          </cell>
          <cell r="AH18">
            <v>272.81400000000002</v>
          </cell>
          <cell r="AI18">
            <v>0.47599999999999998</v>
          </cell>
          <cell r="AJ18">
            <v>0.47599999999999998</v>
          </cell>
          <cell r="AK18">
            <v>0.47599999999999998</v>
          </cell>
          <cell r="AL18">
            <v>0.47599999999999998</v>
          </cell>
          <cell r="AM18">
            <v>0.47599999999999998</v>
          </cell>
          <cell r="AN18">
            <v>0.47599999999999998</v>
          </cell>
          <cell r="AO18">
            <v>0.47599999999999998</v>
          </cell>
          <cell r="AP18">
            <v>0.4</v>
          </cell>
          <cell r="AQ18">
            <v>112.735</v>
          </cell>
          <cell r="AR18">
            <v>134.321</v>
          </cell>
          <cell r="AS18">
            <v>86.240999999999985</v>
          </cell>
          <cell r="AT18">
            <v>137.35599999999999</v>
          </cell>
          <cell r="AU18">
            <v>48.152999999999999</v>
          </cell>
          <cell r="AV18">
            <v>55.350999999999999</v>
          </cell>
          <cell r="AW18">
            <v>37.905000000000001</v>
          </cell>
          <cell r="AX18">
            <v>31.995999999999999</v>
          </cell>
          <cell r="AY18">
            <v>17.635999999999999</v>
          </cell>
          <cell r="AZ18">
            <v>0</v>
          </cell>
        </row>
        <row r="19">
          <cell r="A19" t="str">
            <v>BG06/27</v>
          </cell>
          <cell r="B19" t="str">
            <v>BG06/27</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0.376</v>
          </cell>
          <cell r="AG19">
            <v>0.376</v>
          </cell>
          <cell r="AH19">
            <v>0.376</v>
          </cell>
          <cell r="AI19">
            <v>0.376</v>
          </cell>
          <cell r="AJ19">
            <v>0.33800000000000002</v>
          </cell>
          <cell r="AK19">
            <v>0</v>
          </cell>
          <cell r="AL19">
            <v>0</v>
          </cell>
          <cell r="AM19">
            <v>0</v>
          </cell>
          <cell r="AN19">
            <v>0</v>
          </cell>
          <cell r="AO19">
            <v>0</v>
          </cell>
          <cell r="AP19">
            <v>0</v>
          </cell>
          <cell r="AQ19">
            <v>39.917999999999992</v>
          </cell>
          <cell r="AR19">
            <v>49.055999999999997</v>
          </cell>
          <cell r="AS19">
            <v>6.0609999999999999</v>
          </cell>
          <cell r="AT19">
            <v>64.75</v>
          </cell>
          <cell r="AU19">
            <v>64.75</v>
          </cell>
          <cell r="AV19">
            <v>64.69</v>
          </cell>
          <cell r="AW19">
            <v>38.659999999999997</v>
          </cell>
          <cell r="AX19">
            <v>42.010000000000005</v>
          </cell>
          <cell r="AY19">
            <v>35.79</v>
          </cell>
          <cell r="AZ19">
            <v>25</v>
          </cell>
        </row>
        <row r="20">
          <cell r="A20" t="str">
            <v>BG07/05</v>
          </cell>
          <cell r="B20" t="str">
            <v>BG07/05</v>
          </cell>
          <cell r="AQ20">
            <v>9.609</v>
          </cell>
          <cell r="AR20">
            <v>0.01</v>
          </cell>
          <cell r="AS20">
            <v>17.05</v>
          </cell>
          <cell r="AT20">
            <v>16.059999999999999</v>
          </cell>
          <cell r="AU20">
            <v>10.569000000000001</v>
          </cell>
          <cell r="AV20">
            <v>11.4</v>
          </cell>
          <cell r="AW20">
            <v>7.2</v>
          </cell>
          <cell r="AX20">
            <v>6</v>
          </cell>
          <cell r="AY20">
            <v>6.84</v>
          </cell>
          <cell r="AZ20">
            <v>0.19600000000000001</v>
          </cell>
        </row>
        <row r="21">
          <cell r="A21" t="str">
            <v>BG09/09</v>
          </cell>
          <cell r="B21" t="str">
            <v>BG09/09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250</v>
          </cell>
          <cell r="AI21">
            <v>0</v>
          </cell>
          <cell r="AJ21">
            <v>0</v>
          </cell>
          <cell r="AK21">
            <v>0</v>
          </cell>
          <cell r="AL21">
            <v>0</v>
          </cell>
          <cell r="AM21">
            <v>0</v>
          </cell>
          <cell r="AN21">
            <v>0</v>
          </cell>
          <cell r="AO21">
            <v>0</v>
          </cell>
          <cell r="AP21">
            <v>0</v>
          </cell>
          <cell r="AQ21">
            <v>28.001000000000001</v>
          </cell>
          <cell r="AR21">
            <v>27.878000000000004</v>
          </cell>
          <cell r="AS21">
            <v>20.643999999999998</v>
          </cell>
          <cell r="AT21">
            <v>29</v>
          </cell>
          <cell r="AU21">
            <v>29</v>
          </cell>
          <cell r="AV21">
            <v>29</v>
          </cell>
          <cell r="AW21">
            <v>3.6309999999999998</v>
          </cell>
          <cell r="AX21">
            <v>3.6309999999999998</v>
          </cell>
          <cell r="AY21">
            <v>3.6309999999999998</v>
          </cell>
          <cell r="AZ21">
            <v>0</v>
          </cell>
        </row>
        <row r="22">
          <cell r="A22" t="str">
            <v>BG10/20</v>
          </cell>
          <cell r="B22" t="str">
            <v>BG10/20</v>
          </cell>
          <cell r="AQ22">
            <v>3.6360000000000001</v>
          </cell>
          <cell r="AR22">
            <v>3.64</v>
          </cell>
          <cell r="AS22">
            <v>38.630000000000003</v>
          </cell>
          <cell r="AT22">
            <v>36.816000000000003</v>
          </cell>
          <cell r="AU22">
            <v>33.18</v>
          </cell>
          <cell r="AV22">
            <v>33.18</v>
          </cell>
          <cell r="AW22">
            <v>0</v>
          </cell>
          <cell r="AX22">
            <v>0</v>
          </cell>
          <cell r="AY22">
            <v>0</v>
          </cell>
          <cell r="AZ22">
            <v>0</v>
          </cell>
        </row>
        <row r="23">
          <cell r="A23" t="str">
            <v>BG11/10</v>
          </cell>
          <cell r="B23" t="str">
            <v>BG11/10</v>
          </cell>
          <cell r="AQ23">
            <v>30.012</v>
          </cell>
          <cell r="AR23">
            <v>30.65</v>
          </cell>
          <cell r="AS23">
            <v>30.01</v>
          </cell>
          <cell r="AT23">
            <v>28.131</v>
          </cell>
          <cell r="AU23">
            <v>0.18</v>
          </cell>
          <cell r="AV23">
            <v>0</v>
          </cell>
          <cell r="AW23">
            <v>10.364000000000001</v>
          </cell>
          <cell r="AX23">
            <v>10.284000000000001</v>
          </cell>
          <cell r="AY23">
            <v>11.084</v>
          </cell>
          <cell r="AZ23">
            <v>0</v>
          </cell>
        </row>
        <row r="24">
          <cell r="A24" t="str">
            <v>BG12/15</v>
          </cell>
          <cell r="B24" t="str">
            <v>BG12/15</v>
          </cell>
          <cell r="AQ24">
            <v>38.665999999999997</v>
          </cell>
          <cell r="AR24">
            <v>35.765999999999998</v>
          </cell>
          <cell r="AS24">
            <v>19.890000000000008</v>
          </cell>
          <cell r="AT24">
            <v>37.883000000000003</v>
          </cell>
          <cell r="AU24">
            <v>44.134</v>
          </cell>
          <cell r="AV24">
            <v>46.014000000000003</v>
          </cell>
          <cell r="AW24">
            <v>33.409999999999997</v>
          </cell>
          <cell r="AX24">
            <v>32.479999999999997</v>
          </cell>
          <cell r="AY24">
            <v>32.880000000000003</v>
          </cell>
          <cell r="AZ24">
            <v>0</v>
          </cell>
        </row>
        <row r="25">
          <cell r="A25" t="str">
            <v>BG15/12</v>
          </cell>
          <cell r="B25" t="str">
            <v>BG15/12</v>
          </cell>
          <cell r="AQ25">
            <v>27.395</v>
          </cell>
          <cell r="AR25">
            <v>62.53</v>
          </cell>
          <cell r="AS25">
            <v>49.86</v>
          </cell>
          <cell r="AT25">
            <v>50.116</v>
          </cell>
          <cell r="AU25">
            <v>41.886000000000003</v>
          </cell>
          <cell r="AV25">
            <v>42.396000000000001</v>
          </cell>
          <cell r="AW25">
            <v>5.88</v>
          </cell>
          <cell r="AX25">
            <v>5.87</v>
          </cell>
          <cell r="AY25">
            <v>5.87</v>
          </cell>
          <cell r="AZ25">
            <v>0</v>
          </cell>
        </row>
        <row r="26">
          <cell r="A26" t="str">
            <v>BG17/08</v>
          </cell>
          <cell r="B26" t="str">
            <v>BG17/08</v>
          </cell>
          <cell r="AP26">
            <v>1147.6095902</v>
          </cell>
          <cell r="AQ26">
            <v>604.21100000000001</v>
          </cell>
          <cell r="AR26">
            <v>1110.5576879999999</v>
          </cell>
          <cell r="AS26">
            <v>4.2000000000001592E-2</v>
          </cell>
          <cell r="AT26">
            <v>752.56479100000001</v>
          </cell>
          <cell r="AU26">
            <v>752.56479100000001</v>
          </cell>
          <cell r="AV26">
            <v>734.01489000000004</v>
          </cell>
          <cell r="AW26">
            <v>752.55878999999993</v>
          </cell>
          <cell r="AX26">
            <v>752.56487399999992</v>
          </cell>
          <cell r="AY26">
            <v>752.56487400000003</v>
          </cell>
          <cell r="AZ26">
            <v>777.30487400000004</v>
          </cell>
        </row>
        <row r="27">
          <cell r="A27" t="str">
            <v>BG18/18</v>
          </cell>
          <cell r="B27" t="str">
            <v>BG18/18</v>
          </cell>
          <cell r="AP27">
            <v>3.5589999999999997E-2</v>
          </cell>
          <cell r="AQ27">
            <v>166.48100000000002</v>
          </cell>
          <cell r="AR27">
            <v>191.86036121250004</v>
          </cell>
          <cell r="AS27">
            <v>0.48836121250000164</v>
          </cell>
          <cell r="AT27">
            <v>42.534999999999997</v>
          </cell>
          <cell r="AU27">
            <v>0</v>
          </cell>
          <cell r="AV27">
            <v>0</v>
          </cell>
          <cell r="AW27">
            <v>0.36566500000000002</v>
          </cell>
          <cell r="AX27">
            <v>0.55545999999999995</v>
          </cell>
          <cell r="AY27">
            <v>13.572537000000001</v>
          </cell>
          <cell r="AZ27">
            <v>38.017077</v>
          </cell>
        </row>
        <row r="28">
          <cell r="A28" t="str">
            <v>BG19/31</v>
          </cell>
          <cell r="B28" t="str">
            <v>BG19/31</v>
          </cell>
          <cell r="AJ28">
            <v>0</v>
          </cell>
          <cell r="AK28">
            <v>0</v>
          </cell>
          <cell r="AL28">
            <v>0</v>
          </cell>
          <cell r="AU28">
            <v>0.35875000000000001</v>
          </cell>
          <cell r="AV28">
            <v>0</v>
          </cell>
          <cell r="AW28">
            <v>0</v>
          </cell>
          <cell r="AX28">
            <v>0</v>
          </cell>
          <cell r="AY28">
            <v>0</v>
          </cell>
          <cell r="AZ28">
            <v>0</v>
          </cell>
        </row>
        <row r="29">
          <cell r="A29" t="str">
            <v>EURONOTAS</v>
          </cell>
          <cell r="C29" t="str">
            <v>EURONOTAS EN DOLARES</v>
          </cell>
          <cell r="P29">
            <v>122.31</v>
          </cell>
          <cell r="Q29">
            <v>62.34</v>
          </cell>
          <cell r="R29">
            <v>62.34</v>
          </cell>
          <cell r="S29">
            <v>62.34</v>
          </cell>
          <cell r="T29">
            <v>62.34</v>
          </cell>
          <cell r="U29">
            <v>62.34</v>
          </cell>
          <cell r="V29">
            <v>98.22</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A30" t="str">
            <v>EL/USD-06</v>
          </cell>
          <cell r="B30" t="str">
            <v>EL/USD-06</v>
          </cell>
          <cell r="P30">
            <v>62.34</v>
          </cell>
          <cell r="Q30">
            <v>62.34</v>
          </cell>
          <cell r="R30">
            <v>62.34</v>
          </cell>
          <cell r="S30">
            <v>62.34</v>
          </cell>
          <cell r="T30">
            <v>62.34</v>
          </cell>
          <cell r="U30">
            <v>62.34</v>
          </cell>
          <cell r="V30">
            <v>98.22</v>
          </cell>
          <cell r="AT30">
            <v>0</v>
          </cell>
          <cell r="AU30">
            <v>0</v>
          </cell>
          <cell r="AV30">
            <v>0</v>
          </cell>
          <cell r="AW30">
            <v>0</v>
          </cell>
          <cell r="AX30">
            <v>0</v>
          </cell>
          <cell r="AY30">
            <v>0</v>
          </cell>
          <cell r="AZ30">
            <v>0</v>
          </cell>
        </row>
        <row r="31">
          <cell r="A31" t="str">
            <v>EL/USD-09</v>
          </cell>
          <cell r="B31" t="str">
            <v>EL/USD-09</v>
          </cell>
          <cell r="P31">
            <v>59.97</v>
          </cell>
          <cell r="AT31">
            <v>0</v>
          </cell>
          <cell r="AU31">
            <v>0</v>
          </cell>
          <cell r="AV31">
            <v>0</v>
          </cell>
          <cell r="AW31">
            <v>0</v>
          </cell>
          <cell r="AX31">
            <v>0</v>
          </cell>
          <cell r="AY31">
            <v>0</v>
          </cell>
          <cell r="AZ31">
            <v>0</v>
          </cell>
        </row>
        <row r="34">
          <cell r="A34" t="str">
            <v>Para ingresar un nuevo bono insertar una fila sobre la línea</v>
          </cell>
        </row>
      </sheetData>
      <sheetData sheetId="4" refreshError="1">
        <row r="4">
          <cell r="A4" t="str">
            <v>DNCI</v>
          </cell>
          <cell r="B4" t="str">
            <v>COD BCOS</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1479.9115869139005</v>
          </cell>
          <cell r="Y6">
            <v>992.52056099751201</v>
          </cell>
          <cell r="Z6">
            <v>1020.8292264814274</v>
          </cell>
          <cell r="AA6">
            <v>1143.8740360188001</v>
          </cell>
          <cell r="AB6">
            <v>1182.8314646754322</v>
          </cell>
          <cell r="AC6">
            <v>1070.5483712052251</v>
          </cell>
          <cell r="AD6">
            <v>1383.088081675809</v>
          </cell>
          <cell r="AE6">
            <v>907.29434920287486</v>
          </cell>
          <cell r="AF6">
            <v>932.73578380247136</v>
          </cell>
          <cell r="AG6">
            <v>1082.4123432719189</v>
          </cell>
          <cell r="AH6">
            <v>1535.7655503493961</v>
          </cell>
          <cell r="AI6">
            <v>1802.6591372636417</v>
          </cell>
          <cell r="AJ6">
            <v>2083.6649471124547</v>
          </cell>
          <cell r="AK6">
            <v>2755.685529218511</v>
          </cell>
          <cell r="AL6">
            <v>3150.7118340671695</v>
          </cell>
          <cell r="AM6">
            <v>3600.8755655932205</v>
          </cell>
          <cell r="AN6">
            <v>2605.8878389399752</v>
          </cell>
          <cell r="AO6">
            <v>2919.4772274893348</v>
          </cell>
          <cell r="AP6">
            <v>6277.4881199999991</v>
          </cell>
          <cell r="AQ6">
            <v>5776.1417600000004</v>
          </cell>
          <cell r="AR6">
            <v>6093.1069021052645</v>
          </cell>
          <cell r="AS6">
            <v>7448.3244019176955</v>
          </cell>
          <cell r="AT6">
            <v>4472.0618831592983</v>
          </cell>
          <cell r="AU6">
            <v>4430.4836680121425</v>
          </cell>
          <cell r="AV6">
            <v>4701.4427685518913</v>
          </cell>
          <cell r="AW6">
            <v>5369.3097269816772</v>
          </cell>
          <cell r="AX6">
            <v>6193.1479049652562</v>
          </cell>
          <cell r="AY6">
            <v>6429.1739160852394</v>
          </cell>
          <cell r="AZ6">
            <v>6273.4800143196371</v>
          </cell>
        </row>
        <row r="7">
          <cell r="A7" t="str">
            <v>TENENCIAS TOTALES C/ PRESTAMOS GARANTIZADOS</v>
          </cell>
        </row>
        <row r="8">
          <cell r="A8" t="str">
            <v>X</v>
          </cell>
        </row>
        <row r="9">
          <cell r="A9" t="str">
            <v>TITULOS GOBIERNO NACIONAL C/PMOS GDOS</v>
          </cell>
          <cell r="T9">
            <v>0</v>
          </cell>
          <cell r="U9">
            <v>0</v>
          </cell>
          <cell r="V9">
            <v>0</v>
          </cell>
          <cell r="W9">
            <v>0</v>
          </cell>
          <cell r="X9">
            <v>1479.9115869139005</v>
          </cell>
          <cell r="Y9">
            <v>992.52056099751201</v>
          </cell>
          <cell r="Z9">
            <v>1020.8292264814274</v>
          </cell>
          <cell r="AA9">
            <v>1143.8740360188001</v>
          </cell>
          <cell r="AB9">
            <v>1182.8314646754322</v>
          </cell>
          <cell r="AC9">
            <v>1070.5483712052251</v>
          </cell>
          <cell r="AD9">
            <v>1383.088081675809</v>
          </cell>
          <cell r="AE9">
            <v>907.29434920287486</v>
          </cell>
          <cell r="AF9">
            <v>932.73578380247136</v>
          </cell>
          <cell r="AG9">
            <v>1082.4123432719189</v>
          </cell>
          <cell r="AH9">
            <v>1535.7655503493961</v>
          </cell>
          <cell r="AI9">
            <v>1802.6591372636417</v>
          </cell>
          <cell r="AJ9">
            <v>2083.6649471124547</v>
          </cell>
          <cell r="AK9">
            <v>2755.685529218511</v>
          </cell>
          <cell r="AL9">
            <v>3150.7118340671695</v>
          </cell>
          <cell r="AM9">
            <v>3600.8755655932205</v>
          </cell>
          <cell r="AN9">
            <v>2605.8878389399752</v>
          </cell>
          <cell r="AO9">
            <v>2919.4772274893348</v>
          </cell>
          <cell r="AP9">
            <v>6277.4881199999991</v>
          </cell>
          <cell r="AQ9">
            <v>5776.1417600000004</v>
          </cell>
          <cell r="AR9">
            <v>6093.1069021052645</v>
          </cell>
          <cell r="AS9">
            <v>374.85968421052644</v>
          </cell>
          <cell r="AT9">
            <v>582.50215317604363</v>
          </cell>
          <cell r="AU9">
            <v>999.44657770083109</v>
          </cell>
          <cell r="AV9">
            <v>908.42359851754384</v>
          </cell>
          <cell r="AW9">
            <v>1083.0453173002459</v>
          </cell>
          <cell r="AX9">
            <v>1029.2722384058045</v>
          </cell>
          <cell r="AY9">
            <v>1094.4259036127003</v>
          </cell>
          <cell r="AZ9">
            <v>1187.1435531611851</v>
          </cell>
        </row>
        <row r="10">
          <cell r="A10" t="str">
            <v>PRESTAMOS GOB NACIONAL</v>
          </cell>
          <cell r="AS10">
            <v>7073.4647177071729</v>
          </cell>
          <cell r="AT10">
            <v>3889.5597299832521</v>
          </cell>
          <cell r="AU10">
            <v>3431.0370903113139</v>
          </cell>
          <cell r="AV10">
            <v>3793.0191700343489</v>
          </cell>
          <cell r="AW10">
            <v>4286.2644096814311</v>
          </cell>
          <cell r="AX10">
            <v>5163.875666559451</v>
          </cell>
          <cell r="AY10">
            <v>5334.7480124725389</v>
          </cell>
          <cell r="AZ10">
            <v>5086.3364611584484</v>
          </cell>
        </row>
        <row r="11">
          <cell r="A11" t="str">
            <v>x</v>
          </cell>
        </row>
        <row r="12">
          <cell r="A12" t="str">
            <v>BRADY</v>
          </cell>
          <cell r="C12" t="str">
            <v>Bonos Brady</v>
          </cell>
          <cell r="T12">
            <v>0</v>
          </cell>
          <cell r="U12">
            <v>0</v>
          </cell>
          <cell r="V12">
            <v>0</v>
          </cell>
          <cell r="W12">
            <v>0</v>
          </cell>
          <cell r="X12">
            <v>1360.3264475670558</v>
          </cell>
          <cell r="Y12">
            <v>838.3200200299143</v>
          </cell>
          <cell r="Z12">
            <v>793.8419970742018</v>
          </cell>
          <cell r="AA12">
            <v>715.91220092479534</v>
          </cell>
          <cell r="AB12">
            <v>518.18619744822877</v>
          </cell>
          <cell r="AC12">
            <v>501.05741792421264</v>
          </cell>
          <cell r="AD12">
            <v>849.47489744130439</v>
          </cell>
          <cell r="AE12">
            <v>539.79820820335112</v>
          </cell>
          <cell r="AF12">
            <v>510.12867528285335</v>
          </cell>
          <cell r="AG12">
            <v>487.45558688929526</v>
          </cell>
          <cell r="AH12">
            <v>797.55761404451437</v>
          </cell>
          <cell r="AI12">
            <v>1104.0459718634227</v>
          </cell>
          <cell r="AJ12">
            <v>1318.7833873498148</v>
          </cell>
          <cell r="AK12">
            <v>1455.2724121796596</v>
          </cell>
          <cell r="AL12">
            <v>1568.16193290663</v>
          </cell>
          <cell r="AM12">
            <v>1538.8551656697875</v>
          </cell>
          <cell r="AN12">
            <v>1087.3486465170599</v>
          </cell>
          <cell r="AO12">
            <v>1290.1874229787536</v>
          </cell>
          <cell r="AP12">
            <v>407.38612000000001</v>
          </cell>
          <cell r="AQ12">
            <v>402.08976000000007</v>
          </cell>
          <cell r="AR12">
            <v>552.30521052631582</v>
          </cell>
          <cell r="AS12">
            <v>279.14100000000008</v>
          </cell>
          <cell r="AT12">
            <v>353.64100000000002</v>
          </cell>
          <cell r="AU12">
            <v>607.70800000000008</v>
          </cell>
          <cell r="AV12">
            <v>520.57159999999999</v>
          </cell>
          <cell r="AW12">
            <v>562.32892000000004</v>
          </cell>
          <cell r="AX12">
            <v>503.8780855156034</v>
          </cell>
          <cell r="AY12">
            <v>547.33688551560351</v>
          </cell>
          <cell r="AZ12">
            <v>548.79048551560345</v>
          </cell>
          <cell r="BA12">
            <v>435.45048551560348</v>
          </cell>
        </row>
        <row r="13">
          <cell r="A13" t="str">
            <v>PAR</v>
          </cell>
          <cell r="B13" t="str">
            <v>PAR</v>
          </cell>
          <cell r="X13">
            <v>802.35535659154095</v>
          </cell>
          <cell r="Y13">
            <v>440.63625077591558</v>
          </cell>
          <cell r="Z13">
            <v>419.57611341830165</v>
          </cell>
          <cell r="AA13">
            <v>345.60928433268856</v>
          </cell>
          <cell r="AB13">
            <v>249.58614542213164</v>
          </cell>
          <cell r="AC13">
            <v>287.99057684961156</v>
          </cell>
          <cell r="AD13">
            <v>286.24583388881484</v>
          </cell>
          <cell r="AE13">
            <v>169.83218588640273</v>
          </cell>
          <cell r="AF13">
            <v>175.53044915954808</v>
          </cell>
          <cell r="AG13">
            <v>138.04181184668991</v>
          </cell>
          <cell r="AH13">
            <v>252.43658001879112</v>
          </cell>
          <cell r="AI13">
            <v>224.66163597947482</v>
          </cell>
          <cell r="AJ13">
            <v>770.8536957849725</v>
          </cell>
          <cell r="AK13">
            <v>726.7058660763696</v>
          </cell>
          <cell r="AL13">
            <v>761.93529148650669</v>
          </cell>
          <cell r="AM13">
            <v>648.84277620396597</v>
          </cell>
          <cell r="AN13">
            <v>654.7217391304348</v>
          </cell>
          <cell r="AO13">
            <v>548.3739130434783</v>
          </cell>
          <cell r="AP13">
            <v>50.22</v>
          </cell>
          <cell r="AQ13">
            <v>42.1</v>
          </cell>
          <cell r="AR13">
            <v>37.374736842105264</v>
          </cell>
          <cell r="AS13">
            <v>45.574736842105267</v>
          </cell>
          <cell r="AT13">
            <v>50.574736842105267</v>
          </cell>
          <cell r="AU13">
            <v>96.970736842105254</v>
          </cell>
          <cell r="AV13">
            <v>291.98973684210523</v>
          </cell>
          <cell r="AW13">
            <v>303.22073684210523</v>
          </cell>
          <cell r="AX13">
            <v>305.67073684210521</v>
          </cell>
          <cell r="AY13">
            <v>315.96073684210523</v>
          </cell>
          <cell r="AZ13">
            <v>315.98073684210522</v>
          </cell>
        </row>
        <row r="14">
          <cell r="A14" t="str">
            <v>DISD</v>
          </cell>
          <cell r="B14" t="str">
            <v>DISD</v>
          </cell>
          <cell r="X14">
            <v>10.084280423956072</v>
          </cell>
          <cell r="Y14">
            <v>3.1390296886314268</v>
          </cell>
          <cell r="Z14">
            <v>20.612877309767018</v>
          </cell>
          <cell r="AA14">
            <v>3.9064176861987554</v>
          </cell>
          <cell r="AB14">
            <v>15.726802965625703</v>
          </cell>
          <cell r="AC14">
            <v>10.289822511795103</v>
          </cell>
          <cell r="AD14">
            <v>4.19417712267024</v>
          </cell>
          <cell r="AE14">
            <v>3.2355016226894318</v>
          </cell>
          <cell r="AF14">
            <v>15.365952284674485</v>
          </cell>
          <cell r="AG14">
            <v>2.6769593091717918</v>
          </cell>
          <cell r="AH14">
            <v>29.912317918257674</v>
          </cell>
          <cell r="AI14">
            <v>4.2315042315042319</v>
          </cell>
          <cell r="AJ14">
            <v>3.7836139733601413</v>
          </cell>
          <cell r="AK14">
            <v>12.529182879377432</v>
          </cell>
          <cell r="AL14">
            <v>12.460629921259843</v>
          </cell>
          <cell r="AM14">
            <v>12.421966674489557</v>
          </cell>
          <cell r="AN14">
            <v>11.985150449394293</v>
          </cell>
          <cell r="AO14">
            <v>14.091603053435113</v>
          </cell>
          <cell r="AP14">
            <v>7.0490000000000004</v>
          </cell>
          <cell r="AQ14">
            <v>11.07</v>
          </cell>
          <cell r="AR14">
            <v>4.9342105263157903</v>
          </cell>
          <cell r="AS14">
            <v>1.22</v>
          </cell>
          <cell r="AT14">
            <v>35.519999999999996</v>
          </cell>
          <cell r="AU14">
            <v>57.866</v>
          </cell>
          <cell r="AV14">
            <v>59.293999999999997</v>
          </cell>
          <cell r="AW14">
            <v>76.272999999999996</v>
          </cell>
          <cell r="AX14">
            <v>76.272999999999996</v>
          </cell>
          <cell r="AY14">
            <v>76.272999999999996</v>
          </cell>
          <cell r="AZ14">
            <v>76.272999999999996</v>
          </cell>
        </row>
        <row r="15">
          <cell r="A15" t="str">
            <v>FRB</v>
          </cell>
          <cell r="B15" t="str">
            <v>FRB</v>
          </cell>
          <cell r="X15">
            <v>547.88681055155871</v>
          </cell>
          <cell r="Y15">
            <v>394.54473956536737</v>
          </cell>
          <cell r="Z15">
            <v>353.65300634613311</v>
          </cell>
          <cell r="AA15">
            <v>366.39649890590806</v>
          </cell>
          <cell r="AB15">
            <v>252.87324906047144</v>
          </cell>
          <cell r="AC15">
            <v>202.77701856280601</v>
          </cell>
          <cell r="AD15">
            <v>559.03488642981938</v>
          </cell>
          <cell r="AE15">
            <v>366.73052069425898</v>
          </cell>
          <cell r="AF15">
            <v>319.23227383863082</v>
          </cell>
          <cell r="AG15">
            <v>346.73681573343356</v>
          </cell>
          <cell r="AH15">
            <v>515.20871610746565</v>
          </cell>
          <cell r="AI15">
            <v>875.15283165244364</v>
          </cell>
          <cell r="AJ15">
            <v>544.14607759148214</v>
          </cell>
          <cell r="AK15">
            <v>716.03736322391262</v>
          </cell>
          <cell r="AL15">
            <v>793.76601149886346</v>
          </cell>
          <cell r="AM15">
            <v>877.590422791332</v>
          </cell>
          <cell r="AN15">
            <v>420.64175693723098</v>
          </cell>
          <cell r="AO15">
            <v>727.72190688184003</v>
          </cell>
          <cell r="AP15">
            <v>350.11712</v>
          </cell>
          <cell r="AQ15">
            <v>348.91976000000005</v>
          </cell>
          <cell r="AR15">
            <v>509.99626315789476</v>
          </cell>
          <cell r="AS15">
            <v>232.34626315789478</v>
          </cell>
          <cell r="AT15">
            <v>267.54626315789477</v>
          </cell>
          <cell r="AU15">
            <v>452.87126315789476</v>
          </cell>
          <cell r="AV15">
            <v>169.28786315789475</v>
          </cell>
          <cell r="AW15">
            <v>182.83518315789476</v>
          </cell>
          <cell r="AX15">
            <v>121.93434867349825</v>
          </cell>
          <cell r="AY15">
            <v>155.10314867349825</v>
          </cell>
          <cell r="AZ15">
            <v>156.53674867349827</v>
          </cell>
        </row>
        <row r="16">
          <cell r="A16" t="str">
            <v>GLOB</v>
          </cell>
          <cell r="C16" t="str">
            <v>Bonos Globales</v>
          </cell>
          <cell r="T16">
            <v>0</v>
          </cell>
          <cell r="U16">
            <v>0</v>
          </cell>
          <cell r="V16">
            <v>0</v>
          </cell>
          <cell r="W16">
            <v>0</v>
          </cell>
          <cell r="X16">
            <v>115.4641393468445</v>
          </cell>
          <cell r="Y16">
            <v>123.48768536098891</v>
          </cell>
          <cell r="Z16">
            <v>180.40097775463866</v>
          </cell>
          <cell r="AA16">
            <v>411.75740460385998</v>
          </cell>
          <cell r="AB16">
            <v>581.78908669503835</v>
          </cell>
          <cell r="AC16">
            <v>482.27952253653882</v>
          </cell>
          <cell r="AD16">
            <v>420.58878741719917</v>
          </cell>
          <cell r="AE16">
            <v>236.71754854568337</v>
          </cell>
          <cell r="AF16">
            <v>327.05704839061406</v>
          </cell>
          <cell r="AG16">
            <v>508.59516839979102</v>
          </cell>
          <cell r="AH16">
            <v>592.99265291575557</v>
          </cell>
          <cell r="AI16">
            <v>629.56438491241386</v>
          </cell>
          <cell r="AJ16">
            <v>599.33013518952134</v>
          </cell>
          <cell r="AK16">
            <v>1124.8070366734444</v>
          </cell>
          <cell r="AL16">
            <v>1416.603359482943</v>
          </cell>
          <cell r="AM16">
            <v>1606.6941338882116</v>
          </cell>
          <cell r="AN16">
            <v>1177.3089211851436</v>
          </cell>
          <cell r="AO16">
            <v>1325.368895524942</v>
          </cell>
          <cell r="AP16">
            <v>5776.5520000000006</v>
          </cell>
          <cell r="AQ16">
            <v>5281.4620000000004</v>
          </cell>
          <cell r="AR16">
            <v>5453.5695863157907</v>
          </cell>
          <cell r="AS16">
            <v>81.526578947368463</v>
          </cell>
          <cell r="AT16">
            <v>222.65697894736849</v>
          </cell>
          <cell r="AU16">
            <v>386.5301289473685</v>
          </cell>
          <cell r="AV16">
            <v>383.64877044736846</v>
          </cell>
          <cell r="AW16">
            <v>516.28636634049349</v>
          </cell>
          <cell r="AX16">
            <v>520.52536634049341</v>
          </cell>
          <cell r="AY16">
            <v>542.13826621739736</v>
          </cell>
          <cell r="AZ16">
            <v>633.51872621739733</v>
          </cell>
          <cell r="BA16">
            <v>610.59112780833777</v>
          </cell>
        </row>
        <row r="17">
          <cell r="A17" t="str">
            <v>BG01/03</v>
          </cell>
          <cell r="B17" t="str">
            <v>BG01/03</v>
          </cell>
          <cell r="C17" t="str">
            <v xml:space="preserve">    Bono Global I (8.375%)</v>
          </cell>
          <cell r="X17">
            <v>52.251139346844496</v>
          </cell>
          <cell r="Y17">
            <v>20.327519772865546</v>
          </cell>
          <cell r="Z17">
            <v>19.630826478652565</v>
          </cell>
          <cell r="AA17">
            <v>20.454368932038836</v>
          </cell>
          <cell r="AB17">
            <v>35.76158940397351</v>
          </cell>
          <cell r="AC17">
            <v>70.800582241630266</v>
          </cell>
          <cell r="AD17">
            <v>27.501246882793019</v>
          </cell>
          <cell r="AE17">
            <v>31.606557377049182</v>
          </cell>
          <cell r="AF17">
            <v>51.718564809826525</v>
          </cell>
          <cell r="AG17">
            <v>44.397905759162306</v>
          </cell>
          <cell r="AH17">
            <v>55.778263244128887</v>
          </cell>
          <cell r="AI17">
            <v>24.290512174643158</v>
          </cell>
          <cell r="AJ17">
            <v>13.701298701298702</v>
          </cell>
          <cell r="AK17">
            <v>13.877677100494234</v>
          </cell>
          <cell r="AL17">
            <v>31.011162891514033</v>
          </cell>
          <cell r="AM17">
            <v>16.552335279399497</v>
          </cell>
          <cell r="AN17">
            <v>12.9760348583878</v>
          </cell>
          <cell r="AO17">
            <v>52.546410199060617</v>
          </cell>
          <cell r="AP17">
            <v>15.025</v>
          </cell>
          <cell r="AQ17">
            <v>19.864999999999998</v>
          </cell>
          <cell r="AR17">
            <v>11.57657894736842</v>
          </cell>
          <cell r="AS17">
            <v>2.776578947368419</v>
          </cell>
          <cell r="AT17">
            <v>2.8965789473684191</v>
          </cell>
          <cell r="AU17">
            <v>14.616578947368421</v>
          </cell>
          <cell r="AV17">
            <v>16.256578947368421</v>
          </cell>
          <cell r="AW17">
            <v>11.88657894736842</v>
          </cell>
          <cell r="AX17">
            <v>11.036578947368419</v>
          </cell>
          <cell r="AY17">
            <v>10.276578947368419</v>
          </cell>
          <cell r="AZ17">
            <v>16.72657894736842</v>
          </cell>
        </row>
        <row r="18">
          <cell r="A18" t="str">
            <v>BG02/99</v>
          </cell>
          <cell r="B18" t="str">
            <v>BG02/99</v>
          </cell>
          <cell r="C18" t="str">
            <v xml:space="preserve">    Bono Global II (10.95%)</v>
          </cell>
          <cell r="X18">
            <v>3</v>
          </cell>
          <cell r="Y18">
            <v>3</v>
          </cell>
          <cell r="Z18">
            <v>2.8153061224489795</v>
          </cell>
          <cell r="AA18">
            <v>3.6806122448979592</v>
          </cell>
          <cell r="AB18">
            <v>27.312348668280872</v>
          </cell>
          <cell r="AC18">
            <v>3.0680000000000001</v>
          </cell>
          <cell r="AD18">
            <v>2.738</v>
          </cell>
          <cell r="AE18">
            <v>5.6790000000000003</v>
          </cell>
          <cell r="AF18">
            <v>2.6585269791256398</v>
          </cell>
          <cell r="AG18">
            <v>18.764192661646945</v>
          </cell>
          <cell r="AH18">
            <v>13.065331614949937</v>
          </cell>
          <cell r="AI18">
            <v>19.314638590807856</v>
          </cell>
          <cell r="AJ18">
            <v>0</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AZ18">
            <v>0</v>
          </cell>
        </row>
        <row r="19">
          <cell r="A19" t="str">
            <v>BG03/01</v>
          </cell>
          <cell r="B19" t="str">
            <v>BG03/01</v>
          </cell>
          <cell r="C19" t="str">
            <v xml:space="preserve">    Bono Global III</v>
          </cell>
          <cell r="X19">
            <v>6.5000000000000002E-2</v>
          </cell>
          <cell r="Y19">
            <v>6.5000000000000002E-2</v>
          </cell>
          <cell r="Z19">
            <v>6.6326530612244902E-2</v>
          </cell>
          <cell r="AA19">
            <v>6.4285714285714293E-2</v>
          </cell>
          <cell r="AB19">
            <v>0.1</v>
          </cell>
          <cell r="AC19">
            <v>0.16400000000000001</v>
          </cell>
          <cell r="AD19">
            <v>0.25900000000000001</v>
          </cell>
          <cell r="AE19">
            <v>1.825</v>
          </cell>
          <cell r="AF19">
            <v>1.8988606835898461</v>
          </cell>
          <cell r="AG19">
            <v>6.486486486486486</v>
          </cell>
          <cell r="AH19">
            <v>6.5460660415817369</v>
          </cell>
          <cell r="AI19">
            <v>5.5083291267036856</v>
          </cell>
          <cell r="AJ19">
            <v>6.5283582089552246</v>
          </cell>
          <cell r="AK19">
            <v>6.5720207253886009</v>
          </cell>
          <cell r="AL19">
            <v>21.056660039761432</v>
          </cell>
          <cell r="AM19">
            <v>36.198420533070092</v>
          </cell>
          <cell r="AN19">
            <v>41.198265668111944</v>
          </cell>
          <cell r="AO19">
            <v>0</v>
          </cell>
          <cell r="AQ19">
            <v>0</v>
          </cell>
          <cell r="AR19">
            <v>0</v>
          </cell>
          <cell r="AS19">
            <v>0</v>
          </cell>
          <cell r="AT19">
            <v>0</v>
          </cell>
          <cell r="AU19">
            <v>0</v>
          </cell>
          <cell r="AV19">
            <v>0</v>
          </cell>
          <cell r="AW19">
            <v>0</v>
          </cell>
          <cell r="AX19">
            <v>0</v>
          </cell>
          <cell r="AY19">
            <v>0</v>
          </cell>
          <cell r="AZ19">
            <v>10.29</v>
          </cell>
        </row>
        <row r="20">
          <cell r="A20" t="str">
            <v>BG04/06</v>
          </cell>
          <cell r="B20" t="str">
            <v>BG04/06</v>
          </cell>
          <cell r="C20" t="str">
            <v xml:space="preserve">    Bono Global IV</v>
          </cell>
          <cell r="X20">
            <v>60.14800000000001</v>
          </cell>
          <cell r="Y20">
            <v>15</v>
          </cell>
          <cell r="Z20">
            <v>8.7178372739916536</v>
          </cell>
          <cell r="AA20">
            <v>5.4554596497108854</v>
          </cell>
          <cell r="AB20">
            <v>29.508196721311471</v>
          </cell>
          <cell r="AC20">
            <v>21.580339619421451</v>
          </cell>
          <cell r="AD20">
            <v>41.454984669701759</v>
          </cell>
          <cell r="AE20">
            <v>29.46837213950235</v>
          </cell>
          <cell r="AF20">
            <v>46.164356822174504</v>
          </cell>
          <cell r="AG20">
            <v>14.509803921568627</v>
          </cell>
          <cell r="AH20">
            <v>13.918877394243573</v>
          </cell>
          <cell r="AI20">
            <v>47.937131630648324</v>
          </cell>
          <cell r="AJ20">
            <v>14.616441043751225</v>
          </cell>
          <cell r="AK20">
            <v>38.367820537613611</v>
          </cell>
          <cell r="AL20">
            <v>30.648804024227495</v>
          </cell>
          <cell r="AM20">
            <v>36.791559850128181</v>
          </cell>
          <cell r="AN20">
            <v>19.823958333333334</v>
          </cell>
          <cell r="AO20">
            <v>16.057294429708222</v>
          </cell>
          <cell r="AP20">
            <v>7.35</v>
          </cell>
          <cell r="AQ20">
            <v>6.5179999999999998</v>
          </cell>
          <cell r="AR20">
            <v>4.5306315789473679</v>
          </cell>
          <cell r="AS20">
            <v>0</v>
          </cell>
          <cell r="AT20">
            <v>0.24</v>
          </cell>
          <cell r="AU20">
            <v>35.260000000000005</v>
          </cell>
          <cell r="AV20">
            <v>35.260000000000005</v>
          </cell>
          <cell r="AW20">
            <v>24.470000000000006</v>
          </cell>
          <cell r="AX20">
            <v>24.970000000000006</v>
          </cell>
          <cell r="AY20">
            <v>24.970000000000006</v>
          </cell>
          <cell r="AZ20">
            <v>35.260000000000005</v>
          </cell>
        </row>
        <row r="21">
          <cell r="A21" t="str">
            <v>BG05/17</v>
          </cell>
          <cell r="B21" t="str">
            <v>BG05/17</v>
          </cell>
          <cell r="C21" t="str">
            <v xml:space="preserve">    Bono GlobalI V Megabono</v>
          </cell>
          <cell r="Y21">
            <v>85.095165588123351</v>
          </cell>
          <cell r="Z21">
            <v>149.17068134893321</v>
          </cell>
          <cell r="AA21">
            <v>249.45731191885037</v>
          </cell>
          <cell r="AB21">
            <v>295.2967032967033</v>
          </cell>
          <cell r="AC21">
            <v>239.94100806801424</v>
          </cell>
          <cell r="AD21">
            <v>302.63304566702629</v>
          </cell>
          <cell r="AE21">
            <v>126.64183076104311</v>
          </cell>
          <cell r="AF21">
            <v>163.22078907435508</v>
          </cell>
          <cell r="AG21">
            <v>336.74418604651163</v>
          </cell>
          <cell r="AH21">
            <v>304.55694810905885</v>
          </cell>
          <cell r="AI21">
            <v>376.60762633047432</v>
          </cell>
          <cell r="AJ21">
            <v>367.26792235248894</v>
          </cell>
          <cell r="AK21">
            <v>460.54877433672959</v>
          </cell>
          <cell r="AL21">
            <v>453.05529125700389</v>
          </cell>
          <cell r="AM21">
            <v>514.36636571304246</v>
          </cell>
          <cell r="AN21">
            <v>364.24373744847264</v>
          </cell>
          <cell r="AO21">
            <v>387.08090463977618</v>
          </cell>
          <cell r="AP21">
            <v>178.36199999999999</v>
          </cell>
          <cell r="AQ21">
            <v>276.07299999999998</v>
          </cell>
          <cell r="AR21">
            <v>276.07299999999998</v>
          </cell>
          <cell r="AS21">
            <v>47.000000000000043</v>
          </cell>
          <cell r="AT21">
            <v>71.500000000000043</v>
          </cell>
          <cell r="AU21">
            <v>143.39100000000002</v>
          </cell>
          <cell r="AV21">
            <v>136.19300000000001</v>
          </cell>
          <cell r="AW21">
            <v>153.19600000000003</v>
          </cell>
          <cell r="AX21">
            <v>159.10500000000002</v>
          </cell>
          <cell r="AY21">
            <v>173.46500000000003</v>
          </cell>
          <cell r="AZ21">
            <v>191.10100000000003</v>
          </cell>
        </row>
        <row r="22">
          <cell r="A22" t="str">
            <v>BG06/27</v>
          </cell>
          <cell r="B22" t="str">
            <v>BG06/27</v>
          </cell>
          <cell r="C22" t="str">
            <v xml:space="preserve">    Bono Global VI (9.75%)</v>
          </cell>
          <cell r="AA22">
            <v>132.64536614407621</v>
          </cell>
          <cell r="AB22">
            <v>193.81024860476916</v>
          </cell>
          <cell r="AC22">
            <v>146.72559260747289</v>
          </cell>
          <cell r="AD22">
            <v>46.002510197678063</v>
          </cell>
          <cell r="AE22">
            <v>41.496788268088721</v>
          </cell>
          <cell r="AF22">
            <v>61.395950021542447</v>
          </cell>
          <cell r="AG22">
            <v>75.534839249432295</v>
          </cell>
          <cell r="AH22">
            <v>74.617517328292379</v>
          </cell>
          <cell r="AI22">
            <v>87.611144042679314</v>
          </cell>
          <cell r="AJ22">
            <v>80.766371487919528</v>
          </cell>
          <cell r="AK22">
            <v>103.32379535309605</v>
          </cell>
          <cell r="AL22">
            <v>173.6652647204354</v>
          </cell>
          <cell r="AM22">
            <v>92.390188962582911</v>
          </cell>
          <cell r="AN22">
            <v>62.503268750742897</v>
          </cell>
          <cell r="AO22">
            <v>167.43440627535841</v>
          </cell>
          <cell r="AP22">
            <v>44.750999999999998</v>
          </cell>
          <cell r="AQ22">
            <v>67.233000000000004</v>
          </cell>
          <cell r="AR22">
            <v>62.962473684210529</v>
          </cell>
          <cell r="AS22">
            <v>0</v>
          </cell>
          <cell r="AT22">
            <v>0</v>
          </cell>
          <cell r="AU22">
            <v>0</v>
          </cell>
          <cell r="AV22">
            <v>6.0000000000002274E-2</v>
          </cell>
          <cell r="AW22">
            <v>26.09</v>
          </cell>
          <cell r="AX22">
            <v>22.74</v>
          </cell>
          <cell r="AY22">
            <v>28.96</v>
          </cell>
          <cell r="AZ22">
            <v>39.75</v>
          </cell>
        </row>
        <row r="23">
          <cell r="A23" t="str">
            <v>BG07/05</v>
          </cell>
          <cell r="B23" t="str">
            <v>BG07/05</v>
          </cell>
          <cell r="C23" t="str">
            <v xml:space="preserve">    Bono Global VII (11%)</v>
          </cell>
          <cell r="AF23">
            <v>0</v>
          </cell>
          <cell r="AG23">
            <v>0</v>
          </cell>
          <cell r="AH23">
            <v>56.36560302866414</v>
          </cell>
          <cell r="AI23">
            <v>3.1042128603104215</v>
          </cell>
          <cell r="AJ23">
            <v>42.468923698837798</v>
          </cell>
          <cell r="AK23">
            <v>46.142717497556212</v>
          </cell>
          <cell r="AL23">
            <v>46.709744658676392</v>
          </cell>
          <cell r="AM23">
            <v>45.76</v>
          </cell>
          <cell r="AN23">
            <v>43.257909071862557</v>
          </cell>
          <cell r="AO23">
            <v>34.688156972669937</v>
          </cell>
          <cell r="AP23">
            <v>4.7619999999999996</v>
          </cell>
          <cell r="AQ23">
            <v>8.4</v>
          </cell>
          <cell r="AR23">
            <v>36.1</v>
          </cell>
          <cell r="AS23">
            <v>19.05</v>
          </cell>
          <cell r="AT23">
            <v>20.05</v>
          </cell>
          <cell r="AU23">
            <v>25.55</v>
          </cell>
          <cell r="AV23">
            <v>24.719000000000001</v>
          </cell>
          <cell r="AW23">
            <v>28.919</v>
          </cell>
          <cell r="AX23">
            <v>30.119</v>
          </cell>
          <cell r="AY23">
            <v>29.279</v>
          </cell>
          <cell r="AZ23">
            <v>35.923000000000002</v>
          </cell>
        </row>
        <row r="24">
          <cell r="A24" t="str">
            <v>BG08/19</v>
          </cell>
          <cell r="B24" t="str">
            <v>BG08/19</v>
          </cell>
          <cell r="C24" t="str">
            <v xml:space="preserve">    Bono Global VIII (12,125%)</v>
          </cell>
          <cell r="AG24">
            <v>12.157754274982702</v>
          </cell>
          <cell r="AH24">
            <v>29.100456136628829</v>
          </cell>
          <cell r="AI24">
            <v>27.605855192062091</v>
          </cell>
          <cell r="AJ24">
            <v>38.112898827379325</v>
          </cell>
          <cell r="AK24">
            <v>50.254055110416253</v>
          </cell>
          <cell r="AL24">
            <v>71.882484270347064</v>
          </cell>
          <cell r="AM24">
            <v>91.239012138970281</v>
          </cell>
          <cell r="AN24">
            <v>29.85326256634405</v>
          </cell>
          <cell r="AO24">
            <v>37.394665215024496</v>
          </cell>
          <cell r="AP24">
            <v>20.582000000000001</v>
          </cell>
          <cell r="AQ24">
            <v>20.02</v>
          </cell>
          <cell r="AR24">
            <v>19</v>
          </cell>
          <cell r="AS24">
            <v>0</v>
          </cell>
          <cell r="AT24">
            <v>0</v>
          </cell>
          <cell r="AU24">
            <v>0</v>
          </cell>
          <cell r="AV24">
            <v>0</v>
          </cell>
          <cell r="AW24">
            <v>0</v>
          </cell>
          <cell r="AX24">
            <v>0</v>
          </cell>
          <cell r="AY24">
            <v>0</v>
          </cell>
          <cell r="AZ24">
            <v>0</v>
          </cell>
        </row>
        <row r="25">
          <cell r="A25" t="str">
            <v>BG09/09</v>
          </cell>
          <cell r="B25" t="str">
            <v>BG09/09</v>
          </cell>
          <cell r="C25" t="str">
            <v xml:space="preserve">    Bono Global IX (11,75%)</v>
          </cell>
          <cell r="AH25">
            <v>39.043590018207126</v>
          </cell>
          <cell r="AI25">
            <v>37.584934964084646</v>
          </cell>
          <cell r="AJ25">
            <v>35.867920868890607</v>
          </cell>
          <cell r="AK25">
            <v>128.563103085889</v>
          </cell>
          <cell r="AL25">
            <v>216.70082815734989</v>
          </cell>
          <cell r="AM25">
            <v>268.96892796483155</v>
          </cell>
          <cell r="AN25">
            <v>185.38235602643448</v>
          </cell>
          <cell r="AO25">
            <v>183.93831168831167</v>
          </cell>
          <cell r="AP25">
            <v>142.48699999999999</v>
          </cell>
          <cell r="AQ25">
            <v>140.56200000000001</v>
          </cell>
          <cell r="AR25">
            <v>138.4</v>
          </cell>
          <cell r="AS25">
            <v>0</v>
          </cell>
          <cell r="AT25">
            <v>0</v>
          </cell>
          <cell r="AU25">
            <v>0</v>
          </cell>
          <cell r="AV25">
            <v>0</v>
          </cell>
          <cell r="AW25">
            <v>25.369</v>
          </cell>
          <cell r="AX25">
            <v>25.369</v>
          </cell>
          <cell r="AY25">
            <v>25.369</v>
          </cell>
          <cell r="AZ25">
            <v>29</v>
          </cell>
        </row>
        <row r="26">
          <cell r="A26" t="str">
            <v>BG10/20</v>
          </cell>
          <cell r="B26" t="str">
            <v>BG10/20</v>
          </cell>
          <cell r="C26" t="str">
            <v xml:space="preserve">    Bono Global X (12%)</v>
          </cell>
          <cell r="AJ26">
            <v>0</v>
          </cell>
          <cell r="AK26">
            <v>18.064391000775796</v>
          </cell>
          <cell r="AL26">
            <v>20.142160844841595</v>
          </cell>
          <cell r="AM26">
            <v>38.28151260504201</v>
          </cell>
          <cell r="AN26">
            <v>15.434583714547117</v>
          </cell>
          <cell r="AO26">
            <v>33.586359920588585</v>
          </cell>
          <cell r="AP26">
            <v>10.574</v>
          </cell>
          <cell r="AQ26">
            <v>9.6489999999999991</v>
          </cell>
          <cell r="AR26">
            <v>9.0437368421052611</v>
          </cell>
          <cell r="AS26">
            <v>0</v>
          </cell>
          <cell r="AT26">
            <v>0</v>
          </cell>
          <cell r="AU26">
            <v>0</v>
          </cell>
          <cell r="AV26">
            <v>0</v>
          </cell>
          <cell r="AW26">
            <v>33.18</v>
          </cell>
          <cell r="AX26">
            <v>33.18</v>
          </cell>
          <cell r="AY26">
            <v>33.18</v>
          </cell>
          <cell r="AZ26">
            <v>33.18</v>
          </cell>
        </row>
        <row r="27">
          <cell r="A27" t="str">
            <v>BG11/10</v>
          </cell>
          <cell r="B27" t="str">
            <v>BG11/10</v>
          </cell>
          <cell r="C27" t="str">
            <v xml:space="preserve">    Bono Global XI (11,375%)</v>
          </cell>
          <cell r="AJ27">
            <v>0</v>
          </cell>
          <cell r="AK27">
            <v>259.09268192548495</v>
          </cell>
          <cell r="AL27">
            <v>177.4559831312599</v>
          </cell>
          <cell r="AM27">
            <v>254.79956663055253</v>
          </cell>
          <cell r="AN27">
            <v>230.68072162785819</v>
          </cell>
          <cell r="AO27">
            <v>85.760447590774135</v>
          </cell>
          <cell r="AP27">
            <v>65.787000000000006</v>
          </cell>
          <cell r="AQ27">
            <v>57.357999999999997</v>
          </cell>
          <cell r="AR27">
            <v>52.8</v>
          </cell>
          <cell r="AS27">
            <v>0</v>
          </cell>
          <cell r="AT27">
            <v>1.9</v>
          </cell>
          <cell r="AU27">
            <v>29.9</v>
          </cell>
          <cell r="AV27">
            <v>30.08</v>
          </cell>
          <cell r="AW27">
            <v>19.715999999999998</v>
          </cell>
          <cell r="AX27">
            <v>19.795999999999999</v>
          </cell>
          <cell r="AY27">
            <v>18.996000000000002</v>
          </cell>
          <cell r="AZ27">
            <v>30.080000000000002</v>
          </cell>
        </row>
        <row r="28">
          <cell r="A28" t="str">
            <v>BG12/15</v>
          </cell>
          <cell r="B28" t="str">
            <v>BG12/15</v>
          </cell>
          <cell r="C28" t="str">
            <v xml:space="preserve">    Bono Global XII (11,75%)</v>
          </cell>
          <cell r="AJ28">
            <v>0</v>
          </cell>
          <cell r="AK28">
            <v>0</v>
          </cell>
          <cell r="AL28">
            <v>174.27497548752586</v>
          </cell>
          <cell r="AM28">
            <v>174.67679413305393</v>
          </cell>
          <cell r="AN28">
            <v>156.07482769937641</v>
          </cell>
          <cell r="AO28">
            <v>146.79949760219228</v>
          </cell>
          <cell r="AP28">
            <v>49.558</v>
          </cell>
          <cell r="AQ28">
            <v>75.863</v>
          </cell>
          <cell r="AR28">
            <v>76.108263157894726</v>
          </cell>
          <cell r="AS28">
            <v>0</v>
          </cell>
          <cell r="AT28">
            <v>0</v>
          </cell>
          <cell r="AU28">
            <v>0</v>
          </cell>
          <cell r="AV28">
            <v>0</v>
          </cell>
          <cell r="AW28">
            <v>12.604000000000006</v>
          </cell>
          <cell r="AX28">
            <v>13.534000000000006</v>
          </cell>
          <cell r="AY28">
            <v>13.134</v>
          </cell>
          <cell r="AZ28">
            <v>46.014000000000003</v>
          </cell>
        </row>
        <row r="29">
          <cell r="A29" t="str">
            <v>BG13/30</v>
          </cell>
          <cell r="B29" t="str">
            <v>BG13/30</v>
          </cell>
          <cell r="C29" t="str">
            <v xml:space="preserve">    Bono Global XIII (10,25%)</v>
          </cell>
          <cell r="AJ29">
            <v>0</v>
          </cell>
          <cell r="AK29">
            <v>0</v>
          </cell>
          <cell r="AL29">
            <v>0</v>
          </cell>
          <cell r="AM29">
            <v>36.669450077537867</v>
          </cell>
          <cell r="AN29">
            <v>15.879995419672507</v>
          </cell>
          <cell r="AO29">
            <v>46.568800403225808</v>
          </cell>
          <cell r="AP29">
            <v>21.216999999999999</v>
          </cell>
          <cell r="AQ29">
            <v>36.182000000000002</v>
          </cell>
          <cell r="AR29">
            <v>34</v>
          </cell>
          <cell r="AS29">
            <v>0</v>
          </cell>
          <cell r="AT29">
            <v>0</v>
          </cell>
          <cell r="AU29">
            <v>0</v>
          </cell>
          <cell r="AV29">
            <v>0</v>
          </cell>
          <cell r="AW29">
            <v>0</v>
          </cell>
          <cell r="AX29">
            <v>0</v>
          </cell>
          <cell r="AY29">
            <v>0</v>
          </cell>
          <cell r="AZ29">
            <v>0</v>
          </cell>
        </row>
        <row r="30">
          <cell r="A30" t="str">
            <v>BG14/31</v>
          </cell>
          <cell r="B30" t="str">
            <v>BG14/31</v>
          </cell>
          <cell r="C30" t="str">
            <v xml:space="preserve">    Bono Global XIV (12%)</v>
          </cell>
          <cell r="AJ30">
            <v>0</v>
          </cell>
          <cell r="AK30">
            <v>0</v>
          </cell>
          <cell r="AL30">
            <v>0</v>
          </cell>
          <cell r="AM30">
            <v>0</v>
          </cell>
          <cell r="AN30">
            <v>0</v>
          </cell>
          <cell r="AO30">
            <v>12.808390392348658</v>
          </cell>
          <cell r="AP30">
            <v>10.78</v>
          </cell>
          <cell r="AQ30">
            <v>0.48</v>
          </cell>
          <cell r="AR30">
            <v>6.3157894736841635E-3</v>
          </cell>
          <cell r="AS30">
            <v>0</v>
          </cell>
          <cell r="AT30">
            <v>0</v>
          </cell>
          <cell r="AU30">
            <v>0</v>
          </cell>
          <cell r="AV30">
            <v>0</v>
          </cell>
          <cell r="AW30">
            <v>0</v>
          </cell>
          <cell r="AX30">
            <v>0</v>
          </cell>
          <cell r="AY30">
            <v>0</v>
          </cell>
          <cell r="AZ30">
            <v>0</v>
          </cell>
        </row>
        <row r="31">
          <cell r="A31" t="str">
            <v>BG15/12</v>
          </cell>
          <cell r="B31" t="str">
            <v>BG15/12</v>
          </cell>
          <cell r="C31" t="str">
            <v xml:space="preserve">    Bono Global XV (12,375%)</v>
          </cell>
          <cell r="AJ31">
            <v>0</v>
          </cell>
          <cell r="AK31">
            <v>0</v>
          </cell>
          <cell r="AL31">
            <v>0</v>
          </cell>
          <cell r="AM31">
            <v>0</v>
          </cell>
          <cell r="AN31">
            <v>0</v>
          </cell>
          <cell r="AO31">
            <v>120.70525019590282</v>
          </cell>
          <cell r="AP31">
            <v>79.388000000000005</v>
          </cell>
          <cell r="AQ31">
            <v>98.081999999999994</v>
          </cell>
          <cell r="AR31">
            <v>95.5</v>
          </cell>
          <cell r="AS31">
            <v>12.7</v>
          </cell>
          <cell r="AT31">
            <v>12.399999999999999</v>
          </cell>
          <cell r="AU31">
            <v>20.599999999999998</v>
          </cell>
          <cell r="AV31">
            <v>20.09</v>
          </cell>
          <cell r="AW31">
            <v>56.605999999999995</v>
          </cell>
          <cell r="AX31">
            <v>56.615999999999993</v>
          </cell>
          <cell r="AY31">
            <v>56.615999999999993</v>
          </cell>
          <cell r="AZ31">
            <v>62.48599999999999</v>
          </cell>
        </row>
        <row r="32">
          <cell r="A32" t="str">
            <v>BG16/08$</v>
          </cell>
          <cell r="B32" t="str">
            <v>BG16/08$</v>
          </cell>
          <cell r="C32" t="str">
            <v xml:space="preserve">    Bono Global XVI (10,00%-12,00%)</v>
          </cell>
          <cell r="AP32">
            <v>168.774</v>
          </cell>
          <cell r="AQ32">
            <v>168.5</v>
          </cell>
          <cell r="AR32">
            <v>167.5894736842105</v>
          </cell>
          <cell r="AS32">
            <v>0</v>
          </cell>
          <cell r="AT32">
            <v>0</v>
          </cell>
          <cell r="AU32">
            <v>0</v>
          </cell>
          <cell r="AV32">
            <v>0</v>
          </cell>
          <cell r="AW32">
            <v>0</v>
          </cell>
          <cell r="AX32">
            <v>0</v>
          </cell>
          <cell r="AY32">
            <v>0</v>
          </cell>
          <cell r="AZ32">
            <v>0</v>
          </cell>
        </row>
        <row r="33">
          <cell r="A33" t="str">
            <v>BG17/08</v>
          </cell>
          <cell r="B33" t="str">
            <v>BG17/08</v>
          </cell>
          <cell r="C33" t="str">
            <v xml:space="preserve">    Bono Global XVII (7,00%-15,50%)</v>
          </cell>
          <cell r="AP33">
            <v>4489.7809999999999</v>
          </cell>
          <cell r="AQ33">
            <v>3766.4110000000001</v>
          </cell>
          <cell r="AR33">
            <v>3772.9291126315793</v>
          </cell>
          <cell r="AS33">
            <v>0</v>
          </cell>
          <cell r="AT33">
            <v>60.745400000000018</v>
          </cell>
          <cell r="AU33">
            <v>60.745400000000018</v>
          </cell>
          <cell r="AV33">
            <v>60.745400000000018</v>
          </cell>
          <cell r="AW33">
            <v>60.745400000000018</v>
          </cell>
          <cell r="AX33">
            <v>60.745400000000018</v>
          </cell>
          <cell r="AY33">
            <v>60.745400000000018</v>
          </cell>
          <cell r="AZ33">
            <v>36.005400000000023</v>
          </cell>
        </row>
        <row r="34">
          <cell r="A34" t="str">
            <v>BG18/18</v>
          </cell>
          <cell r="B34" t="str">
            <v>BG18/18</v>
          </cell>
          <cell r="C34" t="str">
            <v xml:space="preserve">    Bono Global XVIII (12,25%)</v>
          </cell>
          <cell r="AP34">
            <v>294.50599999999997</v>
          </cell>
          <cell r="AQ34">
            <v>400.14400000000001</v>
          </cell>
          <cell r="AR34">
            <v>516.1</v>
          </cell>
          <cell r="AS34">
            <v>0</v>
          </cell>
          <cell r="AT34">
            <v>24.69</v>
          </cell>
          <cell r="AU34">
            <v>24.69</v>
          </cell>
          <cell r="AV34">
            <v>26.202262500000003</v>
          </cell>
          <cell r="AW34">
            <v>27.419306653125005</v>
          </cell>
          <cell r="AX34">
            <v>27.229306653125004</v>
          </cell>
          <cell r="AY34">
            <v>28.897101685628911</v>
          </cell>
          <cell r="AZ34">
            <v>29.452561685628911</v>
          </cell>
        </row>
        <row r="35">
          <cell r="A35" t="str">
            <v>BG19/31</v>
          </cell>
          <cell r="B35" t="str">
            <v>BG19/31</v>
          </cell>
          <cell r="C35" t="str">
            <v xml:space="preserve">    Bono Global XIX (12,00%)</v>
          </cell>
          <cell r="AP35">
            <v>172.86799999999999</v>
          </cell>
          <cell r="AQ35">
            <v>130.12200000000001</v>
          </cell>
          <cell r="AR35">
            <v>180.85</v>
          </cell>
          <cell r="AS35">
            <v>0</v>
          </cell>
          <cell r="AT35">
            <v>28.234999999999999</v>
          </cell>
          <cell r="AU35">
            <v>31.777149999999999</v>
          </cell>
          <cell r="AV35">
            <v>34.042529000000002</v>
          </cell>
          <cell r="AW35">
            <v>36.085080740000002</v>
          </cell>
          <cell r="AX35">
            <v>36.085080740000002</v>
          </cell>
          <cell r="AY35">
            <v>38.250185584400008</v>
          </cell>
          <cell r="AZ35">
            <v>38.250185584400008</v>
          </cell>
        </row>
        <row r="37">
          <cell r="C37" t="str">
            <v>Euronotas</v>
          </cell>
          <cell r="X37">
            <v>4.1210000000000004</v>
          </cell>
          <cell r="Y37">
            <v>30.712855606608663</v>
          </cell>
          <cell r="Z37">
            <v>46.586251652587165</v>
          </cell>
          <cell r="AA37">
            <v>16.204430490144773</v>
          </cell>
          <cell r="AB37">
            <v>82.856180532165709</v>
          </cell>
          <cell r="AC37">
            <v>87.211430744473944</v>
          </cell>
          <cell r="AD37">
            <v>113.02439681730603</v>
          </cell>
          <cell r="AE37">
            <v>104.97859245383998</v>
          </cell>
          <cell r="AF37">
            <v>94.350060129004063</v>
          </cell>
          <cell r="AG37">
            <v>86.361587982832603</v>
          </cell>
          <cell r="AH37">
            <v>145.21528338912617</v>
          </cell>
          <cell r="AI37">
            <v>69.048780487804876</v>
          </cell>
          <cell r="AJ37">
            <v>165.55142457312121</v>
          </cell>
          <cell r="AK37">
            <v>175.60608036540643</v>
          </cell>
          <cell r="AL37">
            <v>165.94654167759549</v>
          </cell>
          <cell r="AM37">
            <v>455.3262660352197</v>
          </cell>
          <cell r="AN37">
            <v>341.23027123777121</v>
          </cell>
          <cell r="AO37">
            <v>303.92090898564214</v>
          </cell>
          <cell r="AP37">
            <v>93.55</v>
          </cell>
          <cell r="AQ37">
            <v>92.59</v>
          </cell>
          <cell r="AR37">
            <v>87.232105263157891</v>
          </cell>
          <cell r="AS37">
            <v>14.192105263157893</v>
          </cell>
          <cell r="AT37">
            <v>6.2041742286751358</v>
          </cell>
          <cell r="AU37">
            <v>5.2084487534626032</v>
          </cell>
          <cell r="AV37">
            <v>4.2032280701754381</v>
          </cell>
          <cell r="AW37">
            <v>4.4300309597523215</v>
          </cell>
          <cell r="AX37">
            <v>4.8687865497076022</v>
          </cell>
          <cell r="AY37">
            <v>4.950751879699248</v>
          </cell>
          <cell r="AZ37">
            <v>4.8343414281845263</v>
          </cell>
          <cell r="BA37">
            <v>4.8319126866008206</v>
          </cell>
        </row>
        <row r="38">
          <cell r="A38" t="str">
            <v>EL/ARP-61</v>
          </cell>
          <cell r="B38" t="str">
            <v>EL/ARP-61</v>
          </cell>
          <cell r="C38" t="str">
            <v xml:space="preserve">    Euronota LXI $-2007</v>
          </cell>
          <cell r="Y38">
            <v>26.512855606608664</v>
          </cell>
          <cell r="Z38">
            <v>43.83058662795662</v>
          </cell>
          <cell r="AA38">
            <v>16.204430490144773</v>
          </cell>
          <cell r="AB38">
            <v>82.856180532165709</v>
          </cell>
          <cell r="AC38">
            <v>86.646548472274603</v>
          </cell>
          <cell r="AD38">
            <v>112.75943862423404</v>
          </cell>
          <cell r="AE38">
            <v>104.97859245383998</v>
          </cell>
          <cell r="AF38">
            <v>94.350060129004063</v>
          </cell>
          <cell r="AG38">
            <v>86.361587982832603</v>
          </cell>
          <cell r="AH38">
            <v>145.21528338912617</v>
          </cell>
          <cell r="AI38">
            <v>69.048780487804876</v>
          </cell>
          <cell r="AJ38">
            <v>20.808730493462672</v>
          </cell>
          <cell r="AK38">
            <v>27.266977708657333</v>
          </cell>
          <cell r="AL38">
            <v>25.926721700780277</v>
          </cell>
          <cell r="AM38">
            <v>23.219597550306212</v>
          </cell>
          <cell r="AN38">
            <v>33.583791066431758</v>
          </cell>
          <cell r="AO38">
            <v>52.956446850393704</v>
          </cell>
          <cell r="AP38">
            <v>1.39</v>
          </cell>
          <cell r="AQ38">
            <v>4.13</v>
          </cell>
          <cell r="AR38">
            <v>4.13</v>
          </cell>
          <cell r="AS38">
            <v>3.9299999999999997</v>
          </cell>
          <cell r="AT38">
            <v>1.3551724137931034</v>
          </cell>
          <cell r="AU38">
            <v>1.0342105263157895</v>
          </cell>
          <cell r="AV38">
            <v>0</v>
          </cell>
          <cell r="AW38">
            <v>0</v>
          </cell>
          <cell r="AX38">
            <v>0</v>
          </cell>
          <cell r="AY38">
            <v>0</v>
          </cell>
          <cell r="AZ38">
            <v>0</v>
          </cell>
        </row>
        <row r="39">
          <cell r="A39" t="str">
            <v>EL/ARP-68</v>
          </cell>
          <cell r="B39" t="str">
            <v>EL/ARP-68</v>
          </cell>
          <cell r="C39" t="str">
            <v xml:space="preserve">    Euronota LXVIII $-2002</v>
          </cell>
          <cell r="AA39">
            <v>0</v>
          </cell>
          <cell r="AB39">
            <v>0</v>
          </cell>
          <cell r="AC39">
            <v>0.56488227219934539</v>
          </cell>
          <cell r="AD39">
            <v>0.26495819307199475</v>
          </cell>
          <cell r="AJ39">
            <v>45.361930294906166</v>
          </cell>
          <cell r="AK39">
            <v>46.445407462213296</v>
          </cell>
          <cell r="AL39">
            <v>59.293282475100661</v>
          </cell>
          <cell r="AM39">
            <v>123.15415185107717</v>
          </cell>
          <cell r="AN39">
            <v>155.79762294188203</v>
          </cell>
          <cell r="AO39">
            <v>125.12710428200204</v>
          </cell>
          <cell r="AP39">
            <v>18.86</v>
          </cell>
          <cell r="AQ39">
            <v>15.52</v>
          </cell>
          <cell r="AR39">
            <v>10.162105263157894</v>
          </cell>
          <cell r="AS39">
            <v>8.2621052631578937</v>
          </cell>
          <cell r="AT39">
            <v>2.8490018148820324</v>
          </cell>
          <cell r="AU39">
            <v>2.1742382271468141</v>
          </cell>
          <cell r="AV39">
            <v>2.2032280701754385</v>
          </cell>
          <cell r="AW39">
            <v>2.4300309597523215</v>
          </cell>
          <cell r="AX39">
            <v>2.8687865497076022</v>
          </cell>
          <cell r="AY39">
            <v>2.950751879699248</v>
          </cell>
          <cell r="AZ39">
            <v>2.8343414281845263</v>
          </cell>
        </row>
        <row r="40">
          <cell r="A40" t="str">
            <v>EL/DEM-31</v>
          </cell>
          <cell r="B40" t="str">
            <v>EL/DEM-31</v>
          </cell>
          <cell r="AJ40">
            <v>1.4259999999999999</v>
          </cell>
          <cell r="AK40">
            <v>1.4239999999999999</v>
          </cell>
          <cell r="AL40">
            <v>1.4119999999999999</v>
          </cell>
          <cell r="AM40">
            <v>1.4350000000000001</v>
          </cell>
          <cell r="AN40">
            <v>1.4430000000000001</v>
          </cell>
          <cell r="AO40">
            <v>1.349</v>
          </cell>
        </row>
        <row r="41">
          <cell r="A41" t="str">
            <v>EL/DEM-44</v>
          </cell>
          <cell r="B41" t="str">
            <v>EL/DEM-44</v>
          </cell>
          <cell r="C41" t="str">
            <v xml:space="preserve">    Euronota XLIV DM (11.75%)</v>
          </cell>
          <cell r="X41">
            <v>4.1210000000000004</v>
          </cell>
          <cell r="Y41">
            <v>4.2</v>
          </cell>
          <cell r="Z41">
            <v>2.7556650246305421</v>
          </cell>
          <cell r="AJ41">
            <v>0</v>
          </cell>
          <cell r="AK41">
            <v>0</v>
          </cell>
          <cell r="AL41">
            <v>5.8730243902439035E-2</v>
          </cell>
          <cell r="AM41">
            <v>0</v>
          </cell>
          <cell r="AN41">
            <v>0</v>
          </cell>
          <cell r="AO41">
            <v>4.4346235754250084E-2</v>
          </cell>
        </row>
        <row r="42">
          <cell r="A42" t="str">
            <v>EL/DEM-55</v>
          </cell>
          <cell r="B42" t="str">
            <v>EL/DEM-55</v>
          </cell>
          <cell r="AN42">
            <v>0</v>
          </cell>
          <cell r="AO42">
            <v>24.223337246539835</v>
          </cell>
        </row>
        <row r="43">
          <cell r="A43" t="str">
            <v>EL/DEM-62</v>
          </cell>
          <cell r="B43" t="str">
            <v>EL/DEM-62</v>
          </cell>
          <cell r="AJ43">
            <v>0</v>
          </cell>
          <cell r="AK43">
            <v>0</v>
          </cell>
          <cell r="AL43">
            <v>0</v>
          </cell>
          <cell r="AM43">
            <v>0</v>
          </cell>
          <cell r="AN43">
            <v>1.96</v>
          </cell>
          <cell r="AO43">
            <v>1.9590000000000001</v>
          </cell>
          <cell r="AP43">
            <v>2</v>
          </cell>
          <cell r="AQ43">
            <v>2</v>
          </cell>
          <cell r="AR43">
            <v>2</v>
          </cell>
          <cell r="AS43">
            <v>2</v>
          </cell>
          <cell r="AT43">
            <v>2</v>
          </cell>
          <cell r="AU43">
            <v>2</v>
          </cell>
          <cell r="AV43">
            <v>2</v>
          </cell>
          <cell r="AW43">
            <v>2</v>
          </cell>
          <cell r="AX43">
            <v>2</v>
          </cell>
          <cell r="AY43">
            <v>2</v>
          </cell>
          <cell r="AZ43">
            <v>2</v>
          </cell>
        </row>
        <row r="44">
          <cell r="A44" t="str">
            <v>EL/DEM-76</v>
          </cell>
          <cell r="B44" t="str">
            <v>EL/DEM-76</v>
          </cell>
          <cell r="AJ44">
            <v>0</v>
          </cell>
          <cell r="AK44">
            <v>0</v>
          </cell>
          <cell r="AL44">
            <v>0</v>
          </cell>
          <cell r="AM44">
            <v>0</v>
          </cell>
          <cell r="AN44">
            <v>1.8159999999999998</v>
          </cell>
          <cell r="AO44">
            <v>1.8160000000000001</v>
          </cell>
        </row>
        <row r="45">
          <cell r="A45" t="str">
            <v>EL/ESP-64</v>
          </cell>
          <cell r="B45" t="str">
            <v>EL/ESP-64</v>
          </cell>
          <cell r="C45" t="str">
            <v xml:space="preserve">    Euronotas Ptas. LXIV</v>
          </cell>
          <cell r="AJ45">
            <v>39.384999999999998</v>
          </cell>
        </row>
        <row r="46">
          <cell r="A46" t="str">
            <v>EL/EUR-88</v>
          </cell>
          <cell r="B46" t="str">
            <v>EL/EUR-88</v>
          </cell>
          <cell r="AN46">
            <v>0.78683339311736356</v>
          </cell>
          <cell r="AO46">
            <v>0.77803973825850348</v>
          </cell>
        </row>
        <row r="47">
          <cell r="A47" t="str">
            <v>EL/EUR-92</v>
          </cell>
          <cell r="B47" t="str">
            <v>EL/EUR-92</v>
          </cell>
        </row>
        <row r="48">
          <cell r="A48" t="str">
            <v>EL/EUR-93</v>
          </cell>
          <cell r="B48" t="str">
            <v>EL/EUR-93</v>
          </cell>
          <cell r="AN48">
            <v>0</v>
          </cell>
          <cell r="AO48">
            <v>2.8090000000000002</v>
          </cell>
        </row>
        <row r="49">
          <cell r="A49" t="str">
            <v>EL/EUR-94</v>
          </cell>
          <cell r="B49" t="str">
            <v>EL/EUR-94</v>
          </cell>
        </row>
        <row r="50">
          <cell r="A50" t="str">
            <v>EL/EUR-96</v>
          </cell>
          <cell r="B50" t="str">
            <v>EL/EUR-96</v>
          </cell>
          <cell r="C50" t="str">
            <v xml:space="preserve">    Euronotas Euro LXXXVIII</v>
          </cell>
          <cell r="AJ50">
            <v>10.039</v>
          </cell>
          <cell r="AN50">
            <v>0</v>
          </cell>
          <cell r="AO50">
            <v>0</v>
          </cell>
        </row>
        <row r="51">
          <cell r="A51" t="str">
            <v>EL/EUR-100</v>
          </cell>
          <cell r="B51" t="str">
            <v>EL/EUR-100</v>
          </cell>
          <cell r="AJ51">
            <v>0.97199999999999998</v>
          </cell>
          <cell r="AK51">
            <v>0.76900000000000002</v>
          </cell>
          <cell r="AL51">
            <v>4.6559999999999997</v>
          </cell>
          <cell r="AM51">
            <v>4.1310000000000002</v>
          </cell>
          <cell r="AN51">
            <v>0.215</v>
          </cell>
          <cell r="AO51">
            <v>0</v>
          </cell>
        </row>
        <row r="52">
          <cell r="A52" t="str">
            <v>EL/EUR-102</v>
          </cell>
          <cell r="B52" t="str">
            <v>EL/EUR-102</v>
          </cell>
          <cell r="AK52">
            <v>0.36899999999999999</v>
          </cell>
          <cell r="AL52">
            <v>0.35599999999999998</v>
          </cell>
          <cell r="AM52">
            <v>0.36900000000000005</v>
          </cell>
          <cell r="AN52">
            <v>0.35599999999999998</v>
          </cell>
          <cell r="AO52">
            <v>0</v>
          </cell>
        </row>
        <row r="53">
          <cell r="A53" t="str">
            <v>EL/EUR-107</v>
          </cell>
          <cell r="B53" t="str">
            <v>EL/EUR-107</v>
          </cell>
          <cell r="AK53">
            <v>16.385000000000002</v>
          </cell>
          <cell r="AL53">
            <v>0.39900000000000002</v>
          </cell>
          <cell r="AM53">
            <v>0.42899999999999999</v>
          </cell>
          <cell r="AN53">
            <v>0.81599999999999995</v>
          </cell>
          <cell r="AO53">
            <v>0.83799999999999997</v>
          </cell>
        </row>
        <row r="54">
          <cell r="A54" t="str">
            <v>EL/EUR-108</v>
          </cell>
          <cell r="B54" t="str">
            <v>EL/EUR-108</v>
          </cell>
          <cell r="AK54">
            <v>2.000200020002</v>
          </cell>
          <cell r="AL54">
            <v>1.8000361155325639</v>
          </cell>
          <cell r="AM54">
            <v>1.6849445876875322</v>
          </cell>
          <cell r="AN54">
            <v>3.5878843849206352</v>
          </cell>
          <cell r="AO54">
            <v>1.9485215452195774</v>
          </cell>
        </row>
        <row r="55">
          <cell r="A55" t="str">
            <v>EL/EUR-112</v>
          </cell>
          <cell r="B55" t="str">
            <v>EL/EUR-112</v>
          </cell>
        </row>
        <row r="56">
          <cell r="A56" t="str">
            <v>EL/ITL-53</v>
          </cell>
          <cell r="B56" t="str">
            <v>EL/ITL-53</v>
          </cell>
          <cell r="AN56">
            <v>0</v>
          </cell>
          <cell r="AO56">
            <v>2.964</v>
          </cell>
        </row>
        <row r="57">
          <cell r="A57" t="str">
            <v>EL/USD-74</v>
          </cell>
          <cell r="B57" t="str">
            <v>EL/USD-74</v>
          </cell>
          <cell r="AJ57">
            <v>30.907189802828121</v>
          </cell>
          <cell r="AK57">
            <v>38.586804863464224</v>
          </cell>
          <cell r="AL57">
            <v>46.422018348623851</v>
          </cell>
          <cell r="AM57">
            <v>48.964392244593583</v>
          </cell>
          <cell r="AN57">
            <v>63.486552567237169</v>
          </cell>
          <cell r="AO57">
            <v>2.6661869209319065</v>
          </cell>
        </row>
        <row r="58">
          <cell r="A58" t="str">
            <v>EL/USD-79</v>
          </cell>
          <cell r="B58" t="str">
            <v>EL/USD-79</v>
          </cell>
          <cell r="C58" t="str">
            <v xml:space="preserve">    Euronota LXXIX Dls. (Glob IV-25bp)</v>
          </cell>
          <cell r="AE58">
            <v>25.8</v>
          </cell>
          <cell r="AF58">
            <v>1.2</v>
          </cell>
          <cell r="AJ58">
            <v>0.29977911012937836</v>
          </cell>
          <cell r="AK58">
            <v>25.916344533650513</v>
          </cell>
          <cell r="AL58">
            <v>9.0689225659123931</v>
          </cell>
          <cell r="AM58">
            <v>235.86423505572444</v>
          </cell>
          <cell r="AN58">
            <v>60.893430344532426</v>
          </cell>
          <cell r="AO58">
            <v>67.627189324437026</v>
          </cell>
          <cell r="AP58">
            <v>66.3</v>
          </cell>
          <cell r="AQ58">
            <v>65.94</v>
          </cell>
          <cell r="AR58">
            <v>65.94</v>
          </cell>
          <cell r="AS58">
            <v>0</v>
          </cell>
          <cell r="AT58">
            <v>0</v>
          </cell>
          <cell r="AU58">
            <v>0</v>
          </cell>
          <cell r="AV58">
            <v>0</v>
          </cell>
          <cell r="AW58">
            <v>0</v>
          </cell>
        </row>
        <row r="59">
          <cell r="A59" t="str">
            <v>EL/USD-91</v>
          </cell>
          <cell r="B59" t="str">
            <v>EL/USD-91</v>
          </cell>
          <cell r="AJ59">
            <v>16.351794871794873</v>
          </cell>
          <cell r="AK59">
            <v>16.443345777419029</v>
          </cell>
          <cell r="AL59">
            <v>16.553830227743273</v>
          </cell>
          <cell r="AM59">
            <v>16.074944745830823</v>
          </cell>
          <cell r="AN59">
            <v>16.488156539649847</v>
          </cell>
          <cell r="AO59">
            <v>16.814736842105265</v>
          </cell>
          <cell r="AP59">
            <v>5</v>
          </cell>
          <cell r="AQ59">
            <v>5</v>
          </cell>
          <cell r="AR59">
            <v>5</v>
          </cell>
          <cell r="AS59">
            <v>0</v>
          </cell>
          <cell r="AT59">
            <v>0</v>
          </cell>
          <cell r="AU59">
            <v>0</v>
          </cell>
          <cell r="AV59">
            <v>0</v>
          </cell>
          <cell r="AW59">
            <v>0</v>
          </cell>
        </row>
        <row r="60">
          <cell r="A60" t="str">
            <v>NMB</v>
          </cell>
          <cell r="C60" t="str">
            <v>Bonos Dinero Nuevo</v>
          </cell>
          <cell r="X60">
            <v>2</v>
          </cell>
          <cell r="Y60">
            <v>2.016</v>
          </cell>
          <cell r="Z60">
            <v>1.6867346938775512</v>
          </cell>
          <cell r="AA60">
            <v>1.731958762886598</v>
          </cell>
          <cell r="AB60">
            <v>2.2105263157894739</v>
          </cell>
          <cell r="AC60">
            <v>1.4168421052631581</v>
          </cell>
          <cell r="AD60">
            <v>1.0442105263157895</v>
          </cell>
          <cell r="AE60">
            <v>1.0621052631578947</v>
          </cell>
          <cell r="AF60">
            <v>0.73684210526315785</v>
          </cell>
          <cell r="AG60">
            <v>0.77777777777777768</v>
          </cell>
          <cell r="AH60">
            <v>0</v>
          </cell>
          <cell r="AI60">
            <v>0</v>
          </cell>
          <cell r="AJ60">
            <v>0</v>
          </cell>
          <cell r="AK60">
            <v>0</v>
          </cell>
          <cell r="AL60">
            <v>0</v>
          </cell>
          <cell r="AM60">
            <v>0</v>
          </cell>
          <cell r="AN60">
            <v>0</v>
          </cell>
          <cell r="AO60">
            <v>0</v>
          </cell>
          <cell r="AP60">
            <v>0</v>
          </cell>
        </row>
        <row r="62">
          <cell r="B62" t="str">
            <v>PRÉSTAMOS GARANTIZADOS</v>
          </cell>
          <cell r="AS62">
            <v>7073.4647177071729</v>
          </cell>
          <cell r="AT62">
            <v>3889.5597299832521</v>
          </cell>
          <cell r="AU62">
            <v>3431.0370903113139</v>
          </cell>
          <cell r="AV62">
            <v>3793.0191700343489</v>
          </cell>
          <cell r="AW62">
            <v>4286.2644096814311</v>
          </cell>
          <cell r="AX62">
            <v>5163.875666559451</v>
          </cell>
          <cell r="AY62">
            <v>5334.7480124725389</v>
          </cell>
          <cell r="AZ62">
            <v>5086.3364611584484</v>
          </cell>
        </row>
        <row r="64">
          <cell r="A64" t="str">
            <v>P FRB</v>
          </cell>
          <cell r="C64" t="str">
            <v>FRB</v>
          </cell>
          <cell r="AS64">
            <v>278.68277544000011</v>
          </cell>
          <cell r="AT64">
            <v>141.00771852211372</v>
          </cell>
          <cell r="AU64">
            <v>124.38495507347126</v>
          </cell>
          <cell r="AV64">
            <v>138.18153665777618</v>
          </cell>
          <cell r="AW64">
            <v>156.15070109069666</v>
          </cell>
          <cell r="AX64">
            <v>188.12250682835895</v>
          </cell>
          <cell r="AY64">
            <v>194.34746965404798</v>
          </cell>
          <cell r="AZ64">
            <v>185.2977157916618</v>
          </cell>
        </row>
        <row r="65">
          <cell r="A65" t="str">
            <v>P BG01/03</v>
          </cell>
          <cell r="C65" t="str">
            <v>BG01/03</v>
          </cell>
          <cell r="AS65">
            <v>9.120718630799999</v>
          </cell>
          <cell r="AT65">
            <v>4.6148949226614038</v>
          </cell>
          <cell r="AU65">
            <v>4.0708657911801289</v>
          </cell>
          <cell r="AV65">
            <v>4.5282493099413896</v>
          </cell>
          <cell r="AW65">
            <v>5.1171040760098521</v>
          </cell>
          <cell r="AX65">
            <v>6.1648294868779194</v>
          </cell>
          <cell r="AY65">
            <v>6.368823336574704</v>
          </cell>
          <cell r="AZ65">
            <v>6.0722602596711628</v>
          </cell>
        </row>
        <row r="66">
          <cell r="A66" t="str">
            <v>P BG04/06</v>
          </cell>
          <cell r="C66" t="str">
            <v>BG04/06</v>
          </cell>
          <cell r="AS66">
            <v>0.25609549999999998</v>
          </cell>
          <cell r="AT66">
            <v>0.12957902447241379</v>
          </cell>
          <cell r="AU66">
            <v>0.11430353817786042</v>
          </cell>
          <cell r="AV66">
            <v>0.12714615131728693</v>
          </cell>
          <cell r="AW66">
            <v>0.14368027125323529</v>
          </cell>
          <cell r="AX66">
            <v>0.17309876049956219</v>
          </cell>
          <cell r="AY66">
            <v>0.17882658843173915</v>
          </cell>
          <cell r="AZ66">
            <v>0.17049956152349988</v>
          </cell>
        </row>
        <row r="67">
          <cell r="A67" t="str">
            <v>P BG05/17</v>
          </cell>
          <cell r="C67" t="str">
            <v>BG05/17</v>
          </cell>
          <cell r="AS67">
            <v>268.33073165230002</v>
          </cell>
          <cell r="AT67">
            <v>135.76979854575376</v>
          </cell>
          <cell r="AU67">
            <v>119.76450983993041</v>
          </cell>
          <cell r="AV67">
            <v>133.22069231884848</v>
          </cell>
          <cell r="AW67">
            <v>150.54474721102699</v>
          </cell>
          <cell r="AX67">
            <v>181.36873569802583</v>
          </cell>
          <cell r="AY67">
            <v>187.37021662923908</v>
          </cell>
          <cell r="AZ67">
            <v>178.64535725929218</v>
          </cell>
        </row>
        <row r="68">
          <cell r="A68" t="str">
            <v>P BG06/27</v>
          </cell>
          <cell r="C68" t="str">
            <v>BG06/27</v>
          </cell>
          <cell r="AS68">
            <v>104.25134628309999</v>
          </cell>
          <cell r="AT68">
            <v>52.749024294842741</v>
          </cell>
          <cell r="AU68">
            <v>46.530679921996551</v>
          </cell>
          <cell r="AV68">
            <v>51.758650384492945</v>
          </cell>
          <cell r="AW68">
            <v>58.489359291634464</v>
          </cell>
          <cell r="AX68">
            <v>70.465036761736357</v>
          </cell>
          <cell r="AY68">
            <v>72.79672073590767</v>
          </cell>
          <cell r="AZ68">
            <v>69.406954942601871</v>
          </cell>
        </row>
        <row r="69">
          <cell r="A69" t="str">
            <v>P BG07/05</v>
          </cell>
          <cell r="C69" t="str">
            <v>BG07/05</v>
          </cell>
          <cell r="AS69">
            <v>37.746295952399997</v>
          </cell>
          <cell r="AT69">
            <v>19.098844794067109</v>
          </cell>
          <cell r="AU69">
            <v>16.847368190647519</v>
          </cell>
          <cell r="AV69">
            <v>18.74026000781328</v>
          </cell>
          <cell r="AW69">
            <v>21.177248492245003</v>
          </cell>
          <cell r="AX69">
            <v>25.51328329787162</v>
          </cell>
          <cell r="AY69">
            <v>26.357516360507919</v>
          </cell>
          <cell r="AZ69">
            <v>25.130183501937587</v>
          </cell>
        </row>
        <row r="70">
          <cell r="A70" t="str">
            <v>P BG08/19</v>
          </cell>
          <cell r="C70" t="str">
            <v>BG08/19</v>
          </cell>
          <cell r="AS70">
            <v>19.412368462900002</v>
          </cell>
          <cell r="AT70">
            <v>9.8222568070178227</v>
          </cell>
          <cell r="AU70">
            <v>8.6643552882490482</v>
          </cell>
          <cell r="AV70">
            <v>9.637841891055535</v>
          </cell>
          <cell r="AW70">
            <v>10.891149459546236</v>
          </cell>
          <cell r="AX70">
            <v>13.121108802336559</v>
          </cell>
          <cell r="AY70">
            <v>13.555285530594219</v>
          </cell>
          <cell r="AZ70">
            <v>12.924086175106817</v>
          </cell>
        </row>
        <row r="71">
          <cell r="A71" t="str">
            <v>P BG09/09</v>
          </cell>
          <cell r="C71" t="str">
            <v>BG09/09</v>
          </cell>
          <cell r="AS71">
            <v>147.82709335320001</v>
          </cell>
          <cell r="AT71">
            <v>74.797450745132593</v>
          </cell>
          <cell r="AU71">
            <v>65.97991690138889</v>
          </cell>
          <cell r="AV71">
            <v>73.393113039005669</v>
          </cell>
          <cell r="AW71">
            <v>82.937173326220574</v>
          </cell>
          <cell r="AX71">
            <v>99.918532842990203</v>
          </cell>
          <cell r="AY71">
            <v>103.2248312919711</v>
          </cell>
          <cell r="AZ71">
            <v>98.418186176696139</v>
          </cell>
        </row>
        <row r="72">
          <cell r="A72" t="str">
            <v>P BG10/20</v>
          </cell>
          <cell r="C72" t="str">
            <v>BG10/20</v>
          </cell>
          <cell r="AS72">
            <v>9.2994427323999975</v>
          </cell>
          <cell r="AT72">
            <v>4.7053256203309699</v>
          </cell>
          <cell r="AU72">
            <v>4.1506360220921872</v>
          </cell>
          <cell r="AV72">
            <v>4.6169821524399079</v>
          </cell>
          <cell r="AW72">
            <v>5.2173757613669878</v>
          </cell>
          <cell r="AX72">
            <v>6.2856317675050972</v>
          </cell>
          <cell r="AY72">
            <v>6.4936229576522129</v>
          </cell>
          <cell r="AZ72">
            <v>6.1912486095503327</v>
          </cell>
        </row>
        <row r="73">
          <cell r="A73" t="str">
            <v>P BG11/10</v>
          </cell>
          <cell r="C73" t="str">
            <v>BG11/10</v>
          </cell>
          <cell r="AS73">
            <v>53.692506294499999</v>
          </cell>
          <cell r="AT73">
            <v>27.167297305576426</v>
          </cell>
          <cell r="AU73">
            <v>23.964667255373062</v>
          </cell>
          <cell r="AV73">
            <v>15.982917609263769</v>
          </cell>
          <cell r="AW73">
            <v>18.061340541771507</v>
          </cell>
          <cell r="AX73">
            <v>21.75939419846231</v>
          </cell>
          <cell r="AY73">
            <v>22.479411288807196</v>
          </cell>
          <cell r="AZ73">
            <v>21.432661673300622</v>
          </cell>
        </row>
        <row r="74">
          <cell r="A74" t="str">
            <v>P BG12/15</v>
          </cell>
          <cell r="C74" t="str">
            <v>BG12/15</v>
          </cell>
          <cell r="AS74">
            <v>91.362594734400005</v>
          </cell>
          <cell r="AT74">
            <v>46.227582675025694</v>
          </cell>
          <cell r="AU74">
            <v>40.778021617919414</v>
          </cell>
          <cell r="AV74">
            <v>35.18182159716045</v>
          </cell>
          <cell r="AW74">
            <v>39.756875201425551</v>
          </cell>
          <cell r="AX74">
            <v>47.897082589531813</v>
          </cell>
          <cell r="AY74">
            <v>49.481994270784433</v>
          </cell>
          <cell r="AZ74">
            <v>47.177874389173844</v>
          </cell>
        </row>
        <row r="75">
          <cell r="A75" t="str">
            <v>P BG13/30</v>
          </cell>
          <cell r="C75" t="str">
            <v>BG13/30</v>
          </cell>
          <cell r="AS75">
            <v>35.016457200000005</v>
          </cell>
          <cell r="AT75">
            <v>17.717602864775174</v>
          </cell>
          <cell r="AU75">
            <v>15.628954637678584</v>
          </cell>
          <cell r="AV75">
            <v>17.384951183236343</v>
          </cell>
          <cell r="AW75">
            <v>19.645694941236005</v>
          </cell>
          <cell r="AX75">
            <v>23.668144650749316</v>
          </cell>
          <cell r="AY75">
            <v>24.451322182709223</v>
          </cell>
          <cell r="AZ75">
            <v>23.31275090232511</v>
          </cell>
        </row>
        <row r="76">
          <cell r="A76" t="str">
            <v>P BG14/31</v>
          </cell>
          <cell r="C76" t="str">
            <v>BG14/31</v>
          </cell>
          <cell r="AS76">
            <v>2.0639999999999999E-2</v>
          </cell>
          <cell r="AT76">
            <v>1.044341296551724E-2</v>
          </cell>
          <cell r="AU76">
            <v>9.2122861510297478E-3</v>
          </cell>
          <cell r="AV76">
            <v>1.0247335713391302E-2</v>
          </cell>
          <cell r="AW76">
            <v>1.1579902023529412E-2</v>
          </cell>
          <cell r="AX76">
            <v>1.3950883231884058E-2</v>
          </cell>
          <cell r="AY76">
            <v>1.4412517147826088E-2</v>
          </cell>
          <cell r="AZ76">
            <v>1.3741400961145499E-2</v>
          </cell>
        </row>
        <row r="77">
          <cell r="A77" t="str">
            <v>P BG15/12</v>
          </cell>
          <cell r="C77" t="str">
            <v>BG15/12</v>
          </cell>
          <cell r="AS77">
            <v>97.982620223999987</v>
          </cell>
          <cell r="AT77">
            <v>49.577178606718661</v>
          </cell>
          <cell r="AU77">
            <v>43.73274880480438</v>
          </cell>
          <cell r="AV77">
            <v>48.646356759353296</v>
          </cell>
          <cell r="AW77">
            <v>54.972342160979231</v>
          </cell>
          <cell r="AX77">
            <v>66.227911506737655</v>
          </cell>
          <cell r="AY77">
            <v>68.419389252293172</v>
          </cell>
          <cell r="AZ77">
            <v>65.233453087288169</v>
          </cell>
        </row>
        <row r="78">
          <cell r="A78" t="str">
            <v>P BG16/08$</v>
          </cell>
          <cell r="C78" t="str">
            <v>BG16/08$</v>
          </cell>
          <cell r="AS78">
            <v>169.79215402200001</v>
          </cell>
          <cell r="AT78">
            <v>61.365226424295933</v>
          </cell>
          <cell r="AU78">
            <v>54.131156874667106</v>
          </cell>
          <cell r="AV78">
            <v>60.213081525584073</v>
          </cell>
          <cell r="AW78">
            <v>68.043206946939904</v>
          </cell>
          <cell r="AX78">
            <v>81.975031646283057</v>
          </cell>
          <cell r="AY78">
            <v>84.687580682738201</v>
          </cell>
          <cell r="AZ78">
            <v>80.744119202411241</v>
          </cell>
        </row>
        <row r="79">
          <cell r="A79" t="str">
            <v>P BG17/08</v>
          </cell>
          <cell r="C79" t="str">
            <v>BG17/08</v>
          </cell>
          <cell r="AS79">
            <v>4788.17596852527</v>
          </cell>
          <cell r="AT79">
            <v>2596.9938364330587</v>
          </cell>
          <cell r="AU79">
            <v>2290.8459555010008</v>
          </cell>
          <cell r="AV79">
            <v>2545.752339396754</v>
          </cell>
          <cell r="AW79">
            <v>2876.8026627507747</v>
          </cell>
          <cell r="AX79">
            <v>3465.8270810634076</v>
          </cell>
          <cell r="AY79">
            <v>3580.511097897026</v>
          </cell>
          <cell r="AZ79">
            <v>3413.7852630035268</v>
          </cell>
        </row>
        <row r="80">
          <cell r="A80" t="str">
            <v>P BG18/18</v>
          </cell>
          <cell r="C80" t="str">
            <v>BG18/18</v>
          </cell>
          <cell r="AS80">
            <v>707.27611384639181</v>
          </cell>
          <cell r="AT80">
            <v>519.02149065219464</v>
          </cell>
          <cell r="AU80">
            <v>457.83638990524372</v>
          </cell>
          <cell r="AV80">
            <v>509.27675413574985</v>
          </cell>
          <cell r="AW80">
            <v>575.50324110552197</v>
          </cell>
          <cell r="AX80">
            <v>693.33734429878018</v>
          </cell>
          <cell r="AY80">
            <v>716.27983675588814</v>
          </cell>
          <cell r="AZ80">
            <v>682.92639906632303</v>
          </cell>
        </row>
        <row r="81">
          <cell r="A81" t="str">
            <v>P BG19/31</v>
          </cell>
          <cell r="C81" t="str">
            <v>BG19/31</v>
          </cell>
          <cell r="AS81">
            <v>180.85048010151101</v>
          </cell>
          <cell r="AT81">
            <v>91.506601197293506</v>
          </cell>
          <cell r="AU81">
            <v>80.719301029371664</v>
          </cell>
          <cell r="AV81">
            <v>89.788545713574464</v>
          </cell>
          <cell r="AW81">
            <v>101.4646725040578</v>
          </cell>
          <cell r="AX81">
            <v>122.23953150805966</v>
          </cell>
          <cell r="AY81">
            <v>126.28443050657015</v>
          </cell>
          <cell r="AZ81">
            <v>120.40401943268061</v>
          </cell>
        </row>
        <row r="82">
          <cell r="A82" t="str">
            <v>P EL/ARP-61</v>
          </cell>
          <cell r="C82" t="str">
            <v>EL/ARP-61</v>
          </cell>
          <cell r="AS82">
            <v>0.18493498800000002</v>
          </cell>
          <cell r="AT82">
            <v>6.3770685517241382E-2</v>
          </cell>
          <cell r="AU82">
            <v>5.6253047253030833E-2</v>
          </cell>
          <cell r="AV82">
            <v>6.2573377623385759E-2</v>
          </cell>
          <cell r="AW82">
            <v>7.0710436588235309E-2</v>
          </cell>
          <cell r="AX82">
            <v>8.5188375697271057E-2</v>
          </cell>
          <cell r="AY82">
            <v>8.8007254101757651E-2</v>
          </cell>
          <cell r="AZ82">
            <v>8.3909212644654521E-2</v>
          </cell>
        </row>
        <row r="83">
          <cell r="A83" t="str">
            <v>P EL/ARP-68</v>
          </cell>
          <cell r="C83" t="str">
            <v>EL/ARP-68</v>
          </cell>
          <cell r="AS83">
            <v>1.9946971360000001</v>
          </cell>
          <cell r="AT83">
            <v>0.68782659862068973</v>
          </cell>
          <cell r="AU83">
            <v>0.60674182565655588</v>
          </cell>
          <cell r="AV83">
            <v>0.67491251106693795</v>
          </cell>
          <cell r="AW83">
            <v>0.76267831670588238</v>
          </cell>
          <cell r="AX83">
            <v>0.91883645632182132</v>
          </cell>
          <cell r="AY83">
            <v>0.94924070129985472</v>
          </cell>
          <cell r="AZ83">
            <v>0.90503948417974489</v>
          </cell>
        </row>
        <row r="84">
          <cell r="A84" t="str">
            <v>P EL/USD-74</v>
          </cell>
          <cell r="C84" t="str">
            <v>EL/USD-74</v>
          </cell>
          <cell r="AS84">
            <v>0</v>
          </cell>
          <cell r="AT84">
            <v>0</v>
          </cell>
          <cell r="AU84">
            <v>0</v>
          </cell>
          <cell r="AV84">
            <v>0</v>
          </cell>
          <cell r="AW84">
            <v>0</v>
          </cell>
          <cell r="AX84">
            <v>0</v>
          </cell>
          <cell r="AY84">
            <v>0</v>
          </cell>
          <cell r="AZ84">
            <v>0</v>
          </cell>
        </row>
        <row r="85">
          <cell r="A85" t="str">
            <v>P EL/USD-79</v>
          </cell>
          <cell r="C85" t="str">
            <v>EL/USD-79</v>
          </cell>
          <cell r="AS85">
            <v>67.156672127999997</v>
          </cell>
          <cell r="AT85">
            <v>33.97988664837915</v>
          </cell>
          <cell r="AU85">
            <v>29.974151191570741</v>
          </cell>
          <cell r="AV85">
            <v>33.341907203961476</v>
          </cell>
          <cell r="AW85">
            <v>37.677697842467474</v>
          </cell>
          <cell r="AX85">
            <v>45.392194336223397</v>
          </cell>
          <cell r="AY85">
            <v>46.894219410646052</v>
          </cell>
          <cell r="AZ85">
            <v>44.710598785224448</v>
          </cell>
        </row>
        <row r="86">
          <cell r="A86" t="str">
            <v>P EL/USD-91</v>
          </cell>
          <cell r="C86" t="str">
            <v>EL/USD-91</v>
          </cell>
          <cell r="AS86">
            <v>5.0320105000000002</v>
          </cell>
          <cell r="AT86">
            <v>2.5460932024379312</v>
          </cell>
          <cell r="AU86">
            <v>2.2459457674896459</v>
          </cell>
          <cell r="AV86">
            <v>2.4982897726167654</v>
          </cell>
          <cell r="AW86">
            <v>2.8231680509385302</v>
          </cell>
          <cell r="AX86">
            <v>3.4012107997633008</v>
          </cell>
          <cell r="AY86">
            <v>3.5137566676013052</v>
          </cell>
          <cell r="AZ86">
            <v>3.3501392403679384</v>
          </cell>
        </row>
        <row r="89">
          <cell r="A89" t="str">
            <v>Para ingresar un nuevo bono insertar una fila sobre la línea</v>
          </cell>
        </row>
      </sheetData>
      <sheetData sheetId="5"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0</v>
          </cell>
          <cell r="Y6">
            <v>101.49999999999997</v>
          </cell>
          <cell r="Z6">
            <v>101.49999999999997</v>
          </cell>
          <cell r="AA6">
            <v>101.49999999999997</v>
          </cell>
          <cell r="AB6">
            <v>370.92599999999999</v>
          </cell>
          <cell r="AC6">
            <v>370.92599999999999</v>
          </cell>
          <cell r="AD6">
            <v>598.93077900000037</v>
          </cell>
          <cell r="AE6">
            <v>598.93077900000037</v>
          </cell>
          <cell r="AF6">
            <v>796.03900800000042</v>
          </cell>
          <cell r="AG6">
            <v>891.51491390000001</v>
          </cell>
          <cell r="AH6">
            <v>975.79459630174335</v>
          </cell>
          <cell r="AI6">
            <v>959.36161920000018</v>
          </cell>
          <cell r="AJ6">
            <v>1060.2133160500005</v>
          </cell>
          <cell r="AK6">
            <v>1237.1795402</v>
          </cell>
          <cell r="AL6">
            <v>1528.0070064999993</v>
          </cell>
          <cell r="AM6">
            <v>1699.8360297999991</v>
          </cell>
          <cell r="AN6">
            <v>1774.4522434499991</v>
          </cell>
          <cell r="AO6">
            <v>1993.3194394999994</v>
          </cell>
          <cell r="AP6">
            <v>2811.3333860000002</v>
          </cell>
          <cell r="AQ6">
            <v>3075.9952083398362</v>
          </cell>
          <cell r="AR6">
            <v>3236.1652083398362</v>
          </cell>
          <cell r="AS6">
            <v>810.23486688564572</v>
          </cell>
          <cell r="AT6">
            <v>919.84915938453196</v>
          </cell>
          <cell r="AU6">
            <v>918.53167310344816</v>
          </cell>
          <cell r="AV6">
            <v>718.85147167185642</v>
          </cell>
          <cell r="AW6">
            <v>723.81952005615221</v>
          </cell>
          <cell r="AX6">
            <v>723.21999799800506</v>
          </cell>
          <cell r="AY6">
            <v>730.6457525296446</v>
          </cell>
          <cell r="AZ6">
            <v>579.44014336289638</v>
          </cell>
        </row>
        <row r="7">
          <cell r="A7" t="str">
            <v>TENENCIAS TOTALES C/ PRESTAMOS GARANTIZADOS</v>
          </cell>
          <cell r="AS7">
            <v>2435.1400000000003</v>
          </cell>
        </row>
        <row r="8">
          <cell r="A8" t="str">
            <v>X</v>
          </cell>
        </row>
        <row r="9">
          <cell r="A9" t="str">
            <v>TITULOS GOBIERNO NACIONAL C/ PMOS GDOS</v>
          </cell>
          <cell r="T9">
            <v>0</v>
          </cell>
          <cell r="U9">
            <v>0</v>
          </cell>
          <cell r="V9">
            <v>0</v>
          </cell>
          <cell r="W9">
            <v>0</v>
          </cell>
          <cell r="X9">
            <v>0</v>
          </cell>
          <cell r="Y9">
            <v>101.49999999999997</v>
          </cell>
          <cell r="Z9">
            <v>101.49999999999997</v>
          </cell>
          <cell r="AA9">
            <v>101.49999999999997</v>
          </cell>
          <cell r="AB9">
            <v>370.92599999999999</v>
          </cell>
          <cell r="AC9">
            <v>370.92599999999999</v>
          </cell>
          <cell r="AD9">
            <v>598.93077900000037</v>
          </cell>
          <cell r="AE9">
            <v>598.93077900000037</v>
          </cell>
          <cell r="AF9">
            <v>796.03900800000042</v>
          </cell>
          <cell r="AG9">
            <v>891.51491390000001</v>
          </cell>
          <cell r="AH9">
            <v>975.79459630174335</v>
          </cell>
          <cell r="AI9">
            <v>959.36161920000018</v>
          </cell>
          <cell r="AJ9">
            <v>1060.2133160500005</v>
          </cell>
          <cell r="AK9">
            <v>1237.1795402</v>
          </cell>
          <cell r="AL9">
            <v>1528.0070064999993</v>
          </cell>
          <cell r="AM9">
            <v>1699.8360297999991</v>
          </cell>
          <cell r="AN9">
            <v>1774.4522434499991</v>
          </cell>
          <cell r="AO9">
            <v>1993.3194394999994</v>
          </cell>
          <cell r="AP9">
            <v>2811.3333860000002</v>
          </cell>
          <cell r="AQ9">
            <v>3075.9952083398362</v>
          </cell>
          <cell r="AR9">
            <v>3236.1652083398362</v>
          </cell>
          <cell r="AS9">
            <v>3245.374866885646</v>
          </cell>
          <cell r="AT9">
            <v>2147.7704054534979</v>
          </cell>
          <cell r="AU9">
            <v>2001.6988261277438</v>
          </cell>
          <cell r="AV9">
            <v>1950.4043539198508</v>
          </cell>
          <cell r="AW9">
            <v>2115.5238724948358</v>
          </cell>
          <cell r="AX9">
            <v>2399.8753682011529</v>
          </cell>
          <cell r="AY9">
            <v>2462.7815515606371</v>
          </cell>
          <cell r="AZ9">
            <v>2248.323678866408</v>
          </cell>
        </row>
        <row r="10">
          <cell r="A10" t="str">
            <v>x</v>
          </cell>
        </row>
        <row r="11">
          <cell r="A11" t="str">
            <v>BRADY</v>
          </cell>
          <cell r="C11" t="str">
            <v>BONOS BRADY</v>
          </cell>
          <cell r="T11">
            <v>0</v>
          </cell>
          <cell r="U11">
            <v>0</v>
          </cell>
          <cell r="V11">
            <v>0</v>
          </cell>
          <cell r="W11">
            <v>0</v>
          </cell>
          <cell r="X11">
            <v>0</v>
          </cell>
          <cell r="Y11">
            <v>88.9</v>
          </cell>
          <cell r="Z11">
            <v>88.9</v>
          </cell>
          <cell r="AA11">
            <v>88.9</v>
          </cell>
          <cell r="AB11">
            <v>154.25300000000001</v>
          </cell>
          <cell r="AC11">
            <v>154.25300000000001</v>
          </cell>
          <cell r="AD11">
            <v>206.53950699999999</v>
          </cell>
          <cell r="AE11">
            <v>206.53950699999999</v>
          </cell>
          <cell r="AF11">
            <v>154.01</v>
          </cell>
          <cell r="AG11">
            <v>140.88999999999999</v>
          </cell>
          <cell r="AH11">
            <v>127.77</v>
          </cell>
          <cell r="AI11">
            <v>95.129000000000005</v>
          </cell>
          <cell r="AJ11">
            <v>102.756</v>
          </cell>
          <cell r="AK11">
            <v>107.97</v>
          </cell>
          <cell r="AL11">
            <v>108.181408</v>
          </cell>
          <cell r="AM11">
            <v>80.553389999999993</v>
          </cell>
          <cell r="AN11">
            <v>87.906041999999999</v>
          </cell>
          <cell r="AO11">
            <v>109.959513</v>
          </cell>
          <cell r="AP11">
            <v>86.392200000000003</v>
          </cell>
          <cell r="AQ11">
            <v>96.56</v>
          </cell>
          <cell r="AR11">
            <v>96.56</v>
          </cell>
          <cell r="AS11">
            <v>40.185000000000002</v>
          </cell>
          <cell r="AT11">
            <v>46.750000000000007</v>
          </cell>
          <cell r="AU11">
            <v>46.750000000000007</v>
          </cell>
          <cell r="AV11">
            <v>43.035662000000002</v>
          </cell>
          <cell r="AW11">
            <v>28.245766000000003</v>
          </cell>
          <cell r="AX11">
            <v>27.266812573391839</v>
          </cell>
          <cell r="AY11">
            <v>27.266812573391839</v>
          </cell>
          <cell r="AZ11">
            <v>18.171019999999999</v>
          </cell>
          <cell r="BA11">
            <v>15.145580000000001</v>
          </cell>
        </row>
        <row r="12">
          <cell r="A12" t="str">
            <v>PAR</v>
          </cell>
          <cell r="B12" t="str">
            <v>PARD</v>
          </cell>
          <cell r="Y12">
            <v>38.1</v>
          </cell>
          <cell r="Z12">
            <v>38.1</v>
          </cell>
          <cell r="AA12">
            <v>38.1</v>
          </cell>
          <cell r="AB12">
            <v>67.885000000000005</v>
          </cell>
          <cell r="AC12">
            <v>67.885000000000005</v>
          </cell>
          <cell r="AD12">
            <v>129.00890699999999</v>
          </cell>
          <cell r="AE12">
            <v>129.00890699999999</v>
          </cell>
          <cell r="AF12">
            <v>88.95</v>
          </cell>
          <cell r="AG12">
            <v>62.4</v>
          </cell>
          <cell r="AH12">
            <v>35.85</v>
          </cell>
          <cell r="AI12">
            <v>36.450000000000003</v>
          </cell>
          <cell r="AJ12">
            <v>35.909999999999997</v>
          </cell>
          <cell r="AK12">
            <v>31.21</v>
          </cell>
          <cell r="AL12">
            <v>8.4931230000000006</v>
          </cell>
          <cell r="AM12">
            <v>8.5399999999999991</v>
          </cell>
          <cell r="AN12">
            <v>22.44</v>
          </cell>
          <cell r="AO12">
            <v>28.79</v>
          </cell>
          <cell r="AP12">
            <v>23.82</v>
          </cell>
          <cell r="AQ12">
            <v>23.32</v>
          </cell>
          <cell r="AR12">
            <v>23.32</v>
          </cell>
          <cell r="AS12">
            <v>29.885000000000002</v>
          </cell>
          <cell r="AT12">
            <v>36.450000000000003</v>
          </cell>
          <cell r="AU12">
            <v>36.450000000000003</v>
          </cell>
          <cell r="AV12">
            <v>27.630561999999998</v>
          </cell>
          <cell r="AW12">
            <v>19.146000000000001</v>
          </cell>
          <cell r="AX12">
            <v>19.146000000000001</v>
          </cell>
          <cell r="AY12">
            <v>19.146000000000001</v>
          </cell>
          <cell r="AZ12">
            <v>5.4459999999999997</v>
          </cell>
        </row>
        <row r="13">
          <cell r="A13" t="str">
            <v>DISD</v>
          </cell>
          <cell r="B13" t="str">
            <v>DISD</v>
          </cell>
          <cell r="Y13">
            <v>7.7</v>
          </cell>
          <cell r="Z13">
            <v>7.7</v>
          </cell>
          <cell r="AA13">
            <v>7.7</v>
          </cell>
          <cell r="AB13">
            <v>3.12</v>
          </cell>
          <cell r="AC13">
            <v>3.12</v>
          </cell>
          <cell r="AD13">
            <v>7.8209999999999997</v>
          </cell>
          <cell r="AE13">
            <v>7.8209999999999997</v>
          </cell>
          <cell r="AF13">
            <v>2.4</v>
          </cell>
          <cell r="AG13">
            <v>3.4</v>
          </cell>
          <cell r="AH13">
            <v>4.4000000000000004</v>
          </cell>
          <cell r="AI13">
            <v>2.6859999999999999</v>
          </cell>
          <cell r="AJ13">
            <v>2.8180000000000001</v>
          </cell>
          <cell r="AK13">
            <v>7.8179999999999996</v>
          </cell>
          <cell r="AL13">
            <v>3.7</v>
          </cell>
          <cell r="AM13">
            <v>3.7</v>
          </cell>
          <cell r="AN13">
            <v>3.7</v>
          </cell>
          <cell r="AO13">
            <v>3.7509999999999999</v>
          </cell>
          <cell r="AP13">
            <v>3.7</v>
          </cell>
          <cell r="AQ13">
            <v>3.7</v>
          </cell>
          <cell r="AR13">
            <v>3.7</v>
          </cell>
          <cell r="AS13">
            <v>3.7</v>
          </cell>
          <cell r="AT13">
            <v>3.7</v>
          </cell>
          <cell r="AU13">
            <v>3.7</v>
          </cell>
          <cell r="AV13">
            <v>3.7510000000000003</v>
          </cell>
          <cell r="AW13">
            <v>3.7510000000000003</v>
          </cell>
          <cell r="AX13">
            <v>3.7510000000000003</v>
          </cell>
          <cell r="AY13">
            <v>3.7510000000000003</v>
          </cell>
          <cell r="AZ13">
            <v>3.7510000000000003</v>
          </cell>
        </row>
        <row r="14">
          <cell r="A14" t="str">
            <v>FRB</v>
          </cell>
          <cell r="B14" t="str">
            <v>FRB</v>
          </cell>
          <cell r="Y14">
            <v>43.1</v>
          </cell>
          <cell r="Z14">
            <v>43.1</v>
          </cell>
          <cell r="AA14">
            <v>43.1</v>
          </cell>
          <cell r="AB14">
            <v>83.248000000000005</v>
          </cell>
          <cell r="AC14">
            <v>83.248000000000005</v>
          </cell>
          <cell r="AD14">
            <v>69.709599999999995</v>
          </cell>
          <cell r="AE14">
            <v>69.709599999999995</v>
          </cell>
          <cell r="AF14">
            <v>62.66</v>
          </cell>
          <cell r="AG14">
            <v>75.09</v>
          </cell>
          <cell r="AH14">
            <v>87.52</v>
          </cell>
          <cell r="AI14">
            <v>55.993000000000002</v>
          </cell>
          <cell r="AJ14">
            <v>64.028000000000006</v>
          </cell>
          <cell r="AK14">
            <v>68.941999999999993</v>
          </cell>
          <cell r="AL14">
            <v>95.988285000000005</v>
          </cell>
          <cell r="AM14">
            <v>68.313389999999998</v>
          </cell>
          <cell r="AN14">
            <v>61.766041999999999</v>
          </cell>
          <cell r="AO14">
            <v>77.418513000000004</v>
          </cell>
          <cell r="AP14">
            <v>58.872199999999999</v>
          </cell>
          <cell r="AQ14">
            <v>69.540000000000006</v>
          </cell>
          <cell r="AR14">
            <v>69.540000000000006</v>
          </cell>
          <cell r="AS14">
            <v>6.6</v>
          </cell>
          <cell r="AT14">
            <v>6.6</v>
          </cell>
          <cell r="AU14">
            <v>6.6</v>
          </cell>
          <cell r="AV14">
            <v>11.6541</v>
          </cell>
          <cell r="AW14">
            <v>5.3487660000000004</v>
          </cell>
          <cell r="AX14">
            <v>4.3698125733918349</v>
          </cell>
          <cell r="AY14">
            <v>4.3698125733918349</v>
          </cell>
          <cell r="AZ14">
            <v>8.9740199999999994</v>
          </cell>
        </row>
        <row r="15">
          <cell r="A15" t="str">
            <v>GLOB</v>
          </cell>
          <cell r="C15" t="str">
            <v>BONOS GLOBALES</v>
          </cell>
          <cell r="T15">
            <v>0</v>
          </cell>
          <cell r="U15">
            <v>0</v>
          </cell>
          <cell r="V15">
            <v>0</v>
          </cell>
          <cell r="W15">
            <v>0</v>
          </cell>
          <cell r="X15">
            <v>0</v>
          </cell>
          <cell r="Y15">
            <v>12.6</v>
          </cell>
          <cell r="Z15">
            <v>12.6</v>
          </cell>
          <cell r="AA15">
            <v>12.6</v>
          </cell>
          <cell r="AB15">
            <v>210.143</v>
          </cell>
          <cell r="AC15">
            <v>210.143</v>
          </cell>
          <cell r="AD15">
            <v>375.44381199999998</v>
          </cell>
          <cell r="AE15">
            <v>375.44381199999998</v>
          </cell>
          <cell r="AF15">
            <v>555.62</v>
          </cell>
          <cell r="AG15">
            <v>621.44550000000004</v>
          </cell>
          <cell r="AH15">
            <v>639.23799999999994</v>
          </cell>
          <cell r="AI15">
            <v>612.32899999999995</v>
          </cell>
          <cell r="AJ15">
            <v>708.49700957000005</v>
          </cell>
          <cell r="AK15">
            <v>902.7068660000001</v>
          </cell>
          <cell r="AL15">
            <v>1148.1299879999999</v>
          </cell>
          <cell r="AM15">
            <v>1340.8731660000001</v>
          </cell>
          <cell r="AN15">
            <v>1413.0664020000004</v>
          </cell>
          <cell r="AO15">
            <v>1637.5055430000002</v>
          </cell>
          <cell r="AP15">
            <v>2569.6570619999998</v>
          </cell>
          <cell r="AQ15">
            <v>2870.6800000000003</v>
          </cell>
          <cell r="AR15">
            <v>3036.8500000000004</v>
          </cell>
          <cell r="AS15">
            <v>669.15</v>
          </cell>
          <cell r="AT15">
            <v>811.51379310344839</v>
          </cell>
          <cell r="AU15">
            <v>811.51379310344839</v>
          </cell>
          <cell r="AV15">
            <v>609.94009659999995</v>
          </cell>
          <cell r="AW15">
            <v>643.80091735294127</v>
          </cell>
          <cell r="AX15">
            <v>644.26481465277789</v>
          </cell>
          <cell r="AY15">
            <v>651.20618717777779</v>
          </cell>
          <cell r="AZ15">
            <v>539.24003189022289</v>
          </cell>
          <cell r="BA15">
            <v>1538.1522064627461</v>
          </cell>
        </row>
        <row r="16">
          <cell r="A16" t="str">
            <v>BG01/03</v>
          </cell>
          <cell r="B16" t="str">
            <v>BG01/03</v>
          </cell>
          <cell r="C16" t="str">
            <v xml:space="preserve">    Bono Global I (8.375%)</v>
          </cell>
          <cell r="Y16">
            <v>9.4</v>
          </cell>
          <cell r="Z16">
            <v>9.4</v>
          </cell>
          <cell r="AA16">
            <v>9.4</v>
          </cell>
          <cell r="AB16">
            <v>2.9420000000000002</v>
          </cell>
          <cell r="AC16">
            <v>2.9420000000000002</v>
          </cell>
          <cell r="AD16">
            <v>2.294</v>
          </cell>
          <cell r="AE16">
            <v>2.294</v>
          </cell>
          <cell r="AF16">
            <v>2.0430000000000001</v>
          </cell>
          <cell r="AG16">
            <v>1.9430000000000001</v>
          </cell>
          <cell r="AH16">
            <v>1.843</v>
          </cell>
          <cell r="AI16">
            <v>1.8080000000000001</v>
          </cell>
          <cell r="AJ16">
            <v>5.58</v>
          </cell>
          <cell r="AK16">
            <v>5.58</v>
          </cell>
          <cell r="AL16">
            <v>5.434552</v>
          </cell>
          <cell r="AM16">
            <v>5.5170000000000003</v>
          </cell>
          <cell r="AN16">
            <v>5.2060000000000004</v>
          </cell>
          <cell r="AO16">
            <v>24.004000000000001</v>
          </cell>
          <cell r="AP16">
            <v>4.0999999999999996</v>
          </cell>
          <cell r="AQ16">
            <v>6.33</v>
          </cell>
          <cell r="AR16">
            <v>6.33</v>
          </cell>
          <cell r="AS16">
            <v>5.13</v>
          </cell>
          <cell r="AT16">
            <v>12</v>
          </cell>
          <cell r="AU16">
            <v>12</v>
          </cell>
          <cell r="AV16">
            <v>3.1840000000000002</v>
          </cell>
          <cell r="AW16">
            <v>3.4630000000000001</v>
          </cell>
          <cell r="AX16">
            <v>3.4630000000000001</v>
          </cell>
          <cell r="AY16">
            <v>3.4630000000000001</v>
          </cell>
          <cell r="AZ16">
            <v>6.29</v>
          </cell>
        </row>
        <row r="17">
          <cell r="A17" t="str">
            <v>BG02/99</v>
          </cell>
          <cell r="B17" t="str">
            <v>BG02/99</v>
          </cell>
          <cell r="C17" t="str">
            <v xml:space="preserve">    Bono Global II (10.95%)</v>
          </cell>
          <cell r="Y17">
            <v>0</v>
          </cell>
          <cell r="Z17">
            <v>0</v>
          </cell>
          <cell r="AA17">
            <v>0</v>
          </cell>
          <cell r="AB17">
            <v>0</v>
          </cell>
          <cell r="AC17">
            <v>0</v>
          </cell>
          <cell r="AD17">
            <v>1</v>
          </cell>
          <cell r="AE17">
            <v>1</v>
          </cell>
          <cell r="AF17">
            <v>1.35</v>
          </cell>
          <cell r="AG17">
            <v>1.6625000000000001</v>
          </cell>
          <cell r="AH17">
            <v>1.9750000000000001</v>
          </cell>
          <cell r="AI17">
            <v>1.71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BG03/01</v>
          </cell>
          <cell r="B18" t="str">
            <v>BG03/01</v>
          </cell>
          <cell r="C18" t="str">
            <v xml:space="preserve">    Bono Global III</v>
          </cell>
          <cell r="Y18">
            <v>1.6</v>
          </cell>
          <cell r="Z18">
            <v>1.6</v>
          </cell>
          <cell r="AA18">
            <v>1.6</v>
          </cell>
          <cell r="AB18">
            <v>1.1850000000000001</v>
          </cell>
          <cell r="AC18">
            <v>1.1850000000000001</v>
          </cell>
          <cell r="AD18">
            <v>0.83499999999999996</v>
          </cell>
          <cell r="AE18">
            <v>0.83499999999999996</v>
          </cell>
          <cell r="AF18">
            <v>3.0209999999999999</v>
          </cell>
          <cell r="AG18">
            <v>9.5205000000000002</v>
          </cell>
          <cell r="AH18">
            <v>16.02</v>
          </cell>
          <cell r="AI18">
            <v>12.971</v>
          </cell>
          <cell r="AJ18">
            <v>8.2887459999999997</v>
          </cell>
          <cell r="AK18">
            <v>10.617746</v>
          </cell>
          <cell r="AL18">
            <v>14.837745999999999</v>
          </cell>
          <cell r="AM18">
            <v>17.837745999999999</v>
          </cell>
          <cell r="AN18">
            <v>21.014745999999999</v>
          </cell>
          <cell r="AO18">
            <v>0</v>
          </cell>
          <cell r="AP18">
            <v>0</v>
          </cell>
          <cell r="AQ18">
            <v>0</v>
          </cell>
          <cell r="AR18">
            <v>0</v>
          </cell>
          <cell r="AS18">
            <v>0</v>
          </cell>
          <cell r="AT18">
            <v>0</v>
          </cell>
          <cell r="AU18">
            <v>0</v>
          </cell>
          <cell r="AV18">
            <v>0</v>
          </cell>
          <cell r="AW18">
            <v>0</v>
          </cell>
          <cell r="AX18">
            <v>0</v>
          </cell>
          <cell r="AY18">
            <v>0</v>
          </cell>
          <cell r="AZ18">
            <v>0</v>
          </cell>
        </row>
        <row r="19">
          <cell r="A19" t="str">
            <v>BG04/06</v>
          </cell>
          <cell r="B19" t="str">
            <v>BG04/06</v>
          </cell>
          <cell r="C19" t="str">
            <v xml:space="preserve">    Bono Global IV</v>
          </cell>
          <cell r="Y19">
            <v>1.6</v>
          </cell>
          <cell r="Z19">
            <v>1.6</v>
          </cell>
          <cell r="AA19">
            <v>1.6</v>
          </cell>
          <cell r="AB19">
            <v>2.4449999999999998</v>
          </cell>
          <cell r="AC19">
            <v>2.4449999999999998</v>
          </cell>
          <cell r="AD19">
            <v>2.9159999999999999</v>
          </cell>
          <cell r="AE19">
            <v>2.9159999999999999</v>
          </cell>
          <cell r="AF19">
            <v>4.2759999999999998</v>
          </cell>
          <cell r="AG19">
            <v>6.0459999999999994</v>
          </cell>
          <cell r="AH19">
            <v>7.8159999999999998</v>
          </cell>
          <cell r="AI19">
            <v>3.6659999999999999</v>
          </cell>
          <cell r="AJ19">
            <v>4.8470000000000004</v>
          </cell>
          <cell r="AK19">
            <v>4.8470000000000004</v>
          </cell>
          <cell r="AL19">
            <v>4.9779999999999998</v>
          </cell>
          <cell r="AM19">
            <v>4.9779999999999998</v>
          </cell>
          <cell r="AN19">
            <v>7.1749999999999998</v>
          </cell>
          <cell r="AO19">
            <v>12.162000000000001</v>
          </cell>
          <cell r="AP19">
            <v>7.5590000000000002</v>
          </cell>
          <cell r="AQ19">
            <v>8.77</v>
          </cell>
          <cell r="AR19">
            <v>24.9</v>
          </cell>
          <cell r="AS19">
            <v>4.9000000000000004</v>
          </cell>
          <cell r="AT19">
            <v>4.9000000000000004</v>
          </cell>
          <cell r="AU19">
            <v>4.9000000000000004</v>
          </cell>
          <cell r="AV19">
            <v>2.2349999999999999</v>
          </cell>
          <cell r="AW19">
            <v>2.9899499999999999</v>
          </cell>
          <cell r="AX19">
            <v>2.9899499999999999</v>
          </cell>
          <cell r="AY19">
            <v>2.9899499999999999</v>
          </cell>
          <cell r="AZ19">
            <v>2.83995</v>
          </cell>
        </row>
        <row r="20">
          <cell r="A20" t="str">
            <v>BG05/17</v>
          </cell>
          <cell r="B20" t="str">
            <v>BG05/17</v>
          </cell>
          <cell r="C20" t="str">
            <v xml:space="preserve">    Bono GlobalI V Megabono</v>
          </cell>
          <cell r="Y20">
            <v>0</v>
          </cell>
          <cell r="Z20">
            <v>0</v>
          </cell>
          <cell r="AA20">
            <v>0</v>
          </cell>
          <cell r="AB20">
            <v>93.742000000000004</v>
          </cell>
          <cell r="AC20">
            <v>93.742000000000004</v>
          </cell>
          <cell r="AD20">
            <v>166.64500000000001</v>
          </cell>
          <cell r="AE20">
            <v>166.64500000000001</v>
          </cell>
          <cell r="AF20">
            <v>237.9</v>
          </cell>
          <cell r="AG20">
            <v>240.0395</v>
          </cell>
          <cell r="AH20">
            <v>242.179</v>
          </cell>
          <cell r="AI20">
            <v>237.59399999999999</v>
          </cell>
          <cell r="AJ20">
            <v>296.83387169999997</v>
          </cell>
          <cell r="AK20">
            <v>329.42</v>
          </cell>
          <cell r="AL20">
            <v>368.30670199999997</v>
          </cell>
          <cell r="AM20">
            <v>392.33300000000003</v>
          </cell>
          <cell r="AN20">
            <v>424.47562299999998</v>
          </cell>
          <cell r="AO20">
            <v>406.86099999999999</v>
          </cell>
          <cell r="AP20">
            <v>192.53899999999999</v>
          </cell>
          <cell r="AQ20">
            <v>221.07</v>
          </cell>
          <cell r="AR20">
            <v>256.17</v>
          </cell>
          <cell r="AS20">
            <v>185.97000000000003</v>
          </cell>
          <cell r="AT20">
            <v>186</v>
          </cell>
          <cell r="AU20">
            <v>186</v>
          </cell>
          <cell r="AV20">
            <v>133.284277</v>
          </cell>
          <cell r="AW20">
            <v>133.724727</v>
          </cell>
          <cell r="AX20">
            <v>133.724727</v>
          </cell>
          <cell r="AY20">
            <v>133.724727</v>
          </cell>
          <cell r="AZ20">
            <v>125.798727</v>
          </cell>
        </row>
        <row r="21">
          <cell r="A21" t="str">
            <v>BG06/27</v>
          </cell>
          <cell r="B21" t="str">
            <v>BG06/27</v>
          </cell>
          <cell r="C21" t="str">
            <v xml:space="preserve">    Bono Global VI (9.75%)</v>
          </cell>
          <cell r="Y21">
            <v>0</v>
          </cell>
          <cell r="Z21">
            <v>0</v>
          </cell>
          <cell r="AA21">
            <v>0</v>
          </cell>
          <cell r="AB21">
            <v>109.82899999999999</v>
          </cell>
          <cell r="AC21">
            <v>109.82899999999999</v>
          </cell>
          <cell r="AD21">
            <v>201.75381200000001</v>
          </cell>
          <cell r="AE21">
            <v>201.75381200000001</v>
          </cell>
          <cell r="AF21">
            <v>264.63</v>
          </cell>
          <cell r="AG21">
            <v>276.98099999999999</v>
          </cell>
          <cell r="AH21">
            <v>289.33199999999999</v>
          </cell>
          <cell r="AI21">
            <v>252.172</v>
          </cell>
          <cell r="AJ21">
            <v>252.32203387000001</v>
          </cell>
          <cell r="AK21">
            <v>260.822</v>
          </cell>
          <cell r="AL21">
            <v>297.48391800000002</v>
          </cell>
          <cell r="AM21">
            <v>304.88299999999998</v>
          </cell>
          <cell r="AN21">
            <v>326.14266300000003</v>
          </cell>
          <cell r="AO21">
            <v>380.45052099999998</v>
          </cell>
          <cell r="AP21">
            <v>234.274</v>
          </cell>
          <cell r="AQ21">
            <v>284.44</v>
          </cell>
          <cell r="AR21">
            <v>284.44</v>
          </cell>
          <cell r="AS21">
            <v>52.34</v>
          </cell>
          <cell r="AT21">
            <v>63.7</v>
          </cell>
          <cell r="AU21">
            <v>63.7</v>
          </cell>
          <cell r="AV21">
            <v>60.898637000000001</v>
          </cell>
          <cell r="AW21">
            <v>58.405636999999999</v>
          </cell>
          <cell r="AX21">
            <v>58.405636999999999</v>
          </cell>
          <cell r="AY21">
            <v>58.405636999999999</v>
          </cell>
          <cell r="AZ21">
            <v>48.274636999999998</v>
          </cell>
        </row>
        <row r="22">
          <cell r="A22" t="str">
            <v>BG07/05</v>
          </cell>
          <cell r="B22" t="str">
            <v>BG07/05</v>
          </cell>
          <cell r="C22" t="str">
            <v xml:space="preserve">    Bono Global VII (11%)</v>
          </cell>
          <cell r="Y22">
            <v>0</v>
          </cell>
          <cell r="Z22">
            <v>0</v>
          </cell>
          <cell r="AA22">
            <v>0</v>
          </cell>
          <cell r="AB22">
            <v>0</v>
          </cell>
          <cell r="AC22">
            <v>0</v>
          </cell>
          <cell r="AD22">
            <v>0</v>
          </cell>
          <cell r="AE22">
            <v>0</v>
          </cell>
          <cell r="AF22">
            <v>42.4</v>
          </cell>
          <cell r="AG22">
            <v>28.22</v>
          </cell>
          <cell r="AH22">
            <v>14.04</v>
          </cell>
          <cell r="AI22">
            <v>9.4489999999999998</v>
          </cell>
          <cell r="AJ22">
            <v>17.46</v>
          </cell>
          <cell r="AK22">
            <v>46.649120000000003</v>
          </cell>
          <cell r="AL22">
            <v>43.407069999999997</v>
          </cell>
          <cell r="AM22">
            <v>49.543370000000003</v>
          </cell>
          <cell r="AN22">
            <v>50.733370000000001</v>
          </cell>
          <cell r="AO22">
            <v>81.841369999999998</v>
          </cell>
          <cell r="AP22">
            <v>26.696000000000002</v>
          </cell>
          <cell r="AQ22">
            <v>10.23</v>
          </cell>
          <cell r="AR22">
            <v>6</v>
          </cell>
          <cell r="AS22">
            <v>5.8</v>
          </cell>
          <cell r="AT22">
            <v>5.8</v>
          </cell>
          <cell r="AU22">
            <v>5.8</v>
          </cell>
          <cell r="AV22">
            <v>6.9591380000000003</v>
          </cell>
          <cell r="AW22">
            <v>7.2730710000000016</v>
          </cell>
          <cell r="AX22">
            <v>7.2730710000000016</v>
          </cell>
          <cell r="AY22">
            <v>7.2730710000000016</v>
          </cell>
          <cell r="AZ22">
            <v>5.4780709999999999</v>
          </cell>
        </row>
        <row r="23">
          <cell r="A23" t="str">
            <v>BG08/19</v>
          </cell>
          <cell r="B23" t="str">
            <v>BG08/19</v>
          </cell>
          <cell r="C23" t="str">
            <v xml:space="preserve">    Bono Global VIII (12,125%)</v>
          </cell>
          <cell r="Y23">
            <v>0</v>
          </cell>
          <cell r="Z23">
            <v>0</v>
          </cell>
          <cell r="AA23">
            <v>0</v>
          </cell>
          <cell r="AB23">
            <v>0</v>
          </cell>
          <cell r="AC23">
            <v>0</v>
          </cell>
          <cell r="AD23">
            <v>0</v>
          </cell>
          <cell r="AE23">
            <v>0</v>
          </cell>
          <cell r="AF23">
            <v>0</v>
          </cell>
          <cell r="AG23">
            <v>57.033000000000001</v>
          </cell>
          <cell r="AH23">
            <v>57.033000000000001</v>
          </cell>
          <cell r="AI23">
            <v>91.572000000000003</v>
          </cell>
          <cell r="AJ23">
            <v>106.163358</v>
          </cell>
          <cell r="AK23">
            <v>116.831</v>
          </cell>
          <cell r="AL23">
            <v>147.18100000000001</v>
          </cell>
          <cell r="AM23">
            <v>148.03100000000001</v>
          </cell>
          <cell r="AN23">
            <v>150.30600000000001</v>
          </cell>
          <cell r="AO23">
            <v>145.10599999999999</v>
          </cell>
          <cell r="AP23">
            <v>30.060748</v>
          </cell>
          <cell r="AQ23">
            <v>26.96</v>
          </cell>
          <cell r="AR23">
            <v>20.96</v>
          </cell>
          <cell r="AS23">
            <v>14.56</v>
          </cell>
          <cell r="AT23">
            <v>15</v>
          </cell>
          <cell r="AU23">
            <v>15</v>
          </cell>
          <cell r="AV23">
            <v>17.838999999999999</v>
          </cell>
          <cell r="AW23">
            <v>17.652999999999999</v>
          </cell>
          <cell r="AX23">
            <v>17.652999999999999</v>
          </cell>
          <cell r="AY23">
            <v>17.652999999999999</v>
          </cell>
          <cell r="AZ23">
            <v>10.5</v>
          </cell>
        </row>
        <row r="24">
          <cell r="A24" t="str">
            <v>BG09/09</v>
          </cell>
          <cell r="B24" t="str">
            <v>BG09/09</v>
          </cell>
          <cell r="C24" t="str">
            <v xml:space="preserve">    Bono Global IX (11,75%)</v>
          </cell>
          <cell r="Y24">
            <v>0</v>
          </cell>
          <cell r="Z24">
            <v>0</v>
          </cell>
          <cell r="AA24">
            <v>0</v>
          </cell>
          <cell r="AB24">
            <v>0</v>
          </cell>
          <cell r="AC24">
            <v>0</v>
          </cell>
          <cell r="AD24">
            <v>0</v>
          </cell>
          <cell r="AE24">
            <v>0</v>
          </cell>
          <cell r="AG24">
            <v>0</v>
          </cell>
          <cell r="AH24">
            <v>9</v>
          </cell>
          <cell r="AI24">
            <v>1.387</v>
          </cell>
          <cell r="AJ24">
            <v>17.001999999999999</v>
          </cell>
          <cell r="AK24">
            <v>48.667999999999999</v>
          </cell>
          <cell r="AL24">
            <v>102.801</v>
          </cell>
          <cell r="AM24">
            <v>122.14100000000001</v>
          </cell>
          <cell r="AN24">
            <v>106.741</v>
          </cell>
          <cell r="AO24">
            <v>103.941</v>
          </cell>
          <cell r="AP24">
            <v>80.578000000000003</v>
          </cell>
          <cell r="AQ24">
            <v>90.83</v>
          </cell>
          <cell r="AR24">
            <v>65</v>
          </cell>
          <cell r="AS24">
            <v>34.4</v>
          </cell>
          <cell r="AT24">
            <v>33.200000000000003</v>
          </cell>
          <cell r="AU24">
            <v>33.200000000000003</v>
          </cell>
          <cell r="AV24">
            <v>19.407143000000001</v>
          </cell>
          <cell r="AW24">
            <v>7.445549999999999</v>
          </cell>
          <cell r="AX24">
            <v>7.445549999999999</v>
          </cell>
          <cell r="AY24">
            <v>7.445549999999999</v>
          </cell>
          <cell r="AZ24">
            <v>22.580116</v>
          </cell>
        </row>
        <row r="25">
          <cell r="A25" t="str">
            <v>BG10/20</v>
          </cell>
          <cell r="B25" t="str">
            <v>BG10/20</v>
          </cell>
          <cell r="C25" t="str">
            <v xml:space="preserve">    Bono Global X (12%)</v>
          </cell>
          <cell r="Y25">
            <v>0</v>
          </cell>
          <cell r="Z25">
            <v>0</v>
          </cell>
          <cell r="AA25">
            <v>0</v>
          </cell>
          <cell r="AB25">
            <v>0</v>
          </cell>
          <cell r="AC25">
            <v>0</v>
          </cell>
          <cell r="AD25">
            <v>0</v>
          </cell>
          <cell r="AE25">
            <v>0</v>
          </cell>
          <cell r="AJ25">
            <v>0</v>
          </cell>
          <cell r="AK25">
            <v>48.152000000000001</v>
          </cell>
          <cell r="AL25">
            <v>63.591999999999999</v>
          </cell>
          <cell r="AM25">
            <v>70.021000000000001</v>
          </cell>
          <cell r="AN25">
            <v>73.206999999999994</v>
          </cell>
          <cell r="AO25">
            <v>77.697000000000003</v>
          </cell>
          <cell r="AP25">
            <v>27.675000000000001</v>
          </cell>
          <cell r="AQ25">
            <v>28.13</v>
          </cell>
          <cell r="AR25">
            <v>24.13</v>
          </cell>
          <cell r="AS25">
            <v>17.63</v>
          </cell>
          <cell r="AT25">
            <v>18.8</v>
          </cell>
          <cell r="AU25">
            <v>18.8</v>
          </cell>
          <cell r="AV25">
            <v>3.6710000000000003</v>
          </cell>
          <cell r="AW25">
            <v>3.5060000000000002</v>
          </cell>
          <cell r="AX25">
            <v>3.5060000000000002</v>
          </cell>
          <cell r="AY25">
            <v>3.5060000000000002</v>
          </cell>
          <cell r="AZ25">
            <v>0</v>
          </cell>
        </row>
        <row r="26">
          <cell r="A26" t="str">
            <v>BG11/10</v>
          </cell>
          <cell r="B26" t="str">
            <v>BG11/10</v>
          </cell>
          <cell r="C26" t="str">
            <v xml:space="preserve">    Bono Global XI (11,375%)</v>
          </cell>
          <cell r="Y26">
            <v>0</v>
          </cell>
          <cell r="Z26">
            <v>0</v>
          </cell>
          <cell r="AA26">
            <v>0</v>
          </cell>
          <cell r="AB26">
            <v>0</v>
          </cell>
          <cell r="AC26">
            <v>0</v>
          </cell>
          <cell r="AD26">
            <v>0</v>
          </cell>
          <cell r="AE26">
            <v>0</v>
          </cell>
          <cell r="AJ26">
            <v>0</v>
          </cell>
          <cell r="AK26">
            <v>31.12</v>
          </cell>
          <cell r="AL26">
            <v>53.7</v>
          </cell>
          <cell r="AM26">
            <v>54.94</v>
          </cell>
          <cell r="AN26">
            <v>46.74</v>
          </cell>
          <cell r="AO26">
            <v>37.479999999999997</v>
          </cell>
          <cell r="AP26">
            <v>36.200000000000003</v>
          </cell>
          <cell r="AQ26">
            <v>37.51</v>
          </cell>
          <cell r="AR26">
            <v>42.51</v>
          </cell>
          <cell r="AS26">
            <v>13.809999999999999</v>
          </cell>
          <cell r="AT26">
            <v>11.1</v>
          </cell>
          <cell r="AU26">
            <v>11.1</v>
          </cell>
          <cell r="AV26">
            <v>14.361145</v>
          </cell>
          <cell r="AW26">
            <v>14.361145</v>
          </cell>
          <cell r="AX26">
            <v>14.361145</v>
          </cell>
          <cell r="AY26">
            <v>14.361145</v>
          </cell>
          <cell r="AZ26">
            <v>14.361145</v>
          </cell>
        </row>
        <row r="27">
          <cell r="A27" t="str">
            <v>BG12/15</v>
          </cell>
          <cell r="B27" t="str">
            <v>BG12/15</v>
          </cell>
          <cell r="C27" t="str">
            <v xml:space="preserve">    Bono Global XII (11,75%)</v>
          </cell>
          <cell r="Y27">
            <v>0</v>
          </cell>
          <cell r="Z27">
            <v>0</v>
          </cell>
          <cell r="AA27">
            <v>0</v>
          </cell>
          <cell r="AB27">
            <v>0</v>
          </cell>
          <cell r="AC27">
            <v>0</v>
          </cell>
          <cell r="AD27">
            <v>0</v>
          </cell>
          <cell r="AE27">
            <v>0</v>
          </cell>
          <cell r="AJ27">
            <v>0</v>
          </cell>
          <cell r="AK27">
            <v>0</v>
          </cell>
          <cell r="AL27">
            <v>46.408000000000001</v>
          </cell>
          <cell r="AM27">
            <v>84.468050000000005</v>
          </cell>
          <cell r="AN27">
            <v>93.944999999999993</v>
          </cell>
          <cell r="AO27">
            <v>132.97999999999999</v>
          </cell>
          <cell r="AP27">
            <v>122.376</v>
          </cell>
          <cell r="AQ27">
            <v>114.17</v>
          </cell>
          <cell r="AR27">
            <v>124.17</v>
          </cell>
          <cell r="AS27">
            <v>52.17</v>
          </cell>
          <cell r="AT27">
            <v>67.7</v>
          </cell>
          <cell r="AU27">
            <v>67.7</v>
          </cell>
          <cell r="AV27">
            <v>54.313147999999998</v>
          </cell>
          <cell r="AW27">
            <v>52.736148</v>
          </cell>
          <cell r="AX27">
            <v>52.736148</v>
          </cell>
          <cell r="AY27">
            <v>52.736148</v>
          </cell>
          <cell r="AZ27">
            <v>42.451148000000003</v>
          </cell>
        </row>
        <row r="28">
          <cell r="A28" t="str">
            <v>BG13/30</v>
          </cell>
          <cell r="B28" t="str">
            <v>BG13/30</v>
          </cell>
          <cell r="C28" t="str">
            <v xml:space="preserve">    Bono Global XIII (10,25%)</v>
          </cell>
          <cell r="Y28">
            <v>0</v>
          </cell>
          <cell r="Z28">
            <v>0</v>
          </cell>
          <cell r="AA28">
            <v>0</v>
          </cell>
          <cell r="AB28">
            <v>0</v>
          </cell>
          <cell r="AC28">
            <v>0</v>
          </cell>
          <cell r="AD28">
            <v>0</v>
          </cell>
          <cell r="AE28">
            <v>0</v>
          </cell>
          <cell r="AJ28">
            <v>0</v>
          </cell>
          <cell r="AK28">
            <v>0</v>
          </cell>
          <cell r="AL28">
            <v>0</v>
          </cell>
          <cell r="AM28">
            <v>86.18</v>
          </cell>
          <cell r="AN28">
            <v>107.38</v>
          </cell>
          <cell r="AO28">
            <v>100.926</v>
          </cell>
          <cell r="AP28">
            <v>56</v>
          </cell>
          <cell r="AQ28">
            <v>53.5</v>
          </cell>
          <cell r="AR28">
            <v>53.5</v>
          </cell>
          <cell r="AS28">
            <v>9.1000000000000014</v>
          </cell>
          <cell r="AT28">
            <v>11.8</v>
          </cell>
          <cell r="AU28">
            <v>11.8</v>
          </cell>
          <cell r="AV28">
            <v>10.379</v>
          </cell>
          <cell r="AW28">
            <v>9.8360000000000003</v>
          </cell>
          <cell r="AX28">
            <v>9.8360000000000003</v>
          </cell>
          <cell r="AY28">
            <v>9.8360000000000003</v>
          </cell>
          <cell r="AZ28">
            <v>9</v>
          </cell>
        </row>
        <row r="29">
          <cell r="A29" t="str">
            <v>BG14/31</v>
          </cell>
          <cell r="B29" t="str">
            <v>BG14/31</v>
          </cell>
          <cell r="AO29">
            <v>32.89</v>
          </cell>
          <cell r="AP29">
            <v>0</v>
          </cell>
          <cell r="AQ29">
            <v>0</v>
          </cell>
          <cell r="AR29">
            <v>0</v>
          </cell>
          <cell r="AS29">
            <v>0</v>
          </cell>
          <cell r="AT29">
            <v>0</v>
          </cell>
          <cell r="AU29">
            <v>0</v>
          </cell>
          <cell r="AV29">
            <v>0</v>
          </cell>
          <cell r="AW29">
            <v>0</v>
          </cell>
          <cell r="AX29">
            <v>0</v>
          </cell>
          <cell r="AY29">
            <v>0</v>
          </cell>
          <cell r="AZ29">
            <v>0</v>
          </cell>
        </row>
        <row r="30">
          <cell r="A30" t="str">
            <v>BG15/12</v>
          </cell>
          <cell r="B30" t="str">
            <v>BG15/12</v>
          </cell>
          <cell r="C30" t="str">
            <v xml:space="preserve">    Bono Global XV (12,375%)</v>
          </cell>
          <cell r="AO30">
            <v>101.166652</v>
          </cell>
          <cell r="AP30">
            <v>75.071672000000007</v>
          </cell>
          <cell r="AQ30">
            <v>89.21</v>
          </cell>
          <cell r="AR30">
            <v>89.21</v>
          </cell>
          <cell r="AS30">
            <v>55.41</v>
          </cell>
          <cell r="AT30">
            <v>56</v>
          </cell>
          <cell r="AU30">
            <v>56</v>
          </cell>
          <cell r="AV30">
            <v>40.558121999999997</v>
          </cell>
          <cell r="AW30">
            <v>34.250121999999998</v>
          </cell>
          <cell r="AX30">
            <v>34.250121999999998</v>
          </cell>
          <cell r="AY30">
            <v>34.250121999999998</v>
          </cell>
          <cell r="AZ30">
            <v>12.654121999999999</v>
          </cell>
        </row>
        <row r="31">
          <cell r="A31" t="str">
            <v>BG16/08$</v>
          </cell>
          <cell r="B31" t="str">
            <v>BG16/08$</v>
          </cell>
          <cell r="C31" t="str">
            <v xml:space="preserve">    Bono Global XVI (10,00%-12,00%)</v>
          </cell>
          <cell r="AP31">
            <v>25.463875000000002</v>
          </cell>
          <cell r="AQ31">
            <v>24.72</v>
          </cell>
          <cell r="AR31">
            <v>24.72</v>
          </cell>
          <cell r="AS31">
            <v>0.61999999999999744</v>
          </cell>
          <cell r="AT31">
            <v>0.41379310344827586</v>
          </cell>
          <cell r="AU31">
            <v>0.41379310344827586</v>
          </cell>
          <cell r="AV31">
            <v>2.4453376000000002</v>
          </cell>
          <cell r="AW31">
            <v>2.5692773529411763</v>
          </cell>
          <cell r="AX31">
            <v>3.0331746527777779</v>
          </cell>
          <cell r="AY31">
            <v>3.0331746527777779</v>
          </cell>
          <cell r="AZ31">
            <v>3.2346078902229842</v>
          </cell>
        </row>
        <row r="32">
          <cell r="A32" t="str">
            <v>BG17/08</v>
          </cell>
          <cell r="B32" t="str">
            <v>BG17/08</v>
          </cell>
          <cell r="C32" t="str">
            <v xml:space="preserve">    Bono Global XVII (7,00%-15,50%)</v>
          </cell>
          <cell r="AP32">
            <v>585.03255100000001</v>
          </cell>
          <cell r="AQ32">
            <v>657.86</v>
          </cell>
          <cell r="AR32">
            <v>707.86</v>
          </cell>
          <cell r="AS32">
            <v>102.65999999999997</v>
          </cell>
          <cell r="AT32">
            <v>132.80000000000001</v>
          </cell>
          <cell r="AU32">
            <v>132.80000000000001</v>
          </cell>
          <cell r="AV32">
            <v>134.02792700000001</v>
          </cell>
          <cell r="AW32">
            <v>181.42144200000001</v>
          </cell>
          <cell r="AX32">
            <v>181.42144200000001</v>
          </cell>
          <cell r="AY32">
            <v>181.42144200000001</v>
          </cell>
          <cell r="AZ32">
            <v>127.93207200000001</v>
          </cell>
        </row>
        <row r="33">
          <cell r="A33" t="str">
            <v>BG18/18</v>
          </cell>
          <cell r="B33" t="str">
            <v>BG18/18</v>
          </cell>
          <cell r="C33" t="str">
            <v xml:space="preserve">    Bono Global XVIII (12,25%)</v>
          </cell>
          <cell r="AP33">
            <v>405.88698799999997</v>
          </cell>
          <cell r="AQ33">
            <v>495.74</v>
          </cell>
          <cell r="AR33">
            <v>545.74</v>
          </cell>
          <cell r="AS33">
            <v>86.639999999999986</v>
          </cell>
          <cell r="AT33">
            <v>133.1</v>
          </cell>
          <cell r="AU33">
            <v>133.1</v>
          </cell>
          <cell r="AV33">
            <v>61.616723999999998</v>
          </cell>
          <cell r="AW33">
            <v>73.137315999999998</v>
          </cell>
          <cell r="AX33">
            <v>73.137315999999998</v>
          </cell>
          <cell r="AY33">
            <v>77.616976605000005</v>
          </cell>
          <cell r="AZ33">
            <v>85.524321</v>
          </cell>
        </row>
        <row r="34">
          <cell r="A34" t="str">
            <v>BG19/31</v>
          </cell>
          <cell r="B34" t="str">
            <v>BG19/31</v>
          </cell>
          <cell r="C34" t="str">
            <v xml:space="preserve">    Bono Global XIX (12,00%)</v>
          </cell>
          <cell r="AP34">
            <v>660.144228</v>
          </cell>
          <cell r="AQ34">
            <v>721.21</v>
          </cell>
          <cell r="AR34">
            <v>761.21</v>
          </cell>
          <cell r="AS34">
            <v>28.009999999999991</v>
          </cell>
          <cell r="AT34">
            <v>59.2</v>
          </cell>
          <cell r="AU34">
            <v>59.2</v>
          </cell>
          <cell r="AV34">
            <v>44.760497999999998</v>
          </cell>
          <cell r="AW34">
            <v>41.028532000000006</v>
          </cell>
          <cell r="AX34">
            <v>41.028532000000006</v>
          </cell>
          <cell r="AY34">
            <v>43.490243919999998</v>
          </cell>
          <cell r="AZ34">
            <v>22.321114999999999</v>
          </cell>
        </row>
        <row r="35">
          <cell r="C35" t="str">
            <v>EURONOTAS</v>
          </cell>
          <cell r="Y35">
            <v>0</v>
          </cell>
          <cell r="Z35">
            <v>0</v>
          </cell>
          <cell r="AA35">
            <v>0</v>
          </cell>
          <cell r="AB35">
            <v>6.53</v>
          </cell>
          <cell r="AC35">
            <v>6.53</v>
          </cell>
          <cell r="AD35">
            <v>16.94746</v>
          </cell>
          <cell r="AE35">
            <v>16.94746</v>
          </cell>
          <cell r="AF35">
            <v>86.409007999999986</v>
          </cell>
          <cell r="AG35">
            <v>129.17941389999999</v>
          </cell>
          <cell r="AH35">
            <v>208.7865963017432</v>
          </cell>
          <cell r="AI35">
            <v>251.90361920000001</v>
          </cell>
          <cell r="AJ35">
            <v>240.18870648000001</v>
          </cell>
          <cell r="AK35">
            <v>217.44167419999997</v>
          </cell>
          <cell r="AL35">
            <v>239.71397999999999</v>
          </cell>
          <cell r="AM35">
            <v>242.27451199999999</v>
          </cell>
          <cell r="AN35">
            <v>243.76698899999994</v>
          </cell>
          <cell r="AO35">
            <v>230.56722800000003</v>
          </cell>
          <cell r="AP35">
            <v>140.26377999999997</v>
          </cell>
          <cell r="AQ35">
            <v>93.345708999999999</v>
          </cell>
          <cell r="AR35">
            <v>87.345708999999999</v>
          </cell>
          <cell r="AS35">
            <v>85.101651022019496</v>
          </cell>
          <cell r="AT35">
            <v>45.406896551724138</v>
          </cell>
          <cell r="AU35">
            <v>43.7</v>
          </cell>
          <cell r="AV35">
            <v>37.022897508081293</v>
          </cell>
          <cell r="AW35">
            <v>30.851939058823532</v>
          </cell>
          <cell r="AX35">
            <v>30.288414000000003</v>
          </cell>
          <cell r="AY35">
            <v>30.288414000000003</v>
          </cell>
          <cell r="AZ35">
            <v>13.342235548885078</v>
          </cell>
          <cell r="BA35">
            <v>11.277416988003427</v>
          </cell>
        </row>
        <row r="36">
          <cell r="A36" t="str">
            <v>EL/ARP-61</v>
          </cell>
          <cell r="B36" t="str">
            <v>LEXP</v>
          </cell>
          <cell r="C36" t="str">
            <v xml:space="preserve">    Euronota LXI $-2007</v>
          </cell>
          <cell r="AB36">
            <v>0.32</v>
          </cell>
          <cell r="AC36">
            <v>0.32</v>
          </cell>
          <cell r="AD36">
            <v>1.3</v>
          </cell>
          <cell r="AE36">
            <v>1.3</v>
          </cell>
          <cell r="AF36">
            <v>22.4</v>
          </cell>
          <cell r="AG36">
            <v>32.28</v>
          </cell>
          <cell r="AH36">
            <v>42.16</v>
          </cell>
          <cell r="AI36">
            <v>42.9</v>
          </cell>
          <cell r="AJ36">
            <v>39.6</v>
          </cell>
          <cell r="AK36">
            <v>43.26</v>
          </cell>
          <cell r="AL36">
            <v>57.16</v>
          </cell>
          <cell r="AM36">
            <v>64.397000000000006</v>
          </cell>
          <cell r="AN36">
            <v>61.64</v>
          </cell>
          <cell r="AO36">
            <v>54.96</v>
          </cell>
          <cell r="AP36">
            <v>13.62</v>
          </cell>
          <cell r="AQ36">
            <v>14.03</v>
          </cell>
          <cell r="AR36">
            <v>8.0299999999999994</v>
          </cell>
          <cell r="AS36">
            <v>7.2299999999999995</v>
          </cell>
          <cell r="AT36">
            <v>2.6551724137931036</v>
          </cell>
          <cell r="AU36">
            <v>2.0263157894736845</v>
          </cell>
          <cell r="AV36">
            <v>0.38425786666666667</v>
          </cell>
          <cell r="AW36">
            <v>0.30294117647058827</v>
          </cell>
          <cell r="AX36">
            <v>0.3576388888888889</v>
          </cell>
          <cell r="AY36">
            <v>0.3576388888888889</v>
          </cell>
          <cell r="AZ36">
            <v>0.4943283018867925</v>
          </cell>
        </row>
        <row r="37">
          <cell r="A37" t="str">
            <v>EL/ARP-68</v>
          </cell>
          <cell r="B37" t="str">
            <v>LEXP2</v>
          </cell>
          <cell r="C37" t="str">
            <v xml:space="preserve">    Euronota LXVIII $-2002</v>
          </cell>
          <cell r="AB37">
            <v>6.21</v>
          </cell>
          <cell r="AC37">
            <v>6.21</v>
          </cell>
          <cell r="AD37">
            <v>10.7</v>
          </cell>
          <cell r="AE37">
            <v>10.7</v>
          </cell>
          <cell r="AF37">
            <v>9.6199999999999992</v>
          </cell>
          <cell r="AG37">
            <v>21.805</v>
          </cell>
          <cell r="AH37">
            <v>33.99</v>
          </cell>
          <cell r="AI37">
            <v>54.88</v>
          </cell>
          <cell r="AJ37">
            <v>63.5</v>
          </cell>
          <cell r="AK37">
            <v>73.828999999999994</v>
          </cell>
          <cell r="AL37">
            <v>74.459999999999994</v>
          </cell>
          <cell r="AM37">
            <v>52.73</v>
          </cell>
          <cell r="AN37">
            <v>54.46</v>
          </cell>
          <cell r="AO37">
            <v>34.450000000000003</v>
          </cell>
          <cell r="AP37">
            <v>14.36</v>
          </cell>
          <cell r="AQ37">
            <v>15.13</v>
          </cell>
          <cell r="AR37">
            <v>15.13</v>
          </cell>
          <cell r="AS37">
            <v>11.43</v>
          </cell>
          <cell r="AT37">
            <v>4.5517241379310347</v>
          </cell>
          <cell r="AU37">
            <v>3.4736842105263159</v>
          </cell>
          <cell r="AV37">
            <v>2.8319999999999999</v>
          </cell>
          <cell r="AW37">
            <v>3.164705882352941</v>
          </cell>
          <cell r="AX37">
            <v>3.7361111111111112</v>
          </cell>
          <cell r="AY37">
            <v>3.7361111111111112</v>
          </cell>
          <cell r="AZ37">
            <v>4.4814322469982848</v>
          </cell>
        </row>
        <row r="38">
          <cell r="A38" t="str">
            <v>EL/USD-50</v>
          </cell>
          <cell r="B38">
            <v>1</v>
          </cell>
          <cell r="C38" t="str">
            <v xml:space="preserve">    Euronota L (Libor + 270 p.b.)</v>
          </cell>
          <cell r="AD38">
            <v>4.9474600000000004</v>
          </cell>
          <cell r="AE38">
            <v>4.9474600000000004</v>
          </cell>
          <cell r="AF38">
            <v>4.5999999999999996</v>
          </cell>
          <cell r="AG38">
            <v>4.5999999999999996</v>
          </cell>
          <cell r="AH38">
            <v>4.5999999999999996</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t="str">
            <v>EL/USD-74</v>
          </cell>
          <cell r="B39">
            <v>2</v>
          </cell>
          <cell r="C39" t="str">
            <v xml:space="preserve">    Euronota LXXIV (Spread ajustable)</v>
          </cell>
          <cell r="AF39">
            <v>22.286999999999999</v>
          </cell>
          <cell r="AG39">
            <v>13.907</v>
          </cell>
          <cell r="AH39">
            <v>5.5269999999999992</v>
          </cell>
          <cell r="AI39">
            <v>25.374000000000002</v>
          </cell>
          <cell r="AJ39">
            <v>32.103000000000002</v>
          </cell>
          <cell r="AK39">
            <v>6.8</v>
          </cell>
          <cell r="AL39">
            <v>10.95</v>
          </cell>
          <cell r="AM39">
            <v>19.928000000000001</v>
          </cell>
          <cell r="AN39">
            <v>21.844000000000001</v>
          </cell>
          <cell r="AO39">
            <v>14.593999999999999</v>
          </cell>
          <cell r="AP39">
            <v>6.944</v>
          </cell>
          <cell r="AQ39">
            <v>0.52</v>
          </cell>
          <cell r="AR39">
            <v>0.52</v>
          </cell>
          <cell r="AS39">
            <v>0.52</v>
          </cell>
          <cell r="AT39">
            <v>1.7</v>
          </cell>
          <cell r="AU39">
            <v>1.7</v>
          </cell>
          <cell r="AV39">
            <v>0</v>
          </cell>
          <cell r="AW39">
            <v>0</v>
          </cell>
          <cell r="AX39">
            <v>0</v>
          </cell>
          <cell r="AY39">
            <v>0</v>
          </cell>
          <cell r="AZ39">
            <v>0</v>
          </cell>
        </row>
        <row r="40">
          <cell r="A40" t="str">
            <v>EL/USD-79</v>
          </cell>
          <cell r="B40">
            <v>3</v>
          </cell>
          <cell r="C40" t="str">
            <v xml:space="preserve">    Euronota LXXIX Dls. (Glob IV-25bp)</v>
          </cell>
          <cell r="AF40">
            <v>9.93</v>
          </cell>
          <cell r="AG40">
            <v>25.64</v>
          </cell>
          <cell r="AH40">
            <v>43.198999999999998</v>
          </cell>
          <cell r="AI40">
            <v>66.379000000000005</v>
          </cell>
          <cell r="AJ40">
            <v>56.850999999999999</v>
          </cell>
          <cell r="AK40">
            <v>48.686</v>
          </cell>
          <cell r="AL40">
            <v>47.594000000000001</v>
          </cell>
          <cell r="AM40">
            <v>53.543999999999997</v>
          </cell>
          <cell r="AN40">
            <v>52.552</v>
          </cell>
          <cell r="AO40">
            <v>52.851999999999997</v>
          </cell>
          <cell r="AP40">
            <v>0</v>
          </cell>
          <cell r="AQ40">
            <v>11.76</v>
          </cell>
          <cell r="AR40">
            <v>11.76</v>
          </cell>
          <cell r="AS40">
            <v>11.76</v>
          </cell>
          <cell r="AT40">
            <v>32.5</v>
          </cell>
          <cell r="AU40">
            <v>32.5</v>
          </cell>
          <cell r="AV40">
            <v>3.8490000000000002</v>
          </cell>
          <cell r="AW40">
            <v>5.7000000000000002E-2</v>
          </cell>
          <cell r="AX40">
            <v>5.7000000000000002E-2</v>
          </cell>
          <cell r="AY40">
            <v>5.7000000000000002E-2</v>
          </cell>
          <cell r="AZ40">
            <v>0</v>
          </cell>
        </row>
        <row r="41">
          <cell r="A41" t="str">
            <v>EL/USD-91</v>
          </cell>
          <cell r="B41">
            <v>6</v>
          </cell>
          <cell r="C41" t="str">
            <v xml:space="preserve">    Euronota XCI (Libor + 575 p.b.)</v>
          </cell>
          <cell r="AH41">
            <v>32.839680000000001</v>
          </cell>
          <cell r="AI41">
            <v>31.989000000000001</v>
          </cell>
          <cell r="AJ41">
            <v>29.569680000000002</v>
          </cell>
          <cell r="AK41">
            <v>25.779979999999998</v>
          </cell>
          <cell r="AL41">
            <v>25.779979999999998</v>
          </cell>
          <cell r="AM41">
            <v>25.779979999999998</v>
          </cell>
          <cell r="AN41">
            <v>25.779979999999998</v>
          </cell>
          <cell r="AO41">
            <v>15.346349999999999</v>
          </cell>
          <cell r="AP41">
            <v>0</v>
          </cell>
          <cell r="AQ41">
            <v>0</v>
          </cell>
          <cell r="AR41">
            <v>0</v>
          </cell>
          <cell r="AS41">
            <v>0</v>
          </cell>
          <cell r="AT41">
            <v>2.5</v>
          </cell>
          <cell r="AU41">
            <v>2.5</v>
          </cell>
          <cell r="AV41">
            <v>0</v>
          </cell>
          <cell r="AW41">
            <v>0</v>
          </cell>
          <cell r="AX41">
            <v>0</v>
          </cell>
          <cell r="AY41">
            <v>0</v>
          </cell>
          <cell r="AZ41">
            <v>0</v>
          </cell>
        </row>
        <row r="42">
          <cell r="A42" t="str">
            <v>EL/EUR-81</v>
          </cell>
          <cell r="B42">
            <v>4</v>
          </cell>
          <cell r="C42" t="str">
            <v xml:space="preserve">    Euronota LXXXI Euro (6 cup. Fijos)</v>
          </cell>
          <cell r="AF42">
            <v>17.572008</v>
          </cell>
          <cell r="AG42">
            <v>30.947413899999997</v>
          </cell>
          <cell r="AH42">
            <v>43.956043956043793</v>
          </cell>
          <cell r="AI42">
            <v>17.144371199999998</v>
          </cell>
          <cell r="AJ42">
            <v>16.133892060000001</v>
          </cell>
          <cell r="AK42">
            <v>15.341957399999998</v>
          </cell>
          <cell r="AL42">
            <v>20.042863999999998</v>
          </cell>
          <cell r="AM42">
            <v>22.440443999999999</v>
          </cell>
          <cell r="AN42">
            <v>23.816793000000001</v>
          </cell>
          <cell r="AO42">
            <v>26.961506000000004</v>
          </cell>
          <cell r="AP42">
            <v>88.293269999999993</v>
          </cell>
          <cell r="AQ42">
            <v>30.312714000000003</v>
          </cell>
          <cell r="AR42">
            <v>30.312714000000003</v>
          </cell>
          <cell r="AS42">
            <v>31.630174576717266</v>
          </cell>
          <cell r="AU42">
            <v>4.9407114624505946</v>
          </cell>
          <cell r="AV42">
            <v>23.554329622697264</v>
          </cell>
          <cell r="AW42">
            <v>21.085992000000001</v>
          </cell>
          <cell r="AX42">
            <v>20.168064000000001</v>
          </cell>
          <cell r="AY42">
            <v>20.168064000000001</v>
          </cell>
          <cell r="AZ42">
            <v>4.5050249999999998</v>
          </cell>
        </row>
        <row r="43">
          <cell r="A43" t="str">
            <v>EL/EUR-90</v>
          </cell>
          <cell r="B43">
            <v>5</v>
          </cell>
          <cell r="C43" t="str">
            <v xml:space="preserve">    Euronota XC Euro (9,5%)</v>
          </cell>
          <cell r="AH43">
            <v>2.5148723456994042</v>
          </cell>
          <cell r="AI43">
            <v>13.237248000000001</v>
          </cell>
          <cell r="AJ43">
            <v>2.4110423999999999</v>
          </cell>
          <cell r="AK43">
            <v>2.2926959999999998</v>
          </cell>
          <cell r="AL43">
            <v>2.2819199999999999</v>
          </cell>
          <cell r="AM43">
            <v>2.1153599999999999</v>
          </cell>
          <cell r="AN43">
            <v>2.24952</v>
          </cell>
          <cell r="AO43">
            <v>30.05574</v>
          </cell>
          <cell r="AP43">
            <v>15.77121</v>
          </cell>
          <cell r="AQ43">
            <v>20.217645000000001</v>
          </cell>
          <cell r="AR43">
            <v>20.217645000000001</v>
          </cell>
          <cell r="AS43">
            <v>21.096350557066415</v>
          </cell>
          <cell r="AU43">
            <v>6.0770750988142321</v>
          </cell>
          <cell r="AV43">
            <v>4.9256230913210501</v>
          </cell>
          <cell r="AW43">
            <v>4.8010000000000002</v>
          </cell>
          <cell r="AX43">
            <v>4.5919999999999996</v>
          </cell>
          <cell r="AY43">
            <v>4.5919999999999996</v>
          </cell>
          <cell r="AZ43">
            <v>2.5743</v>
          </cell>
        </row>
        <row r="44">
          <cell r="A44" t="str">
            <v>EL/EUR-92</v>
          </cell>
          <cell r="B44">
            <v>7</v>
          </cell>
          <cell r="C44" t="str">
            <v xml:space="preserve">    Euronota XCII Euro (15% y 8%)</v>
          </cell>
          <cell r="AJ44">
            <v>2.0092020000000002E-2</v>
          </cell>
          <cell r="AK44">
            <v>1.9105799999999999E-2</v>
          </cell>
          <cell r="AL44">
            <v>1.9016000000000002E-2</v>
          </cell>
          <cell r="AM44">
            <v>1.7628000000000001E-2</v>
          </cell>
          <cell r="AN44">
            <v>1.8746000000000002E-2</v>
          </cell>
          <cell r="AO44">
            <v>1.7732000000000001E-2</v>
          </cell>
          <cell r="AP44">
            <v>0</v>
          </cell>
          <cell r="AQ44">
            <v>0</v>
          </cell>
          <cell r="AR44">
            <v>0</v>
          </cell>
          <cell r="AS44">
            <v>0</v>
          </cell>
          <cell r="AT44">
            <v>0</v>
          </cell>
          <cell r="AU44">
            <v>0</v>
          </cell>
          <cell r="AV44">
            <v>0</v>
          </cell>
          <cell r="AW44">
            <v>0</v>
          </cell>
          <cell r="AX44">
            <v>0</v>
          </cell>
          <cell r="AY44">
            <v>0</v>
          </cell>
          <cell r="AZ44">
            <v>0</v>
          </cell>
        </row>
        <row r="45">
          <cell r="A45" t="str">
            <v>EL/EUR-108</v>
          </cell>
          <cell r="B45">
            <v>8</v>
          </cell>
          <cell r="C45" t="str">
            <v xml:space="preserve">    Euronota CVIII Euro (10,25%)</v>
          </cell>
          <cell r="AK45">
            <v>1.4329350000000001</v>
          </cell>
          <cell r="AL45">
            <v>1.4261999999999999</v>
          </cell>
          <cell r="AM45">
            <v>1.3220999999999998</v>
          </cell>
          <cell r="AN45">
            <v>1.40595</v>
          </cell>
          <cell r="AO45">
            <v>1.3299000000000001</v>
          </cell>
          <cell r="AP45">
            <v>1.2752999999999999</v>
          </cell>
          <cell r="AQ45">
            <v>1.3753500000000001</v>
          </cell>
          <cell r="AR45">
            <v>1.3753500000000001</v>
          </cell>
          <cell r="AS45">
            <v>1.4351258882358104</v>
          </cell>
          <cell r="AT45">
            <v>1.5</v>
          </cell>
          <cell r="AU45">
            <v>1.5</v>
          </cell>
          <cell r="AV45">
            <v>1.4776869273963151</v>
          </cell>
          <cell r="AW45">
            <v>1.4403000000000001</v>
          </cell>
          <cell r="AX45">
            <v>1.3775999999999999</v>
          </cell>
          <cell r="AY45">
            <v>1.3775999999999999</v>
          </cell>
          <cell r="AZ45">
            <v>1.28715</v>
          </cell>
        </row>
        <row r="47">
          <cell r="C47" t="str">
            <v>BONO CUPON CERO</v>
          </cell>
          <cell r="Y47">
            <v>0</v>
          </cell>
          <cell r="Z47">
            <v>0</v>
          </cell>
          <cell r="AA47">
            <v>0</v>
          </cell>
          <cell r="AB47">
            <v>0</v>
          </cell>
          <cell r="AC47">
            <v>0</v>
          </cell>
          <cell r="AD47">
            <v>0</v>
          </cell>
          <cell r="AE47">
            <v>0</v>
          </cell>
          <cell r="AF47">
            <v>0</v>
          </cell>
          <cell r="AG47">
            <v>0</v>
          </cell>
          <cell r="AH47">
            <v>0</v>
          </cell>
          <cell r="AI47">
            <v>0</v>
          </cell>
          <cell r="AJ47">
            <v>8.7715999999999994</v>
          </cell>
          <cell r="AK47">
            <v>9.0609999999999999</v>
          </cell>
          <cell r="AL47">
            <v>31.981630500000001</v>
          </cell>
          <cell r="AM47">
            <v>36.134961799999999</v>
          </cell>
          <cell r="AN47">
            <v>29.712810449999999</v>
          </cell>
          <cell r="AO47">
            <v>15.287155500000001</v>
          </cell>
          <cell r="AP47">
            <v>15.020344</v>
          </cell>
          <cell r="AQ47">
            <v>15.409499339835733</v>
          </cell>
          <cell r="AR47">
            <v>15.409499339835733</v>
          </cell>
          <cell r="AS47">
            <v>15.798215863626556</v>
          </cell>
          <cell r="AT47">
            <v>16.17846972936</v>
          </cell>
          <cell r="AU47">
            <v>16.567879999999999</v>
          </cell>
          <cell r="AV47">
            <v>28.852815563774502</v>
          </cell>
          <cell r="AW47">
            <v>20.92089764438758</v>
          </cell>
          <cell r="AX47">
            <v>21.399956771834184</v>
          </cell>
          <cell r="AY47">
            <v>21.884338778474657</v>
          </cell>
          <cell r="AZ47">
            <v>8.686855923786867</v>
          </cell>
          <cell r="BA47">
            <v>0</v>
          </cell>
        </row>
        <row r="48">
          <cell r="A48" t="str">
            <v>ZCBMA00</v>
          </cell>
          <cell r="B48">
            <v>1</v>
          </cell>
          <cell r="AL48">
            <v>3.9319999999999999</v>
          </cell>
          <cell r="AM48">
            <v>3.9904000000000002</v>
          </cell>
        </row>
        <row r="49">
          <cell r="A49" t="str">
            <v>ZCBMB01</v>
          </cell>
          <cell r="B49">
            <v>2</v>
          </cell>
          <cell r="AL49">
            <v>1.8784000000000001</v>
          </cell>
          <cell r="AM49">
            <v>1.9172</v>
          </cell>
          <cell r="AN49">
            <v>1.9558</v>
          </cell>
          <cell r="AO49">
            <v>1.9936</v>
          </cell>
          <cell r="AP49">
            <v>0</v>
          </cell>
          <cell r="AQ49">
            <v>0</v>
          </cell>
          <cell r="AR49">
            <v>0</v>
          </cell>
          <cell r="AS49">
            <v>0</v>
          </cell>
          <cell r="AT49">
            <v>0</v>
          </cell>
          <cell r="AU49">
            <v>0</v>
          </cell>
          <cell r="AV49">
            <v>0</v>
          </cell>
          <cell r="AW49">
            <v>0</v>
          </cell>
          <cell r="AX49">
            <v>0</v>
          </cell>
          <cell r="AY49">
            <v>0</v>
          </cell>
          <cell r="AZ49">
            <v>0</v>
          </cell>
        </row>
        <row r="50">
          <cell r="A50" t="str">
            <v>ZCBMC01</v>
          </cell>
          <cell r="B50">
            <v>3</v>
          </cell>
          <cell r="AL50">
            <v>6.8813355000000005</v>
          </cell>
          <cell r="AM50">
            <v>7.0420617999999999</v>
          </cell>
          <cell r="AN50">
            <v>3.4633969499999999</v>
          </cell>
          <cell r="AO50">
            <v>3.5390160000000002</v>
          </cell>
          <cell r="AP50">
            <v>0</v>
          </cell>
          <cell r="AQ50">
            <v>0</v>
          </cell>
          <cell r="AR50">
            <v>0</v>
          </cell>
          <cell r="AS50">
            <v>0</v>
          </cell>
          <cell r="AT50">
            <v>0</v>
          </cell>
          <cell r="AU50">
            <v>0</v>
          </cell>
          <cell r="AV50">
            <v>0</v>
          </cell>
          <cell r="AW50">
            <v>0</v>
          </cell>
          <cell r="AX50">
            <v>0</v>
          </cell>
          <cell r="AY50">
            <v>0</v>
          </cell>
          <cell r="AZ50">
            <v>0</v>
          </cell>
        </row>
        <row r="51">
          <cell r="A51" t="str">
            <v>ZCBMD02</v>
          </cell>
          <cell r="B51">
            <v>4</v>
          </cell>
          <cell r="AL51">
            <v>1.6165799999999999</v>
          </cell>
          <cell r="AM51">
            <v>4.9761600000000001</v>
          </cell>
          <cell r="AN51">
            <v>5.1025799999999997</v>
          </cell>
          <cell r="AO51">
            <v>1.742</v>
          </cell>
          <cell r="AP51">
            <v>1.7837799999999999</v>
          </cell>
          <cell r="AQ51">
            <v>1.82592</v>
          </cell>
          <cell r="AR51">
            <v>1.82592</v>
          </cell>
          <cell r="AS51">
            <v>1.8680718248175181</v>
          </cell>
          <cell r="AT51">
            <v>1.9092960000000001</v>
          </cell>
          <cell r="AU51">
            <v>1.948</v>
          </cell>
          <cell r="AV51">
            <v>11.159609555934503</v>
          </cell>
          <cell r="AW51">
            <v>0</v>
          </cell>
          <cell r="AX51">
            <v>0</v>
          </cell>
          <cell r="AY51">
            <v>0</v>
          </cell>
          <cell r="AZ51">
            <v>0</v>
          </cell>
        </row>
        <row r="52">
          <cell r="A52" t="str">
            <v>ZCBME03</v>
          </cell>
          <cell r="B52">
            <v>5</v>
          </cell>
          <cell r="AJ52">
            <v>2.7275999999999998</v>
          </cell>
          <cell r="AK52">
            <v>2.8111999999999999</v>
          </cell>
          <cell r="AL52">
            <v>11.217815</v>
          </cell>
          <cell r="AM52">
            <v>11.545640000000001</v>
          </cell>
          <cell r="AN52">
            <v>11.8734185</v>
          </cell>
          <cell r="AO52">
            <v>8.0125395000000008</v>
          </cell>
          <cell r="AP52">
            <v>13.236564</v>
          </cell>
          <cell r="AQ52">
            <v>13.583579339835733</v>
          </cell>
          <cell r="AR52">
            <v>13.583579339835733</v>
          </cell>
          <cell r="AS52">
            <v>13.930144038809038</v>
          </cell>
          <cell r="AT52">
            <v>14.26917372936</v>
          </cell>
          <cell r="AU52">
            <v>14.61988</v>
          </cell>
          <cell r="AV52">
            <v>8.8391351890400003</v>
          </cell>
          <cell r="AW52">
            <v>11.845345728131422</v>
          </cell>
          <cell r="AX52">
            <v>12.107737688090348</v>
          </cell>
          <cell r="AY52">
            <v>12.373045114271044</v>
          </cell>
          <cell r="AZ52">
            <v>3.9016303080082122</v>
          </cell>
          <cell r="BA52">
            <v>0.99655246406570841</v>
          </cell>
        </row>
        <row r="53">
          <cell r="A53" t="str">
            <v>ZCBMF04</v>
          </cell>
          <cell r="B53">
            <v>6</v>
          </cell>
          <cell r="AJ53">
            <v>6.0440000000000005</v>
          </cell>
          <cell r="AK53">
            <v>6.2497999999999996</v>
          </cell>
          <cell r="AL53">
            <v>6.4554999999999998</v>
          </cell>
          <cell r="AM53">
            <v>6.6635</v>
          </cell>
          <cell r="AN53">
            <v>7.3176150000000009</v>
          </cell>
          <cell r="AO53">
            <v>0</v>
          </cell>
          <cell r="AP53">
            <v>0</v>
          </cell>
          <cell r="AQ53">
            <v>0</v>
          </cell>
          <cell r="AR53">
            <v>0</v>
          </cell>
          <cell r="AV53">
            <v>8.8540708188000004</v>
          </cell>
          <cell r="AW53">
            <v>9.075551916256158</v>
          </cell>
          <cell r="AX53">
            <v>9.2922190837438379</v>
          </cell>
          <cell r="AY53">
            <v>9.5112936642036132</v>
          </cell>
          <cell r="AZ53">
            <v>4.7852256157786544</v>
          </cell>
          <cell r="BA53">
            <v>0.9138756486042694</v>
          </cell>
        </row>
        <row r="55">
          <cell r="C55" t="str">
            <v>PRÉSTAMOS GARANTIZADOS</v>
          </cell>
          <cell r="AS55">
            <v>2435.1400000000003</v>
          </cell>
          <cell r="AT55">
            <v>1227.9212460689657</v>
          </cell>
          <cell r="AU55">
            <v>1083.1671530242957</v>
          </cell>
          <cell r="AV55">
            <v>1231.5528822479944</v>
          </cell>
          <cell r="AW55">
            <v>1391.7043524386834</v>
          </cell>
          <cell r="AX55">
            <v>1676.6553702031479</v>
          </cell>
          <cell r="AY55">
            <v>1732.1357990309925</v>
          </cell>
          <cell r="AZ55">
            <v>1668.8835355035119</v>
          </cell>
        </row>
        <row r="57">
          <cell r="A57" t="str">
            <v>P FRB</v>
          </cell>
          <cell r="C57" t="str">
            <v>FRB</v>
          </cell>
          <cell r="AS57">
            <v>62.940000000000005</v>
          </cell>
          <cell r="AT57">
            <v>31.846337793103451</v>
          </cell>
          <cell r="AU57">
            <v>28.092116780320374</v>
          </cell>
          <cell r="AV57">
            <v>17.376780521739132</v>
          </cell>
          <cell r="AW57">
            <v>19.636461764705889</v>
          </cell>
          <cell r="AX57">
            <v>23.657020984299521</v>
          </cell>
          <cell r="AY57">
            <v>24.439830434782618</v>
          </cell>
          <cell r="AZ57">
            <v>23.54736311432621</v>
          </cell>
        </row>
        <row r="58">
          <cell r="A58" t="str">
            <v>P BG01/03</v>
          </cell>
          <cell r="C58" t="str">
            <v>BG01/03</v>
          </cell>
          <cell r="AS58">
            <v>1.2000000000000002</v>
          </cell>
          <cell r="AT58">
            <v>0.60717517241379315</v>
          </cell>
          <cell r="AU58">
            <v>0.53559803203661338</v>
          </cell>
          <cell r="AV58">
            <v>0.5957753321739131</v>
          </cell>
          <cell r="AW58">
            <v>0.673250117647059</v>
          </cell>
          <cell r="AX58">
            <v>0.81109786231884073</v>
          </cell>
          <cell r="AY58">
            <v>0.83793704347826115</v>
          </cell>
          <cell r="AZ58">
            <v>0.80733816391975566</v>
          </cell>
        </row>
        <row r="59">
          <cell r="A59" t="str">
            <v>P BG04/06</v>
          </cell>
          <cell r="C59" t="str">
            <v>BG04/06</v>
          </cell>
          <cell r="AS59">
            <v>20</v>
          </cell>
          <cell r="AT59">
            <v>10.119586206896553</v>
          </cell>
          <cell r="AU59">
            <v>8.9266338672768892</v>
          </cell>
          <cell r="AV59">
            <v>9.929588869565217</v>
          </cell>
          <cell r="AW59">
            <v>11.220835294117649</v>
          </cell>
          <cell r="AX59">
            <v>13.51829770531401</v>
          </cell>
          <cell r="AY59">
            <v>13.965617391304349</v>
          </cell>
          <cell r="AZ59">
            <v>13.455636065329259</v>
          </cell>
        </row>
        <row r="60">
          <cell r="A60" t="str">
            <v>P BG05/17</v>
          </cell>
          <cell r="C60" t="str">
            <v>BG05/17</v>
          </cell>
          <cell r="AS60">
            <v>70.199999999999989</v>
          </cell>
          <cell r="AT60">
            <v>35.51974758620689</v>
          </cell>
          <cell r="AU60">
            <v>31.332484874141873</v>
          </cell>
          <cell r="AV60">
            <v>63.549368765217388</v>
          </cell>
          <cell r="AW60">
            <v>71.813345882352948</v>
          </cell>
          <cell r="AX60">
            <v>86.517105314009669</v>
          </cell>
          <cell r="AY60">
            <v>89.379951304347841</v>
          </cell>
          <cell r="AZ60">
            <v>86.116070818107261</v>
          </cell>
        </row>
        <row r="61">
          <cell r="A61" t="str">
            <v>P BG06/27</v>
          </cell>
          <cell r="C61" t="str">
            <v>BG06/27</v>
          </cell>
          <cell r="AS61">
            <v>232.1</v>
          </cell>
          <cell r="AT61">
            <v>117.43779793103448</v>
          </cell>
          <cell r="AU61">
            <v>103.59358602974829</v>
          </cell>
          <cell r="AV61">
            <v>115.23287883130433</v>
          </cell>
          <cell r="AW61">
            <v>130.21779358823531</v>
          </cell>
          <cell r="AX61">
            <v>156.87984487016911</v>
          </cell>
          <cell r="AY61">
            <v>162.07098982608701</v>
          </cell>
          <cell r="AZ61">
            <v>156.15265653814609</v>
          </cell>
        </row>
        <row r="62">
          <cell r="A62" t="str">
            <v>P BG07/05</v>
          </cell>
          <cell r="C62" t="str">
            <v>BG07/05</v>
          </cell>
          <cell r="AS62">
            <v>0.20000000000000018</v>
          </cell>
          <cell r="AT62">
            <v>0.10119586206896562</v>
          </cell>
          <cell r="AU62">
            <v>8.9266338672768994E-2</v>
          </cell>
          <cell r="AV62">
            <v>9.9295888695652285E-2</v>
          </cell>
          <cell r="AW62">
            <v>0.11220835294117662</v>
          </cell>
          <cell r="AX62">
            <v>0.13518297705314028</v>
          </cell>
          <cell r="AY62">
            <v>0.13965617391304366</v>
          </cell>
          <cell r="AZ62">
            <v>0.13455636065329274</v>
          </cell>
        </row>
        <row r="63">
          <cell r="A63" t="str">
            <v>P BG08/19</v>
          </cell>
          <cell r="C63" t="str">
            <v>BG08/19</v>
          </cell>
          <cell r="AS63">
            <v>6.4</v>
          </cell>
          <cell r="AT63">
            <v>3.2382675862068959</v>
          </cell>
          <cell r="AU63">
            <v>2.8565228375286043</v>
          </cell>
          <cell r="AV63">
            <v>3.1774684382608691</v>
          </cell>
          <cell r="AW63">
            <v>3.5906672941176474</v>
          </cell>
          <cell r="AX63">
            <v>4.3258552657004836</v>
          </cell>
          <cell r="AY63">
            <v>4.4689975652173919</v>
          </cell>
          <cell r="AZ63">
            <v>4.3058035409053623</v>
          </cell>
        </row>
        <row r="64">
          <cell r="A64" t="str">
            <v>P BG09/09</v>
          </cell>
          <cell r="C64" t="str">
            <v>BG09/09</v>
          </cell>
          <cell r="AS64">
            <v>30.6</v>
          </cell>
          <cell r="AT64">
            <v>15.482966896551723</v>
          </cell>
          <cell r="AU64">
            <v>13.65774981693364</v>
          </cell>
          <cell r="AV64">
            <v>15.192270970434782</v>
          </cell>
          <cell r="AW64">
            <v>17.167878000000002</v>
          </cell>
          <cell r="AX64">
            <v>20.682995489130434</v>
          </cell>
          <cell r="AY64">
            <v>21.367394608695651</v>
          </cell>
          <cell r="AZ64">
            <v>20.58712317995376</v>
          </cell>
        </row>
        <row r="65">
          <cell r="A65" t="str">
            <v>P BG10/20</v>
          </cell>
          <cell r="C65" t="str">
            <v>BG10/20</v>
          </cell>
          <cell r="AS65">
            <v>6.5</v>
          </cell>
          <cell r="AT65">
            <v>3.2888655172413794</v>
          </cell>
          <cell r="AU65">
            <v>2.9011560068649893</v>
          </cell>
          <cell r="AV65">
            <v>3.2271163826086959</v>
          </cell>
          <cell r="AW65">
            <v>3.6467714705882361</v>
          </cell>
          <cell r="AX65">
            <v>4.3934467542270541</v>
          </cell>
          <cell r="AY65">
            <v>4.5388256521739141</v>
          </cell>
          <cell r="AZ65">
            <v>4.3730817212320101</v>
          </cell>
        </row>
        <row r="66">
          <cell r="A66" t="str">
            <v>P BG11/10</v>
          </cell>
          <cell r="C66" t="str">
            <v>BG11/10</v>
          </cell>
          <cell r="AS66">
            <v>28.7</v>
          </cell>
          <cell r="AT66">
            <v>14.521606206896553</v>
          </cell>
          <cell r="AU66">
            <v>12.809719599542337</v>
          </cell>
          <cell r="AV66">
            <v>14.248960027826088</v>
          </cell>
          <cell r="AW66">
            <v>16.101898647058828</v>
          </cell>
          <cell r="AX66">
            <v>19.398757207125609</v>
          </cell>
          <cell r="AY66">
            <v>20.040660956521748</v>
          </cell>
          <cell r="AZ66">
            <v>19.30883775374749</v>
          </cell>
        </row>
        <row r="67">
          <cell r="A67" t="str">
            <v>P BG12/15</v>
          </cell>
          <cell r="C67" t="str">
            <v>BG12/15</v>
          </cell>
          <cell r="AS67">
            <v>72</v>
          </cell>
          <cell r="AT67">
            <v>36.430510344827589</v>
          </cell>
          <cell r="AU67">
            <v>32.135881922196802</v>
          </cell>
          <cell r="AV67">
            <v>35.746519930434786</v>
          </cell>
          <cell r="AW67">
            <v>40.395007058823538</v>
          </cell>
          <cell r="AX67">
            <v>48.665871739130445</v>
          </cell>
          <cell r="AY67">
            <v>50.276222608695662</v>
          </cell>
          <cell r="AZ67">
            <v>48.440289835185332</v>
          </cell>
        </row>
        <row r="68">
          <cell r="A68" t="str">
            <v>P BG13/30</v>
          </cell>
          <cell r="C68" t="str">
            <v>BG13/30</v>
          </cell>
          <cell r="AS68">
            <v>44.4</v>
          </cell>
          <cell r="AT68">
            <v>22.465481379310344</v>
          </cell>
          <cell r="AU68">
            <v>19.817127185354689</v>
          </cell>
          <cell r="AV68">
            <v>22.043687290434775</v>
          </cell>
          <cell r="AW68">
            <v>24.91025435294117</v>
          </cell>
          <cell r="AX68">
            <v>30.01062090579709</v>
          </cell>
          <cell r="AY68">
            <v>31.003670608695643</v>
          </cell>
          <cell r="AZ68">
            <v>29.871512065030942</v>
          </cell>
        </row>
        <row r="69">
          <cell r="A69" t="str">
            <v>P BG14/31</v>
          </cell>
          <cell r="C69" t="str">
            <v>BG14/31</v>
          </cell>
          <cell r="AS69">
            <v>0</v>
          </cell>
          <cell r="AT69">
            <v>0</v>
          </cell>
          <cell r="AU69">
            <v>0</v>
          </cell>
          <cell r="AV69">
            <v>0</v>
          </cell>
          <cell r="AW69">
            <v>0</v>
          </cell>
          <cell r="AX69">
            <v>0</v>
          </cell>
          <cell r="AY69">
            <v>0</v>
          </cell>
          <cell r="AZ69">
            <v>0</v>
          </cell>
        </row>
        <row r="70">
          <cell r="A70" t="str">
            <v>P BG15/12</v>
          </cell>
          <cell r="C70" t="str">
            <v>BG15/12</v>
          </cell>
          <cell r="AS70">
            <v>33.799999999999997</v>
          </cell>
          <cell r="AT70">
            <v>17.10210068965517</v>
          </cell>
          <cell r="AU70">
            <v>15.08601123569794</v>
          </cell>
          <cell r="AV70">
            <v>16.781005189565214</v>
          </cell>
          <cell r="AW70">
            <v>18.963211647058824</v>
          </cell>
          <cell r="AX70">
            <v>22.845923121980675</v>
          </cell>
          <cell r="AY70">
            <v>23.601893391304351</v>
          </cell>
          <cell r="AZ70">
            <v>22.740024950406447</v>
          </cell>
        </row>
        <row r="71">
          <cell r="A71" t="str">
            <v>P BG16/08$</v>
          </cell>
          <cell r="C71" t="str">
            <v>BG16/08$</v>
          </cell>
          <cell r="AS71">
            <v>24.1</v>
          </cell>
          <cell r="AT71">
            <v>8.7100724137931049</v>
          </cell>
          <cell r="AU71">
            <v>7.6832812929061811</v>
          </cell>
          <cell r="AV71">
            <v>8.5465389913043488</v>
          </cell>
          <cell r="AW71">
            <v>9.6579332352941201</v>
          </cell>
          <cell r="AX71">
            <v>11.635391953502417</v>
          </cell>
          <cell r="AY71">
            <v>12.020406397515529</v>
          </cell>
          <cell r="AZ71">
            <v>11.581458184801255</v>
          </cell>
        </row>
        <row r="72">
          <cell r="A72" t="str">
            <v>P BG17/08</v>
          </cell>
          <cell r="C72" t="str">
            <v>BG17/08</v>
          </cell>
          <cell r="AS72">
            <v>605.20000000000005</v>
          </cell>
          <cell r="AT72">
            <v>306.21867862068967</v>
          </cell>
          <cell r="AU72">
            <v>270.11994082379869</v>
          </cell>
          <cell r="AV72">
            <v>300.46935919304349</v>
          </cell>
          <cell r="AW72">
            <v>339.54247600000008</v>
          </cell>
          <cell r="AX72">
            <v>409.06368856280199</v>
          </cell>
          <cell r="AY72">
            <v>422.59958226086968</v>
          </cell>
          <cell r="AZ72">
            <v>407.16754733686344</v>
          </cell>
        </row>
        <row r="73">
          <cell r="A73" t="str">
            <v>P BG18/18</v>
          </cell>
          <cell r="C73" t="str">
            <v>BG18/18</v>
          </cell>
          <cell r="AS73">
            <v>459.1</v>
          </cell>
          <cell r="AT73">
            <v>232.29510137931035</v>
          </cell>
          <cell r="AU73">
            <v>204.91088042334098</v>
          </cell>
          <cell r="AV73">
            <v>227.93371250086958</v>
          </cell>
          <cell r="AW73">
            <v>257.57427417647062</v>
          </cell>
          <cell r="AX73">
            <v>310.31252382548314</v>
          </cell>
          <cell r="AY73">
            <v>320.58074721739143</v>
          </cell>
          <cell r="AZ73">
            <v>308.87412587963325</v>
          </cell>
        </row>
        <row r="74">
          <cell r="A74" t="str">
            <v>P BG19/31</v>
          </cell>
          <cell r="C74" t="str">
            <v>BG19/31</v>
          </cell>
          <cell r="AS74">
            <v>733.2</v>
          </cell>
          <cell r="AT74">
            <v>370.98403034482766</v>
          </cell>
          <cell r="AU74">
            <v>327.25039757437082</v>
          </cell>
          <cell r="AV74">
            <v>364.01872795826097</v>
          </cell>
          <cell r="AW74">
            <v>411.35582188235315</v>
          </cell>
          <cell r="AX74">
            <v>495.58079387681181</v>
          </cell>
          <cell r="AY74">
            <v>511.97953356521771</v>
          </cell>
          <cell r="AZ74">
            <v>493.2836181549709</v>
          </cell>
        </row>
        <row r="75">
          <cell r="A75" t="str">
            <v>P EL/ARP-61</v>
          </cell>
          <cell r="C75" t="str">
            <v>EL/ARP-61</v>
          </cell>
          <cell r="AS75">
            <v>0.79999999999999982</v>
          </cell>
          <cell r="AT75">
            <v>0.27586206896551718</v>
          </cell>
          <cell r="AU75">
            <v>0.24334193485564046</v>
          </cell>
          <cell r="AV75">
            <v>0.27068270120259014</v>
          </cell>
          <cell r="AW75">
            <v>0.30588235294117649</v>
          </cell>
          <cell r="AX75">
            <v>0.36851166615273923</v>
          </cell>
          <cell r="AY75">
            <v>0.38070569578432673</v>
          </cell>
          <cell r="AZ75">
            <v>0.36680349654011368</v>
          </cell>
        </row>
        <row r="76">
          <cell r="A76" t="str">
            <v>P EL/ARP-68</v>
          </cell>
          <cell r="C76" t="str">
            <v>EL/ARP-68</v>
          </cell>
          <cell r="AS76">
            <v>3.7000000000000011</v>
          </cell>
          <cell r="AT76">
            <v>1.2758620689655176</v>
          </cell>
          <cell r="AU76">
            <v>1.1254564487073377</v>
          </cell>
          <cell r="AV76">
            <v>1.25190749306198</v>
          </cell>
          <cell r="AW76">
            <v>1.4147058823529417</v>
          </cell>
          <cell r="AX76">
            <v>1.7043664559564193</v>
          </cell>
          <cell r="AY76">
            <v>1.7607638430025114</v>
          </cell>
          <cell r="AZ76">
            <v>1.696466171498026</v>
          </cell>
        </row>
        <row r="77">
          <cell r="A77" t="str">
            <v>P EL/USD-74</v>
          </cell>
          <cell r="C77" t="str">
            <v>EL/USD-74</v>
          </cell>
          <cell r="AS77">
            <v>0</v>
          </cell>
          <cell r="AT77">
            <v>0</v>
          </cell>
          <cell r="AU77">
            <v>0</v>
          </cell>
          <cell r="AV77">
            <v>1.9724611950770088</v>
          </cell>
          <cell r="AW77">
            <v>2.2289605828329417</v>
          </cell>
          <cell r="AX77">
            <v>2.6853395440125611</v>
          </cell>
          <cell r="AY77">
            <v>2.7741972735721747</v>
          </cell>
          <cell r="AZ77">
            <v>2.6728921350701178</v>
          </cell>
        </row>
        <row r="78">
          <cell r="A78" t="str">
            <v>P EL/USD-79</v>
          </cell>
          <cell r="C78" t="str">
            <v>EL/USD-79</v>
          </cell>
          <cell r="AS78">
            <v>0</v>
          </cell>
          <cell r="AT78">
            <v>0</v>
          </cell>
          <cell r="AU78">
            <v>0</v>
          </cell>
          <cell r="AV78">
            <v>9.752252866587547</v>
          </cell>
          <cell r="AW78">
            <v>11.020438469307647</v>
          </cell>
          <cell r="AX78">
            <v>13.276869695190609</v>
          </cell>
          <cell r="AY78">
            <v>13.716200542346957</v>
          </cell>
          <cell r="AZ78">
            <v>13.215327151365919</v>
          </cell>
        </row>
        <row r="79">
          <cell r="A79" t="str">
            <v>P EL/USD-91</v>
          </cell>
          <cell r="C79" t="str">
            <v>EL/USD-91</v>
          </cell>
          <cell r="AS79">
            <v>0</v>
          </cell>
          <cell r="AT79">
            <v>0</v>
          </cell>
          <cell r="AU79">
            <v>0</v>
          </cell>
          <cell r="AV79">
            <v>0.13652291032653913</v>
          </cell>
          <cell r="AW79">
            <v>0.15427638654235296</v>
          </cell>
          <cell r="AX79">
            <v>0.18586442698013286</v>
          </cell>
          <cell r="AY79">
            <v>0.19201467007478265</v>
          </cell>
          <cell r="AZ79">
            <v>0.18500288582581853</v>
          </cell>
        </row>
        <row r="81">
          <cell r="A81" t="str">
            <v>TITULOS GOBIERNO PROVINCIAL</v>
          </cell>
        </row>
        <row r="83">
          <cell r="A83" t="str">
            <v>BPRV</v>
          </cell>
          <cell r="AJ83">
            <v>0</v>
          </cell>
          <cell r="AK83">
            <v>0</v>
          </cell>
          <cell r="AL83">
            <v>0</v>
          </cell>
          <cell r="AM83">
            <v>0</v>
          </cell>
          <cell r="AN83">
            <v>0</v>
          </cell>
          <cell r="AO83">
            <v>0</v>
          </cell>
          <cell r="AP83">
            <v>0</v>
          </cell>
          <cell r="AQ83">
            <v>0</v>
          </cell>
          <cell r="AR83">
            <v>0</v>
          </cell>
          <cell r="AS83">
            <v>0</v>
          </cell>
          <cell r="AT83">
            <v>0</v>
          </cell>
        </row>
        <row r="84">
          <cell r="A84" t="str">
            <v>GPTdF04-Albatros</v>
          </cell>
          <cell r="AJ84">
            <v>0</v>
          </cell>
          <cell r="AK84">
            <v>0</v>
          </cell>
          <cell r="AL84">
            <v>0</v>
          </cell>
          <cell r="AM84">
            <v>0</v>
          </cell>
          <cell r="AN84">
            <v>0</v>
          </cell>
          <cell r="AO84">
            <v>0</v>
          </cell>
          <cell r="AP84">
            <v>0</v>
          </cell>
          <cell r="AQ84">
            <v>0</v>
          </cell>
          <cell r="AR84">
            <v>0</v>
          </cell>
          <cell r="AS84">
            <v>0</v>
          </cell>
          <cell r="AT84">
            <v>0</v>
          </cell>
        </row>
        <row r="85">
          <cell r="A85" t="str">
            <v>GPM07-Aconcagua</v>
          </cell>
          <cell r="AJ85">
            <v>0</v>
          </cell>
          <cell r="AK85">
            <v>0</v>
          </cell>
          <cell r="AL85">
            <v>0</v>
          </cell>
          <cell r="AM85">
            <v>0</v>
          </cell>
          <cell r="AN85">
            <v>0</v>
          </cell>
          <cell r="AO85">
            <v>0</v>
          </cell>
          <cell r="AP85">
            <v>0</v>
          </cell>
          <cell r="AQ85">
            <v>0</v>
          </cell>
          <cell r="AR85">
            <v>0</v>
          </cell>
          <cell r="AS85">
            <v>0</v>
          </cell>
          <cell r="AT85">
            <v>0</v>
          </cell>
        </row>
        <row r="86">
          <cell r="A86" t="str">
            <v>GPM02</v>
          </cell>
          <cell r="AJ86">
            <v>0</v>
          </cell>
          <cell r="AK86">
            <v>0</v>
          </cell>
          <cell r="AL86">
            <v>0</v>
          </cell>
          <cell r="AM86">
            <v>0</v>
          </cell>
          <cell r="AN86">
            <v>0</v>
          </cell>
          <cell r="AO86">
            <v>0</v>
          </cell>
          <cell r="AP86">
            <v>0</v>
          </cell>
          <cell r="AQ86">
            <v>0</v>
          </cell>
          <cell r="AR86">
            <v>0</v>
          </cell>
          <cell r="AS86">
            <v>0</v>
          </cell>
          <cell r="AT86">
            <v>0</v>
          </cell>
        </row>
        <row r="97">
          <cell r="A97" t="str">
            <v>Para ingresar un nuevo bono insertar una fila sobre la línea</v>
          </cell>
        </row>
        <row r="100">
          <cell r="A100">
            <v>2099</v>
          </cell>
          <cell r="C100" t="str">
            <v xml:space="preserve">    Bocon Prov de Buenos Aires en pesos</v>
          </cell>
        </row>
        <row r="101">
          <cell r="A101">
            <v>2098</v>
          </cell>
          <cell r="C101" t="str">
            <v xml:space="preserve">    Bocon Prov de Buenos Aires en dólares</v>
          </cell>
        </row>
        <row r="102">
          <cell r="A102">
            <v>2177</v>
          </cell>
          <cell r="C102" t="str">
            <v xml:space="preserve">    Bono Estructurado en dólares - </v>
          </cell>
        </row>
        <row r="103">
          <cell r="A103" t="str">
            <v>BPBA1</v>
          </cell>
          <cell r="C103" t="str">
            <v xml:space="preserve">    Eurobono 97 en dólares</v>
          </cell>
        </row>
        <row r="104">
          <cell r="A104" t="str">
            <v>BPB2D</v>
          </cell>
          <cell r="C104" t="str">
            <v xml:space="preserve">    Eurobono 98 en dólares</v>
          </cell>
        </row>
        <row r="105">
          <cell r="A105" t="str">
            <v>BPB3C</v>
          </cell>
          <cell r="C105" t="str">
            <v xml:space="preserve">    Eurobono 98 en dólares</v>
          </cell>
        </row>
        <row r="106">
          <cell r="C106" t="str">
            <v xml:space="preserve">    Eurobono 98 en Marcos (150)</v>
          </cell>
        </row>
        <row r="107">
          <cell r="C107" t="str">
            <v xml:space="preserve">    Eurobono 01 en Marcos (250)</v>
          </cell>
        </row>
        <row r="108">
          <cell r="A108" t="str">
            <v>GPBX3-Francos Suizos</v>
          </cell>
          <cell r="C108" t="str">
            <v xml:space="preserve">    Eurobono 03 en Francos Suizos (150+50+75)</v>
          </cell>
        </row>
        <row r="109">
          <cell r="A109" t="str">
            <v>GPBX2-Euros</v>
          </cell>
          <cell r="B109">
            <v>7</v>
          </cell>
          <cell r="C109" t="str">
            <v xml:space="preserve">    Eurobono 02 en Euros (100)</v>
          </cell>
        </row>
        <row r="110">
          <cell r="A110" t="str">
            <v>PBAS2</v>
          </cell>
          <cell r="B110">
            <v>9</v>
          </cell>
          <cell r="C110" t="str">
            <v xml:space="preserve">    Eurobono 02 en Dólares</v>
          </cell>
          <cell r="AJ110">
            <v>9.68</v>
          </cell>
        </row>
        <row r="111">
          <cell r="A111" t="str">
            <v>GPBX4-Euros</v>
          </cell>
          <cell r="B111">
            <v>10</v>
          </cell>
          <cell r="C111" t="str">
            <v xml:space="preserve">    Eurobono 04 en Euros (175)</v>
          </cell>
        </row>
        <row r="112">
          <cell r="A112" t="str">
            <v>BGBX6-Euros</v>
          </cell>
          <cell r="B112" t="str">
            <v>para augusto son 11 y 15</v>
          </cell>
          <cell r="C112" t="str">
            <v xml:space="preserve">    Eurobono 06 en Euros (150+50)</v>
          </cell>
        </row>
        <row r="113">
          <cell r="A113" t="str">
            <v>BGBX1</v>
          </cell>
          <cell r="B113">
            <v>13</v>
          </cell>
          <cell r="C113" t="str">
            <v xml:space="preserve">    Eurobono 05 en Euros (300)</v>
          </cell>
        </row>
        <row r="114">
          <cell r="A114" t="str">
            <v>GPBX7</v>
          </cell>
          <cell r="B114">
            <v>14</v>
          </cell>
          <cell r="C114" t="str">
            <v xml:space="preserve">    Eurobono 10 en Dólares</v>
          </cell>
        </row>
        <row r="115">
          <cell r="A115" t="str">
            <v>GPBX3-Yenes</v>
          </cell>
          <cell r="B115">
            <v>16</v>
          </cell>
          <cell r="C115" t="str">
            <v xml:space="preserve">    Eurobono 03 en Yenes (3000)</v>
          </cell>
        </row>
        <row r="116">
          <cell r="A116" t="str">
            <v>GPBX4.1-Euros</v>
          </cell>
          <cell r="B116">
            <v>18</v>
          </cell>
          <cell r="C116" t="str">
            <v xml:space="preserve">    Eurobono 04 en Euros (100)</v>
          </cell>
        </row>
        <row r="117">
          <cell r="A117" t="str">
            <v>PX13D</v>
          </cell>
          <cell r="B117">
            <v>21</v>
          </cell>
          <cell r="C117" t="str">
            <v xml:space="preserve">    Eurobono 03 en Dólares</v>
          </cell>
        </row>
        <row r="118">
          <cell r="A118" t="str">
            <v>PX14D</v>
          </cell>
          <cell r="B118">
            <v>22</v>
          </cell>
          <cell r="C118" t="str">
            <v xml:space="preserve">    Eurobono 07 en Dólares</v>
          </cell>
        </row>
        <row r="119">
          <cell r="A119" t="str">
            <v>GPBX2.1-Euros</v>
          </cell>
          <cell r="B119">
            <v>23</v>
          </cell>
          <cell r="C119" t="str">
            <v xml:space="preserve">    Eurobono 02 en Euros (100)</v>
          </cell>
        </row>
        <row r="120">
          <cell r="A120" t="str">
            <v>GPBX3-Euros</v>
          </cell>
          <cell r="B120">
            <v>27</v>
          </cell>
          <cell r="C120" t="str">
            <v xml:space="preserve">    Eurobono 03 en Euros (300)</v>
          </cell>
        </row>
        <row r="121">
          <cell r="A121" t="str">
            <v>GPBX4.2-Euros</v>
          </cell>
          <cell r="B121">
            <v>28</v>
          </cell>
          <cell r="C121" t="str">
            <v xml:space="preserve">    Eurobono 04 en Euros (300)</v>
          </cell>
        </row>
        <row r="122">
          <cell r="A122" t="str">
            <v>PBAS3</v>
          </cell>
          <cell r="B122">
            <v>12</v>
          </cell>
          <cell r="C122" t="str">
            <v xml:space="preserve">    Euroletra 06/12/00 en dólares</v>
          </cell>
        </row>
        <row r="123">
          <cell r="B123">
            <v>12</v>
          </cell>
          <cell r="C123" t="str">
            <v xml:space="preserve">    Euroletra 19/06/00 en dólares</v>
          </cell>
        </row>
        <row r="124">
          <cell r="B124">
            <v>12</v>
          </cell>
          <cell r="C124" t="str">
            <v xml:space="preserve">    Euroletra 06/07/00 en Yenes (2500)</v>
          </cell>
        </row>
        <row r="125">
          <cell r="A125">
            <v>403</v>
          </cell>
          <cell r="B125">
            <v>12</v>
          </cell>
          <cell r="C125" t="str">
            <v xml:space="preserve">    Euroletra 05/01/01 en dólares</v>
          </cell>
        </row>
        <row r="126">
          <cell r="A126" t="str">
            <v>PBAS9</v>
          </cell>
          <cell r="B126">
            <v>17</v>
          </cell>
          <cell r="C126" t="str">
            <v xml:space="preserve">    Euroletra 30/03/01 en dólares</v>
          </cell>
        </row>
        <row r="127">
          <cell r="B127">
            <v>19</v>
          </cell>
          <cell r="C127" t="str">
            <v xml:space="preserve">    Euroletra 07/05/01 en dólares</v>
          </cell>
        </row>
        <row r="128">
          <cell r="B128">
            <v>20</v>
          </cell>
          <cell r="C128" t="str">
            <v xml:space="preserve">    Euroletra 15/03/01 en yenes</v>
          </cell>
        </row>
        <row r="129">
          <cell r="A129" t="str">
            <v>PX16P</v>
          </cell>
          <cell r="B129">
            <v>24</v>
          </cell>
          <cell r="C129" t="str">
            <v xml:space="preserve">    Euroletra 21/09/01 en pesos</v>
          </cell>
        </row>
        <row r="130">
          <cell r="B130">
            <v>25</v>
          </cell>
          <cell r="C130" t="str">
            <v xml:space="preserve">    Euroletra 01/11/01 en euro (75)</v>
          </cell>
        </row>
        <row r="131">
          <cell r="B131">
            <v>26</v>
          </cell>
          <cell r="C131" t="str">
            <v xml:space="preserve">    Euroletra 23/04/01 en dólares</v>
          </cell>
        </row>
        <row r="132">
          <cell r="A132" t="str">
            <v>PX21</v>
          </cell>
          <cell r="B132">
            <v>29</v>
          </cell>
          <cell r="C132" t="str">
            <v xml:space="preserve">    Euroletra 11/03/02 en dólares</v>
          </cell>
        </row>
        <row r="133">
          <cell r="A133" t="str">
            <v>GPBX6-u$s</v>
          </cell>
          <cell r="B133">
            <v>30</v>
          </cell>
          <cell r="C133" t="str">
            <v xml:space="preserve">    Eurobono 06 en Dólares</v>
          </cell>
        </row>
        <row r="134">
          <cell r="A134">
            <v>2442</v>
          </cell>
          <cell r="C134" t="str">
            <v xml:space="preserve">    Bonos  U$S V.2009 ES</v>
          </cell>
        </row>
      </sheetData>
      <sheetData sheetId="6" refreshError="1">
        <row r="4">
          <cell r="A4" t="str">
            <v>DNCI</v>
          </cell>
          <cell r="B4" t="str">
            <v>COD ISIN/MAE</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AP6">
            <v>217.8726373656001</v>
          </cell>
          <cell r="AQ6">
            <v>281.54207585956567</v>
          </cell>
          <cell r="AR6">
            <v>281.54207585956567</v>
          </cell>
          <cell r="AS6">
            <v>145.03458430170465</v>
          </cell>
          <cell r="AT6">
            <v>248.31763503035853</v>
          </cell>
          <cell r="AU6">
            <v>348.49338338500922</v>
          </cell>
          <cell r="AV6">
            <v>367.69050321904137</v>
          </cell>
          <cell r="AW6">
            <v>236.68643829754419</v>
          </cell>
          <cell r="AX6">
            <v>146.03587415262501</v>
          </cell>
          <cell r="AY6">
            <v>190.410398701535</v>
          </cell>
          <cell r="AZ6">
            <v>72.551636837226567</v>
          </cell>
        </row>
        <row r="7">
          <cell r="A7" t="str">
            <v>X</v>
          </cell>
        </row>
        <row r="8">
          <cell r="A8" t="str">
            <v>TITULOS GOBIERNO NACIONAL</v>
          </cell>
          <cell r="AP8">
            <v>217.8726373656001</v>
          </cell>
          <cell r="AQ8">
            <v>281.54207585956567</v>
          </cell>
          <cell r="AR8">
            <v>281.54207585956567</v>
          </cell>
          <cell r="AS8">
            <v>145.03458430170465</v>
          </cell>
          <cell r="AT8">
            <v>248.31763503035853</v>
          </cell>
          <cell r="AU8">
            <v>348.49338338500922</v>
          </cell>
          <cell r="AV8">
            <v>367.69050321904137</v>
          </cell>
          <cell r="AW8">
            <v>236.68643829754419</v>
          </cell>
          <cell r="AX8">
            <v>146.03587415262501</v>
          </cell>
          <cell r="AY8">
            <v>190.410398701535</v>
          </cell>
          <cell r="AZ8">
            <v>72.551636837226567</v>
          </cell>
        </row>
        <row r="9">
          <cell r="A9" t="str">
            <v>x</v>
          </cell>
        </row>
        <row r="10">
          <cell r="A10" t="str">
            <v>BRADY</v>
          </cell>
          <cell r="C10" t="str">
            <v>BONOS BRADY</v>
          </cell>
          <cell r="AP10">
            <v>62.198284999999998</v>
          </cell>
          <cell r="AQ10">
            <v>77.408969701936869</v>
          </cell>
          <cell r="AR10">
            <v>77.408969701936869</v>
          </cell>
          <cell r="AS10">
            <v>24.493741</v>
          </cell>
          <cell r="AT10">
            <v>18.907612371743177</v>
          </cell>
          <cell r="AU10">
            <v>14.63221022733044</v>
          </cell>
          <cell r="AV10">
            <v>49.490668344155871</v>
          </cell>
          <cell r="AW10">
            <v>38.949724775071317</v>
          </cell>
          <cell r="AX10">
            <v>9.2335294304624895</v>
          </cell>
          <cell r="AY10">
            <v>43.110792688857707</v>
          </cell>
          <cell r="AZ10">
            <v>10.689285</v>
          </cell>
        </row>
        <row r="11">
          <cell r="A11" t="str">
            <v>PAR</v>
          </cell>
          <cell r="B11" t="str">
            <v>XS0043119147</v>
          </cell>
          <cell r="AQ11">
            <v>4.5941259198691746</v>
          </cell>
          <cell r="AR11">
            <v>4.5941259198691746</v>
          </cell>
          <cell r="AS11">
            <v>0.74995000000000001</v>
          </cell>
          <cell r="AT11">
            <v>8.9520681660097363</v>
          </cell>
          <cell r="AU11">
            <v>3.0446464178066308</v>
          </cell>
          <cell r="AV11">
            <v>3.1921772727272701</v>
          </cell>
          <cell r="AW11">
            <v>2.7934322580645157</v>
          </cell>
          <cell r="AX11">
            <v>2.3936999999999999</v>
          </cell>
          <cell r="AY11">
            <v>13.449666555098485</v>
          </cell>
          <cell r="AZ11">
            <v>6.8098000000000001</v>
          </cell>
        </row>
        <row r="12">
          <cell r="A12" t="str">
            <v>DISD</v>
          </cell>
          <cell r="B12" t="str">
            <v>DISD</v>
          </cell>
          <cell r="AP12">
            <v>3.3118780000000001</v>
          </cell>
          <cell r="AQ12">
            <v>0.01</v>
          </cell>
          <cell r="AR12">
            <v>0.01</v>
          </cell>
          <cell r="AS12">
            <v>0.01</v>
          </cell>
          <cell r="AT12">
            <v>0</v>
          </cell>
          <cell r="AU12">
            <v>0</v>
          </cell>
          <cell r="AV12">
            <v>0</v>
          </cell>
          <cell r="AW12">
            <v>0</v>
          </cell>
          <cell r="AX12">
            <v>0</v>
          </cell>
          <cell r="AY12">
            <v>0</v>
          </cell>
          <cell r="AZ12">
            <v>2.9069000000000001E-2</v>
          </cell>
        </row>
        <row r="13">
          <cell r="A13" t="str">
            <v>FRB</v>
          </cell>
          <cell r="B13" t="str">
            <v>FRB</v>
          </cell>
          <cell r="AP13">
            <v>58.886406999999998</v>
          </cell>
          <cell r="AQ13">
            <v>72.804843782067692</v>
          </cell>
          <cell r="AR13">
            <v>72.804843782067692</v>
          </cell>
          <cell r="AS13">
            <v>23.733791</v>
          </cell>
          <cell r="AT13">
            <v>9.9555442057334407</v>
          </cell>
          <cell r="AU13">
            <v>11.587563809523809</v>
          </cell>
          <cell r="AV13">
            <v>46.2984910714286</v>
          </cell>
          <cell r="AW13">
            <v>36.156292517006804</v>
          </cell>
          <cell r="AX13">
            <v>6.8398294304624905</v>
          </cell>
          <cell r="AY13">
            <v>29.661126133759222</v>
          </cell>
          <cell r="AZ13">
            <v>3.8504160000000001</v>
          </cell>
        </row>
        <row r="14">
          <cell r="A14" t="str">
            <v>GLOB</v>
          </cell>
          <cell r="C14" t="str">
            <v>BONOS GLOBALES</v>
          </cell>
          <cell r="AP14">
            <v>137.69060399999998</v>
          </cell>
          <cell r="AQ14">
            <v>156.03224816414738</v>
          </cell>
          <cell r="AR14">
            <v>156.03224816414738</v>
          </cell>
          <cell r="AS14">
            <v>92.542647000000002</v>
          </cell>
          <cell r="AT14">
            <v>167.65580413304278</v>
          </cell>
          <cell r="AU14">
            <v>245.53783176566742</v>
          </cell>
          <cell r="AV14">
            <v>244.54113759582825</v>
          </cell>
          <cell r="AW14">
            <v>135.06476690622617</v>
          </cell>
          <cell r="AX14">
            <v>88.412021105486289</v>
          </cell>
          <cell r="AY14">
            <v>109.2458848843178</v>
          </cell>
          <cell r="AZ14">
            <v>45.746474000000006</v>
          </cell>
        </row>
        <row r="15">
          <cell r="A15" t="str">
            <v>BG01/03</v>
          </cell>
          <cell r="B15" t="str">
            <v>GD03</v>
          </cell>
          <cell r="C15" t="str">
            <v xml:space="preserve">    Bono Global I (8.375%)</v>
          </cell>
          <cell r="AP15">
            <v>13.164405</v>
          </cell>
          <cell r="AQ15">
            <v>12.18202479901894</v>
          </cell>
          <cell r="AR15">
            <v>12.18202479901894</v>
          </cell>
          <cell r="AS15">
            <v>7.6095360000000003</v>
          </cell>
          <cell r="AT15">
            <v>26.46417872340426</v>
          </cell>
          <cell r="AU15">
            <v>45.884269601401662</v>
          </cell>
          <cell r="AV15">
            <v>10.385784615384599</v>
          </cell>
          <cell r="AW15">
            <v>8.4074528735632192</v>
          </cell>
          <cell r="AX15">
            <v>2.2404169934640521</v>
          </cell>
          <cell r="AY15">
            <v>3.6423000000000001</v>
          </cell>
          <cell r="AZ15">
            <v>0.99211000000000005</v>
          </cell>
        </row>
        <row r="16">
          <cell r="A16" t="str">
            <v>BG02/99</v>
          </cell>
          <cell r="C16" t="str">
            <v xml:space="preserve">    Bono Global II (10.95%)</v>
          </cell>
          <cell r="AV16">
            <v>0</v>
          </cell>
          <cell r="AW16">
            <v>0</v>
          </cell>
          <cell r="AX16">
            <v>0</v>
          </cell>
          <cell r="AY16">
            <v>0</v>
          </cell>
          <cell r="AZ16">
            <v>0</v>
          </cell>
        </row>
        <row r="17">
          <cell r="A17" t="str">
            <v>BG03/01</v>
          </cell>
          <cell r="C17" t="str">
            <v xml:space="preserve">    Bono Global III</v>
          </cell>
          <cell r="AV17">
            <v>0</v>
          </cell>
          <cell r="AW17">
            <v>0</v>
          </cell>
          <cell r="AX17">
            <v>0</v>
          </cell>
          <cell r="AY17">
            <v>0</v>
          </cell>
          <cell r="AZ17">
            <v>0</v>
          </cell>
        </row>
        <row r="18">
          <cell r="A18" t="str">
            <v>BG04/06</v>
          </cell>
          <cell r="C18" t="str">
            <v xml:space="preserve">    Bono Global IV</v>
          </cell>
          <cell r="AP18">
            <v>0</v>
          </cell>
          <cell r="AQ18">
            <v>0</v>
          </cell>
          <cell r="AR18">
            <v>0</v>
          </cell>
          <cell r="AS18">
            <v>0</v>
          </cell>
          <cell r="AT18">
            <v>0</v>
          </cell>
          <cell r="AU18">
            <v>0</v>
          </cell>
          <cell r="AV18">
            <v>0</v>
          </cell>
          <cell r="AW18">
            <v>0</v>
          </cell>
          <cell r="AX18">
            <v>0</v>
          </cell>
          <cell r="AY18">
            <v>0</v>
          </cell>
          <cell r="AZ18">
            <v>0</v>
          </cell>
        </row>
        <row r="19">
          <cell r="A19" t="str">
            <v>BG05/17</v>
          </cell>
          <cell r="B19" t="str">
            <v>GE17</v>
          </cell>
          <cell r="C19" t="str">
            <v xml:space="preserve">    Bono GlobalI V Megabono</v>
          </cell>
          <cell r="AP19">
            <v>17.152754000000002</v>
          </cell>
          <cell r="AQ19">
            <v>17.739964374630109</v>
          </cell>
          <cell r="AR19">
            <v>17.739964374630109</v>
          </cell>
          <cell r="AS19">
            <v>7.8998619999999997</v>
          </cell>
          <cell r="AT19">
            <v>24.320558024691358</v>
          </cell>
          <cell r="AU19">
            <v>29.371451428571429</v>
          </cell>
          <cell r="AV19">
            <v>28.149777245509</v>
          </cell>
          <cell r="AW19">
            <v>15.625185314685316</v>
          </cell>
          <cell r="AX19">
            <v>9.8701688311688311</v>
          </cell>
          <cell r="AY19">
            <v>30.5242</v>
          </cell>
          <cell r="AZ19">
            <v>10.893579000000001</v>
          </cell>
        </row>
        <row r="20">
          <cell r="A20" t="str">
            <v>BG06/27</v>
          </cell>
          <cell r="B20" t="str">
            <v>GS27</v>
          </cell>
          <cell r="C20" t="str">
            <v xml:space="preserve">    Bono Global VI (9.75%)</v>
          </cell>
          <cell r="AP20">
            <v>7.2335820000000002</v>
          </cell>
          <cell r="AQ20">
            <v>6.2702418604651164</v>
          </cell>
          <cell r="AR20">
            <v>6.2702418604651164</v>
          </cell>
          <cell r="AS20">
            <v>0</v>
          </cell>
          <cell r="AT20">
            <v>0.55334666666666665</v>
          </cell>
          <cell r="AU20">
            <v>0</v>
          </cell>
          <cell r="AV20">
            <v>1.8070789473684199</v>
          </cell>
          <cell r="AW20">
            <v>0</v>
          </cell>
          <cell r="AZ20">
            <v>0.401696</v>
          </cell>
        </row>
        <row r="21">
          <cell r="A21" t="str">
            <v>BG07/05</v>
          </cell>
          <cell r="B21" t="str">
            <v>GD05</v>
          </cell>
          <cell r="C21" t="str">
            <v xml:space="preserve">    Bono Global VII (11%)</v>
          </cell>
          <cell r="AP21">
            <v>0.42497400000000002</v>
          </cell>
          <cell r="AQ21">
            <v>14.139646066803403</v>
          </cell>
          <cell r="AR21">
            <v>14.139646066803403</v>
          </cell>
          <cell r="AS21">
            <v>7.5768269999999998</v>
          </cell>
          <cell r="AT21">
            <v>10.594799999999999</v>
          </cell>
          <cell r="AU21">
            <v>32.610583079149272</v>
          </cell>
          <cell r="AV21">
            <v>25.776758974359002</v>
          </cell>
          <cell r="AW21">
            <v>22.520619512195122</v>
          </cell>
          <cell r="AX21">
            <v>1.969498947368421</v>
          </cell>
          <cell r="AY21">
            <v>5.4560242424242418</v>
          </cell>
          <cell r="AZ21">
            <v>3.639205</v>
          </cell>
        </row>
        <row r="22">
          <cell r="A22" t="str">
            <v>BG08/19</v>
          </cell>
          <cell r="B22" t="str">
            <v>GF19</v>
          </cell>
          <cell r="C22" t="str">
            <v xml:space="preserve">    Bono Global VIII (12,125%)</v>
          </cell>
          <cell r="AP22">
            <v>0</v>
          </cell>
          <cell r="AQ22">
            <v>0.20505554661085171</v>
          </cell>
          <cell r="AR22">
            <v>0.20505554661085171</v>
          </cell>
          <cell r="AS22">
            <v>0</v>
          </cell>
          <cell r="AT22">
            <v>1.1453935724266417</v>
          </cell>
          <cell r="AU22">
            <v>0</v>
          </cell>
          <cell r="AV22">
            <v>0</v>
          </cell>
          <cell r="AW22">
            <v>0</v>
          </cell>
        </row>
        <row r="23">
          <cell r="A23" t="str">
            <v>BG09/09</v>
          </cell>
          <cell r="B23" t="str">
            <v>GA09</v>
          </cell>
          <cell r="C23" t="str">
            <v xml:space="preserve">    Bono Global IX (11,75%)</v>
          </cell>
          <cell r="AP23">
            <v>5.1980230000000001</v>
          </cell>
          <cell r="AQ23">
            <v>2.4937446885891803</v>
          </cell>
          <cell r="AR23">
            <v>2.4937446885891803</v>
          </cell>
          <cell r="AS23">
            <v>2.406936</v>
          </cell>
          <cell r="AT23">
            <v>6.4896722068328714</v>
          </cell>
          <cell r="AU23">
            <v>6.4633096806893047</v>
          </cell>
          <cell r="AV23">
            <v>8.81233256351039</v>
          </cell>
          <cell r="AW23">
            <v>3.6257402061855672</v>
          </cell>
          <cell r="AX23">
            <v>1.37545125</v>
          </cell>
          <cell r="AY23">
            <v>6.8806272727272724</v>
          </cell>
          <cell r="AZ23">
            <v>6.5183179999999998</v>
          </cell>
        </row>
        <row r="24">
          <cell r="A24" t="str">
            <v>BG10/20</v>
          </cell>
          <cell r="B24" t="str">
            <v>GF20</v>
          </cell>
          <cell r="C24" t="str">
            <v xml:space="preserve">    Bono Global X (12%)</v>
          </cell>
          <cell r="AP24">
            <v>0.66761499999999996</v>
          </cell>
          <cell r="AQ24">
            <v>0.50373322213549987</v>
          </cell>
          <cell r="AR24">
            <v>0.50373322213549987</v>
          </cell>
          <cell r="AS24">
            <v>0.25027300000000002</v>
          </cell>
          <cell r="AT24">
            <v>0.53654497553631919</v>
          </cell>
          <cell r="AU24">
            <v>0</v>
          </cell>
          <cell r="AV24">
            <v>1.5873611111111099</v>
          </cell>
          <cell r="AW24">
            <v>0</v>
          </cell>
          <cell r="AZ24">
            <v>0.34498600000000001</v>
          </cell>
        </row>
        <row r="25">
          <cell r="A25" t="str">
            <v>BG11/10</v>
          </cell>
          <cell r="B25" t="str">
            <v>GM10</v>
          </cell>
          <cell r="C25" t="str">
            <v xml:space="preserve">    Bono Global XI (11,375%)</v>
          </cell>
          <cell r="AP25">
            <v>0.216505</v>
          </cell>
          <cell r="AQ25">
            <v>0.47507360672975812</v>
          </cell>
          <cell r="AR25">
            <v>0.47507360672975812</v>
          </cell>
          <cell r="AS25">
            <v>0</v>
          </cell>
          <cell r="AT25">
            <v>0</v>
          </cell>
          <cell r="AU25">
            <v>0</v>
          </cell>
          <cell r="AV25">
            <v>0.65527082880139198</v>
          </cell>
          <cell r="AW25">
            <v>0</v>
          </cell>
          <cell r="AY25">
            <v>0.71789696969696959</v>
          </cell>
          <cell r="AZ25">
            <v>3.9884170000000001</v>
          </cell>
        </row>
        <row r="26">
          <cell r="A26" t="str">
            <v>BG12/15</v>
          </cell>
          <cell r="B26" t="str">
            <v>GJ15</v>
          </cell>
          <cell r="C26" t="str">
            <v xml:space="preserve">    Bono Global XII (11,75%)</v>
          </cell>
          <cell r="AP26">
            <v>17.415116999999999</v>
          </cell>
          <cell r="AQ26">
            <v>14.397562930494678</v>
          </cell>
          <cell r="AR26">
            <v>14.397562930494678</v>
          </cell>
          <cell r="AS26">
            <v>6.2530780000000004</v>
          </cell>
          <cell r="AT26">
            <v>17.440995744680851</v>
          </cell>
          <cell r="AU26">
            <v>18.650086956521744</v>
          </cell>
          <cell r="AV26">
            <v>27.9281088757396</v>
          </cell>
          <cell r="AW26">
            <v>5.6275047619047625</v>
          </cell>
          <cell r="AX26">
            <v>6.6911306122448986</v>
          </cell>
          <cell r="AY26">
            <v>6.8492382352941172</v>
          </cell>
          <cell r="AZ26">
            <v>2.008966</v>
          </cell>
        </row>
        <row r="27">
          <cell r="A27" t="str">
            <v>BG13/30</v>
          </cell>
          <cell r="B27" t="str">
            <v>GL30</v>
          </cell>
          <cell r="C27" t="str">
            <v xml:space="preserve">    Bono Global XIII (10,25%)</v>
          </cell>
          <cell r="AP27">
            <v>0.5</v>
          </cell>
          <cell r="AQ27">
            <v>0.1</v>
          </cell>
          <cell r="AR27">
            <v>0.1</v>
          </cell>
          <cell r="AS27">
            <v>0</v>
          </cell>
          <cell r="AT27">
            <v>0.54438944643749154</v>
          </cell>
          <cell r="AU27">
            <v>0</v>
          </cell>
          <cell r="AV27">
            <v>0.53958333333333297</v>
          </cell>
          <cell r="AW27">
            <v>0</v>
          </cell>
        </row>
        <row r="28">
          <cell r="A28" t="str">
            <v>BG14/31</v>
          </cell>
          <cell r="AP28">
            <v>0</v>
          </cell>
          <cell r="AQ28">
            <v>0</v>
          </cell>
          <cell r="AR28">
            <v>0</v>
          </cell>
          <cell r="AS28">
            <v>0</v>
          </cell>
          <cell r="AT28">
            <v>0</v>
          </cell>
          <cell r="AU28">
            <v>0</v>
          </cell>
          <cell r="AV28">
            <v>0</v>
          </cell>
          <cell r="AW28">
            <v>0</v>
          </cell>
        </row>
        <row r="29">
          <cell r="A29" t="str">
            <v>BG15/12</v>
          </cell>
          <cell r="B29" t="str">
            <v>GF12</v>
          </cell>
          <cell r="C29" t="str">
            <v xml:space="preserve">    Bono Global XV (12,375%)</v>
          </cell>
          <cell r="AP29">
            <v>10.467188999999999</v>
          </cell>
          <cell r="AQ29">
            <v>7.6341176674858851</v>
          </cell>
          <cell r="AR29">
            <v>7.6341176674858851</v>
          </cell>
          <cell r="AS29">
            <v>2.473903</v>
          </cell>
          <cell r="AT29">
            <v>1.3195222482435598</v>
          </cell>
          <cell r="AU29">
            <v>0</v>
          </cell>
          <cell r="AV29">
            <v>14.361575063588599</v>
          </cell>
          <cell r="AW29">
            <v>3.2110807647288339E-2</v>
          </cell>
          <cell r="AX29">
            <v>0.01</v>
          </cell>
          <cell r="AY29">
            <v>0</v>
          </cell>
          <cell r="AZ29">
            <v>0.42453099999999999</v>
          </cell>
        </row>
        <row r="30">
          <cell r="A30" t="str">
            <v>BG16/08$</v>
          </cell>
          <cell r="C30" t="str">
            <v xml:space="preserve">    Bono Global XVI (10,00%-12,00%)</v>
          </cell>
          <cell r="AV30">
            <v>0</v>
          </cell>
          <cell r="AW30">
            <v>0</v>
          </cell>
        </row>
        <row r="31">
          <cell r="A31" t="str">
            <v>BG17/08</v>
          </cell>
          <cell r="B31" t="str">
            <v>GD08</v>
          </cell>
          <cell r="C31" t="str">
            <v xml:space="preserve">    Bono Global XVII (7,00%-15,50%)</v>
          </cell>
          <cell r="AP31">
            <v>46.730733999999998</v>
          </cell>
          <cell r="AQ31">
            <v>55.769799620686449</v>
          </cell>
          <cell r="AR31">
            <v>55.769799620686449</v>
          </cell>
          <cell r="AS31">
            <v>33.784695999999997</v>
          </cell>
          <cell r="AT31">
            <v>37.035701195219119</v>
          </cell>
          <cell r="AU31">
            <v>47.847843613404564</v>
          </cell>
          <cell r="AV31">
            <v>68.172244389027398</v>
          </cell>
          <cell r="AW31">
            <v>32.959025663331886</v>
          </cell>
          <cell r="AX31">
            <v>27.700556561085971</v>
          </cell>
          <cell r="AY31">
            <v>27.358025806451614</v>
          </cell>
          <cell r="AZ31">
            <v>10.630868</v>
          </cell>
        </row>
        <row r="32">
          <cell r="A32" t="str">
            <v>BG18/18</v>
          </cell>
          <cell r="B32" t="str">
            <v>GJ18</v>
          </cell>
          <cell r="C32" t="str">
            <v xml:space="preserve">    Bono Global XVIII (12,25%)</v>
          </cell>
          <cell r="AP32">
            <v>11.351601</v>
          </cell>
          <cell r="AQ32">
            <v>18.024274889592888</v>
          </cell>
          <cell r="AR32">
            <v>18.024274889592888</v>
          </cell>
          <cell r="AS32">
            <v>17.199945</v>
          </cell>
          <cell r="AT32">
            <v>20.885757142857141</v>
          </cell>
          <cell r="AU32">
            <v>42.462362996480643</v>
          </cell>
          <cell r="AV32">
            <v>39.730079295154198</v>
          </cell>
          <cell r="AW32">
            <v>31.5168668971478</v>
          </cell>
          <cell r="AX32">
            <v>26.636669806877062</v>
          </cell>
          <cell r="AY32">
            <v>21.059799999999999</v>
          </cell>
          <cell r="AZ32" t="str">
            <v>averiguar si esta capitalizado</v>
          </cell>
          <cell r="BA32" t="str">
            <v>averiguar si esta capitalizado</v>
          </cell>
        </row>
        <row r="33">
          <cell r="A33" t="str">
            <v>BG19/31</v>
          </cell>
          <cell r="B33" t="str">
            <v>GJ31</v>
          </cell>
          <cell r="C33" t="str">
            <v xml:space="preserve">    Bono Global XIX (12,00%)</v>
          </cell>
          <cell r="AP33">
            <v>7.1681049999999997</v>
          </cell>
          <cell r="AQ33">
            <v>6.0970088909046218</v>
          </cell>
          <cell r="AR33">
            <v>6.0970088909046218</v>
          </cell>
          <cell r="AS33">
            <v>7.0875909999999998</v>
          </cell>
          <cell r="AT33">
            <v>20.324944186046512</v>
          </cell>
          <cell r="AU33">
            <v>22.247924409448817</v>
          </cell>
          <cell r="AV33">
            <v>16.6351823529412</v>
          </cell>
          <cell r="AW33">
            <v>14.750260869565199</v>
          </cell>
          <cell r="AX33">
            <v>11.918128103277061</v>
          </cell>
          <cell r="AY33">
            <v>6.7577723577235771</v>
          </cell>
          <cell r="AZ33" t="str">
            <v>averiguar si esta capitalizado</v>
          </cell>
          <cell r="BA33" t="str">
            <v>averiguar si esta capitalizado</v>
          </cell>
        </row>
        <row r="34">
          <cell r="C34" t="str">
            <v>EURONOTAS</v>
          </cell>
          <cell r="AP34">
            <v>16.1999683656</v>
          </cell>
          <cell r="AQ34">
            <v>14.239597183241182</v>
          </cell>
          <cell r="AR34">
            <v>14.239597183241182</v>
          </cell>
          <cell r="AS34">
            <v>11.543896301704601</v>
          </cell>
          <cell r="AT34">
            <v>2.0689655172413793E-2</v>
          </cell>
          <cell r="AU34">
            <v>16.661093392011235</v>
          </cell>
          <cell r="AV34">
            <v>27.176180821914329</v>
          </cell>
          <cell r="AW34">
            <v>17.688734346246651</v>
          </cell>
          <cell r="AX34">
            <v>8.0496709251311156</v>
          </cell>
          <cell r="AY34">
            <v>6.9982335164835181</v>
          </cell>
          <cell r="AZ34">
            <v>7.2609119999999994</v>
          </cell>
        </row>
        <row r="35">
          <cell r="A35" t="str">
            <v>EL/ARP-61</v>
          </cell>
          <cell r="B35" t="str">
            <v>SF07</v>
          </cell>
          <cell r="C35" t="str">
            <v xml:space="preserve">    Euronota LXI $-2007</v>
          </cell>
          <cell r="AP35">
            <v>0.25</v>
          </cell>
          <cell r="AQ35">
            <v>0.25</v>
          </cell>
          <cell r="AR35">
            <v>0.25</v>
          </cell>
          <cell r="AS35">
            <v>0.25</v>
          </cell>
          <cell r="AT35">
            <v>0</v>
          </cell>
          <cell r="AU35">
            <v>0</v>
          </cell>
          <cell r="AV35">
            <v>0</v>
          </cell>
          <cell r="AW35">
            <v>0</v>
          </cell>
          <cell r="AX35">
            <v>0</v>
          </cell>
          <cell r="AY35">
            <v>0</v>
          </cell>
          <cell r="AZ35">
            <v>0</v>
          </cell>
        </row>
        <row r="36">
          <cell r="A36" t="str">
            <v>EL/ARP-68</v>
          </cell>
          <cell r="B36" t="str">
            <v>SL02</v>
          </cell>
          <cell r="C36" t="str">
            <v xml:space="preserve">    Euronota LXVIII $-2002</v>
          </cell>
          <cell r="AP36">
            <v>9.5230040000000002</v>
          </cell>
          <cell r="AQ36">
            <v>9.0011904259203597</v>
          </cell>
          <cell r="AR36">
            <v>9.0011904259203597</v>
          </cell>
          <cell r="AS36">
            <v>6.6463210000000004</v>
          </cell>
          <cell r="AT36">
            <v>2.0689655172413793E-2</v>
          </cell>
          <cell r="AU36">
            <v>1.5416541353383448</v>
          </cell>
          <cell r="AV36">
            <v>0.58007843137254933</v>
          </cell>
          <cell r="AW36">
            <v>0.77415966386554702</v>
          </cell>
          <cell r="AX36">
            <v>1.9684829059829065</v>
          </cell>
          <cell r="AY36">
            <v>3.3022335164835184</v>
          </cell>
          <cell r="AZ36">
            <v>4.4037119999999996</v>
          </cell>
        </row>
        <row r="37">
          <cell r="A37" t="str">
            <v>EL/USD-50</v>
          </cell>
          <cell r="C37" t="str">
            <v xml:space="preserve">    Euronota L (Libor + 270 p.b.)</v>
          </cell>
          <cell r="AV37">
            <v>0</v>
          </cell>
          <cell r="AW37">
            <v>0</v>
          </cell>
        </row>
        <row r="38">
          <cell r="A38" t="str">
            <v>EL/USD-74</v>
          </cell>
          <cell r="B38" t="str">
            <v>SPANS</v>
          </cell>
          <cell r="C38" t="str">
            <v xml:space="preserve">    Euronota LXXIV (Spread ajustable)</v>
          </cell>
          <cell r="AP38">
            <v>3.7440000000000002</v>
          </cell>
          <cell r="AQ38">
            <v>3.7439997573208221</v>
          </cell>
          <cell r="AR38">
            <v>3.7439997573208221</v>
          </cell>
          <cell r="AS38">
            <v>3.7440000000000002</v>
          </cell>
          <cell r="AT38">
            <v>0</v>
          </cell>
          <cell r="AU38">
            <v>15.119439256672891</v>
          </cell>
          <cell r="AV38">
            <v>21.136228710462301</v>
          </cell>
          <cell r="AW38">
            <v>13.127901492522174</v>
          </cell>
          <cell r="AX38">
            <v>3.6970000000000001</v>
          </cell>
          <cell r="AY38">
            <v>3.6960000000000002</v>
          </cell>
          <cell r="AZ38">
            <v>2.8572000000000002</v>
          </cell>
        </row>
        <row r="39">
          <cell r="A39" t="str">
            <v>EL/USD-79</v>
          </cell>
          <cell r="B39" t="str">
            <v>RV05D</v>
          </cell>
          <cell r="C39" t="str">
            <v xml:space="preserve">    Euronota LXXIX Dls. (Glob IV-25bp)</v>
          </cell>
          <cell r="AP39">
            <v>0.3</v>
          </cell>
          <cell r="AQ39">
            <v>0.3</v>
          </cell>
          <cell r="AR39">
            <v>0.3</v>
          </cell>
          <cell r="AS39">
            <v>0</v>
          </cell>
          <cell r="AT39">
            <v>0</v>
          </cell>
          <cell r="AU39">
            <v>0</v>
          </cell>
          <cell r="AV39">
            <v>1.2210000000000001</v>
          </cell>
          <cell r="AW39">
            <v>0</v>
          </cell>
          <cell r="AX39">
            <v>1.5149999999999999</v>
          </cell>
          <cell r="AY39">
            <v>0</v>
          </cell>
          <cell r="AZ39">
            <v>0</v>
          </cell>
        </row>
        <row r="40">
          <cell r="A40" t="str">
            <v>EL/USD-91</v>
          </cell>
          <cell r="C40" t="str">
            <v xml:space="preserve">    Euronota XCI (Libor + 575 p.b.)</v>
          </cell>
          <cell r="AP40">
            <v>0</v>
          </cell>
          <cell r="AQ40">
            <v>0</v>
          </cell>
          <cell r="AR40">
            <v>0</v>
          </cell>
          <cell r="AS40">
            <v>0</v>
          </cell>
          <cell r="AT40">
            <v>0</v>
          </cell>
          <cell r="AU40">
            <v>0</v>
          </cell>
          <cell r="AV40">
            <v>0</v>
          </cell>
          <cell r="AW40">
            <v>0</v>
          </cell>
        </row>
        <row r="41">
          <cell r="A41" t="str">
            <v>EL/EUR-81</v>
          </cell>
          <cell r="C41" t="str">
            <v xml:space="preserve">    Euronota LXXXI Euro (6 cup. Fijos)</v>
          </cell>
          <cell r="AP41">
            <v>0</v>
          </cell>
          <cell r="AQ41">
            <v>0</v>
          </cell>
          <cell r="AR41">
            <v>0</v>
          </cell>
          <cell r="AS41">
            <v>0</v>
          </cell>
          <cell r="AT41">
            <v>0</v>
          </cell>
          <cell r="AU41">
            <v>0</v>
          </cell>
          <cell r="AV41">
            <v>0</v>
          </cell>
          <cell r="AW41">
            <v>0</v>
          </cell>
        </row>
        <row r="42">
          <cell r="A42" t="str">
            <v>EL/EUR-90</v>
          </cell>
          <cell r="C42" t="str">
            <v xml:space="preserve">    Euronota XC Euro (9,5%)</v>
          </cell>
          <cell r="AP42">
            <v>0</v>
          </cell>
          <cell r="AQ42">
            <v>0</v>
          </cell>
          <cell r="AR42">
            <v>0</v>
          </cell>
          <cell r="AS42">
            <v>0</v>
          </cell>
          <cell r="AT42">
            <v>0</v>
          </cell>
          <cell r="AU42">
            <v>0</v>
          </cell>
          <cell r="AV42">
            <v>0</v>
          </cell>
          <cell r="AW42">
            <v>0</v>
          </cell>
        </row>
        <row r="43">
          <cell r="A43" t="str">
            <v>EL/EUR-92</v>
          </cell>
          <cell r="B43" t="str">
            <v>DE0002923851</v>
          </cell>
          <cell r="C43" t="str">
            <v xml:space="preserve">    Euronota XCII Euro (15% y 8%)</v>
          </cell>
          <cell r="AP43">
            <v>0.15303599999999998</v>
          </cell>
          <cell r="AQ43">
            <v>0.16504199999999999</v>
          </cell>
          <cell r="AR43">
            <v>0.16504199999999999</v>
          </cell>
          <cell r="AS43">
            <v>0.15789585613919999</v>
          </cell>
          <cell r="AT43">
            <v>0</v>
          </cell>
          <cell r="AU43">
            <v>0</v>
          </cell>
          <cell r="AV43">
            <v>0.74366277175749096</v>
          </cell>
          <cell r="AW43">
            <v>0.66562328359132605</v>
          </cell>
          <cell r="AX43">
            <v>0</v>
          </cell>
          <cell r="AY43">
            <v>0</v>
          </cell>
          <cell r="AZ43">
            <v>0</v>
          </cell>
        </row>
        <row r="44">
          <cell r="A44" t="str">
            <v>EL/EUR-107</v>
          </cell>
          <cell r="B44" t="str">
            <v>XSO105694789</v>
          </cell>
          <cell r="C44" t="str">
            <v xml:space="preserve">    Euronota CVII Euro (10%)</v>
          </cell>
          <cell r="AP44">
            <v>2.2299283656000002</v>
          </cell>
          <cell r="AQ44">
            <v>0.77936499999999997</v>
          </cell>
          <cell r="AR44">
            <v>0.77936499999999997</v>
          </cell>
          <cell r="AS44">
            <v>0.74567944556540078</v>
          </cell>
          <cell r="AT44">
            <v>0</v>
          </cell>
          <cell r="AU44">
            <v>0</v>
          </cell>
          <cell r="AV44">
            <v>3.4952109083219853</v>
          </cell>
          <cell r="AW44">
            <v>3.1210499062676051</v>
          </cell>
          <cell r="AX44">
            <v>0.86918801914820942</v>
          </cell>
          <cell r="AY44">
            <v>0</v>
          </cell>
          <cell r="AZ44">
            <v>0</v>
          </cell>
        </row>
        <row r="45">
          <cell r="A45" t="str">
            <v>EL/EUR-108</v>
          </cell>
          <cell r="C45" t="str">
            <v xml:space="preserve">    Euronota CVIII Euro (10,25%)</v>
          </cell>
          <cell r="AP45">
            <v>0</v>
          </cell>
          <cell r="AQ45">
            <v>0</v>
          </cell>
          <cell r="AR45">
            <v>0</v>
          </cell>
          <cell r="AS45">
            <v>0</v>
          </cell>
          <cell r="AT45">
            <v>0</v>
          </cell>
          <cell r="AU45">
            <v>0</v>
          </cell>
          <cell r="AV45">
            <v>0</v>
          </cell>
          <cell r="AW45">
            <v>0</v>
          </cell>
        </row>
        <row r="47">
          <cell r="C47" t="str">
            <v>BONO CUPON CERO</v>
          </cell>
          <cell r="AP47">
            <v>1.7837799999999999</v>
          </cell>
          <cell r="AQ47">
            <v>33.861260810240005</v>
          </cell>
          <cell r="AR47">
            <v>33.861260810240005</v>
          </cell>
          <cell r="AS47">
            <v>16.4543</v>
          </cell>
          <cell r="AT47">
            <v>61.733528870400008</v>
          </cell>
          <cell r="AU47">
            <v>71.662247999999991</v>
          </cell>
          <cell r="AV47">
            <v>46.48251645714285</v>
          </cell>
          <cell r="AW47">
            <v>44.983212270000024</v>
          </cell>
          <cell r="AX47">
            <v>40.340652691545159</v>
          </cell>
          <cell r="AY47">
            <v>31.055487611875972</v>
          </cell>
          <cell r="AZ47">
            <v>8.8549658372265423</v>
          </cell>
        </row>
        <row r="48">
          <cell r="A48" t="str">
            <v>ZCBMA00</v>
          </cell>
          <cell r="AV48">
            <v>0</v>
          </cell>
          <cell r="AW48">
            <v>0</v>
          </cell>
          <cell r="AX48">
            <v>0</v>
          </cell>
          <cell r="AY48">
            <v>0</v>
          </cell>
          <cell r="AZ48">
            <v>0</v>
          </cell>
        </row>
        <row r="49">
          <cell r="A49" t="str">
            <v>ZCBMB01</v>
          </cell>
          <cell r="AV49">
            <v>0</v>
          </cell>
          <cell r="AW49">
            <v>0</v>
          </cell>
          <cell r="AX49">
            <v>0</v>
          </cell>
          <cell r="AY49">
            <v>0</v>
          </cell>
          <cell r="AZ49">
            <v>0</v>
          </cell>
        </row>
        <row r="50">
          <cell r="A50" t="str">
            <v>ZCBMC01</v>
          </cell>
          <cell r="AV50">
            <v>0</v>
          </cell>
          <cell r="AW50">
            <v>0</v>
          </cell>
          <cell r="AX50">
            <v>0</v>
          </cell>
          <cell r="AY50">
            <v>0</v>
          </cell>
          <cell r="AZ50">
            <v>0</v>
          </cell>
        </row>
        <row r="51">
          <cell r="A51" t="str">
            <v>ZCBMD02</v>
          </cell>
          <cell r="B51" t="str">
            <v>US040114BJ80</v>
          </cell>
          <cell r="AP51">
            <v>1.7837799999999999</v>
          </cell>
          <cell r="AQ51">
            <v>16.07042769984</v>
          </cell>
          <cell r="AR51">
            <v>16.07042769984</v>
          </cell>
          <cell r="AS51">
            <v>0</v>
          </cell>
          <cell r="AT51">
            <v>0</v>
          </cell>
          <cell r="AU51">
            <v>0</v>
          </cell>
          <cell r="AV51">
            <v>0</v>
          </cell>
          <cell r="AW51">
            <v>0</v>
          </cell>
          <cell r="AX51">
            <v>0</v>
          </cell>
          <cell r="AY51">
            <v>0</v>
          </cell>
          <cell r="AZ51">
            <v>0</v>
          </cell>
        </row>
        <row r="52">
          <cell r="A52" t="str">
            <v>ZCBME03</v>
          </cell>
          <cell r="B52" t="str">
            <v>US040114BK53</v>
          </cell>
          <cell r="AP52">
            <v>0</v>
          </cell>
          <cell r="AQ52">
            <v>16.263158710400003</v>
          </cell>
          <cell r="AR52">
            <v>16.263158710400003</v>
          </cell>
          <cell r="AS52">
            <v>14.883500000000002</v>
          </cell>
          <cell r="AT52">
            <v>57.092120870400009</v>
          </cell>
          <cell r="AU52">
            <v>64.970068799999993</v>
          </cell>
          <cell r="AV52">
            <v>41.418134057142851</v>
          </cell>
          <cell r="AW52">
            <v>40.343205360000027</v>
          </cell>
          <cell r="AX52">
            <v>36.642877156319578</v>
          </cell>
          <cell r="AY52">
            <v>27.135762927163327</v>
          </cell>
          <cell r="AZ52">
            <v>7.7057123765677584</v>
          </cell>
        </row>
        <row r="53">
          <cell r="A53" t="str">
            <v>ZCBMF04</v>
          </cell>
          <cell r="B53" t="str">
            <v>US040114BL37</v>
          </cell>
          <cell r="AP53">
            <v>0</v>
          </cell>
          <cell r="AQ53">
            <v>1.5276744</v>
          </cell>
          <cell r="AR53">
            <v>1.5276744</v>
          </cell>
          <cell r="AS53">
            <v>1.5708</v>
          </cell>
          <cell r="AT53">
            <v>4.6414080000000002</v>
          </cell>
          <cell r="AU53">
            <v>6.6921792000000009</v>
          </cell>
          <cell r="AV53">
            <v>5.0643824000000004</v>
          </cell>
          <cell r="AW53">
            <v>4.6400069099999994</v>
          </cell>
          <cell r="AX53">
            <v>3.6977755352255843</v>
          </cell>
          <cell r="AY53">
            <v>3.9197246847126443</v>
          </cell>
          <cell r="AZ53">
            <v>1.1492534606587845</v>
          </cell>
        </row>
        <row r="55">
          <cell r="A55" t="str">
            <v>TITULOS GOBIERNO PROVINCIAL</v>
          </cell>
        </row>
        <row r="57">
          <cell r="A57" t="str">
            <v>GPM02</v>
          </cell>
          <cell r="B57" t="str">
            <v>TMZA2</v>
          </cell>
          <cell r="AP57">
            <v>0</v>
          </cell>
          <cell r="AQ57">
            <v>0</v>
          </cell>
          <cell r="AR57">
            <v>0</v>
          </cell>
          <cell r="AS57">
            <v>0</v>
          </cell>
          <cell r="AT57">
            <v>0</v>
          </cell>
          <cell r="AU57">
            <v>0</v>
          </cell>
          <cell r="AV57">
            <v>0</v>
          </cell>
          <cell r="AW57">
            <v>0</v>
          </cell>
        </row>
        <row r="58">
          <cell r="A58" t="str">
            <v>GPM07-Aconcagua</v>
          </cell>
          <cell r="AP58">
            <v>0</v>
          </cell>
          <cell r="AQ58">
            <v>0</v>
          </cell>
          <cell r="AR58">
            <v>0</v>
          </cell>
          <cell r="AS58">
            <v>0</v>
          </cell>
          <cell r="AT58">
            <v>0</v>
          </cell>
          <cell r="AU58">
            <v>0</v>
          </cell>
          <cell r="AV58">
            <v>0</v>
          </cell>
          <cell r="AW58">
            <v>0</v>
          </cell>
        </row>
        <row r="61">
          <cell r="A61" t="str">
            <v>Para ingresar un nuevo bono insertar una fila sobre la línea</v>
          </cell>
        </row>
      </sheetData>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alida"/>
      <sheetName val="Datos"/>
      <sheetName val="Codigos"/>
      <sheetName val="BajaSiGADEProy"/>
      <sheetName val="BajaSiGADEProy.xls"/>
    </sheetNames>
    <definedNames>
      <definedName name="SIGADERED"/>
    </defined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rog. Fin."/>
      <sheetName val="pesos"/>
      <sheetName val="dolares"/>
      <sheetName val="RESUMEN "/>
      <sheetName val="dolares cosentino"/>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3-08"/>
      <sheetName val="1 TRIM. 08"/>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 INSTRUMENTO"/>
      <sheetName val="CARTERA FONDO"/>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 val="english"/>
      <sheetName val="Macro"/>
      <sheetName val="Parque Automot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ondo promedio"/>
      <sheetName val="GRÁFICO DE FONDO POR AFILIADO"/>
      <sheetName val="E"/>
      <sheetName val="B"/>
      <sheetName val="transfer"/>
      <sheetName val="C"/>
      <sheetName val="SimInp1"/>
      <sheetName val="ModDef"/>
      <sheetName val="Model"/>
      <sheetName val="Parque Automotor"/>
      <sheetName val="country name lookup"/>
      <sheetName val="table1"/>
      <sheetName val="Cuadro5"/>
      <sheetName val="C Summary"/>
      <sheetName val="GR罠ICO DE FONDO POR AFILIADO"/>
      <sheetName val="fondo_promedio"/>
      <sheetName val="GRÁFICO_DE_FONDO_POR_AFILIADO"/>
      <sheetName val="Bench - 99"/>
      <sheetName val="CoefStocks"/>
      <sheetName val="SIGADE"/>
      <sheetName val="IN_Bond_instrument"/>
      <sheetName val="Table 1 (summary)"/>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sheetName val="Datos Caja"/>
      <sheetName val="Capitalizacion"/>
      <sheetName val="Titulo x Pais"/>
      <sheetName val="% Residual"/>
      <sheetName val="Current"/>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mort Títulos"/>
      <sheetName val="Intereses"/>
      <sheetName val="I-02"/>
      <sheetName val=" II-02"/>
      <sheetName val=" III-02"/>
      <sheetName val="Resumen"/>
      <sheetName val="BOP"/>
    </sheetNames>
    <sheetDataSet>
      <sheetData sheetId="0" refreshError="1">
        <row r="1">
          <cell r="K1">
            <v>37346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04 K"/>
      <sheetName val="2004 Int"/>
      <sheetName val="2005 K"/>
      <sheetName val="2005 Int"/>
      <sheetName val="Resto K"/>
      <sheetName val="Resto Int"/>
      <sheetName val="Amort Títulos"/>
      <sheetName val="INT. 2006"/>
      <sheetName val="INT. 2007"/>
      <sheetName val="int. 2008"/>
      <sheetName val="int. resto"/>
      <sheetName val="M"/>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2">
    <pageSetUpPr fitToPage="1"/>
  </sheetPr>
  <dimension ref="A2:P61"/>
  <sheetViews>
    <sheetView showGridLines="0" tabSelected="1" topLeftCell="A4" zoomScale="85" zoomScaleNormal="85" zoomScaleSheetLayoutView="85" workbookViewId="0">
      <selection activeCell="B5" sqref="B5:C5"/>
    </sheetView>
  </sheetViews>
  <sheetFormatPr baseColWidth="10" defaultColWidth="9.1796875" defaultRowHeight="15.5"/>
  <cols>
    <col min="1" max="1" width="5.7265625" style="124" customWidth="1"/>
    <col min="2" max="2" width="15.7265625" style="124" customWidth="1"/>
    <col min="3" max="3" width="122.1796875" style="124" customWidth="1"/>
    <col min="4" max="4" width="106.7265625" style="124" customWidth="1"/>
    <col min="5" max="5" width="19.26953125" style="124" bestFit="1" customWidth="1"/>
    <col min="6" max="6" width="10" style="294" bestFit="1" customWidth="1"/>
    <col min="7" max="9" width="12.26953125" style="294" bestFit="1" customWidth="1"/>
    <col min="10" max="11" width="14" style="294" bestFit="1" customWidth="1"/>
    <col min="12" max="16" width="9.1796875" style="294" customWidth="1"/>
    <col min="17" max="16384" width="9.1796875" style="124"/>
  </cols>
  <sheetData>
    <row r="2" spans="2:16">
      <c r="B2" s="972" t="s">
        <v>781</v>
      </c>
      <c r="C2" s="973"/>
      <c r="F2" s="124"/>
      <c r="G2" s="124"/>
      <c r="H2" s="124"/>
      <c r="I2" s="124"/>
      <c r="J2" s="124"/>
      <c r="K2" s="124"/>
      <c r="L2" s="124"/>
      <c r="M2" s="124"/>
      <c r="N2" s="124"/>
      <c r="O2" s="124"/>
      <c r="P2" s="124"/>
    </row>
    <row r="3" spans="2:16">
      <c r="B3" s="974" t="s">
        <v>302</v>
      </c>
      <c r="C3" s="973"/>
      <c r="F3" s="124"/>
      <c r="G3" s="124"/>
      <c r="H3" s="124"/>
      <c r="I3" s="124"/>
      <c r="J3" s="124"/>
      <c r="K3" s="124"/>
      <c r="L3" s="124"/>
      <c r="M3" s="124"/>
      <c r="N3" s="124"/>
      <c r="O3" s="124"/>
      <c r="P3" s="124"/>
    </row>
    <row r="4" spans="2:16" ht="30.75" customHeight="1" thickBot="1">
      <c r="C4" s="293"/>
      <c r="F4" s="124"/>
      <c r="G4" s="124"/>
      <c r="H4" s="124"/>
      <c r="I4" s="124"/>
      <c r="J4" s="124"/>
      <c r="K4" s="124"/>
      <c r="L4" s="124"/>
      <c r="M4" s="124"/>
      <c r="N4" s="124"/>
      <c r="O4" s="124"/>
      <c r="P4" s="124"/>
    </row>
    <row r="5" spans="2:16" ht="27" customHeight="1">
      <c r="B5" s="1203" t="s">
        <v>506</v>
      </c>
      <c r="C5" s="1204"/>
      <c r="F5" s="124"/>
      <c r="G5" s="124"/>
      <c r="H5" s="124"/>
      <c r="I5" s="124"/>
      <c r="J5" s="124"/>
      <c r="K5" s="124"/>
      <c r="L5" s="124"/>
      <c r="M5" s="124"/>
      <c r="N5" s="124"/>
      <c r="O5" s="124"/>
      <c r="P5" s="124"/>
    </row>
    <row r="6" spans="2:16" ht="8.15" customHeight="1" thickBot="1">
      <c r="B6" s="1207"/>
      <c r="C6" s="1208"/>
      <c r="F6" s="124"/>
      <c r="G6" s="124"/>
      <c r="H6" s="124"/>
      <c r="I6" s="124"/>
      <c r="J6" s="124"/>
      <c r="K6" s="124"/>
      <c r="L6" s="124"/>
      <c r="M6" s="124"/>
      <c r="N6" s="124"/>
      <c r="O6" s="124"/>
      <c r="P6" s="124"/>
    </row>
    <row r="7" spans="2:16" ht="24.75" customHeight="1" thickBot="1">
      <c r="F7" s="124"/>
      <c r="G7" s="124"/>
      <c r="H7" s="124"/>
      <c r="I7" s="124"/>
      <c r="J7" s="124"/>
      <c r="K7" s="124"/>
      <c r="L7" s="124"/>
      <c r="M7" s="124"/>
      <c r="N7" s="124"/>
      <c r="O7" s="124"/>
      <c r="P7" s="124"/>
    </row>
    <row r="8" spans="2:16" ht="25.5" customHeight="1" thickBot="1">
      <c r="B8" s="1205" t="s">
        <v>165</v>
      </c>
      <c r="C8" s="1206"/>
      <c r="F8" s="124"/>
      <c r="G8" s="124"/>
      <c r="H8" s="124"/>
      <c r="I8" s="124"/>
      <c r="J8" s="124"/>
      <c r="K8" s="124"/>
      <c r="L8" s="124"/>
      <c r="M8" s="124"/>
      <c r="N8" s="124"/>
      <c r="O8" s="124"/>
      <c r="P8" s="124"/>
    </row>
    <row r="9" spans="2:16" ht="16" thickBot="1">
      <c r="F9" s="124"/>
      <c r="G9" s="124"/>
      <c r="H9" s="124"/>
      <c r="I9" s="124"/>
      <c r="J9" s="124"/>
      <c r="K9" s="124"/>
      <c r="L9" s="124"/>
      <c r="M9" s="124"/>
      <c r="N9" s="124"/>
      <c r="O9" s="124"/>
      <c r="P9" s="124"/>
    </row>
    <row r="10" spans="2:16" ht="24" customHeight="1" thickBot="1">
      <c r="B10" s="295" t="s">
        <v>166</v>
      </c>
      <c r="C10" s="296" t="s">
        <v>167</v>
      </c>
      <c r="F10" s="124"/>
      <c r="G10" s="124"/>
      <c r="H10" s="124"/>
      <c r="I10" s="124"/>
      <c r="J10" s="124"/>
      <c r="K10" s="124"/>
      <c r="L10" s="124"/>
      <c r="M10" s="124"/>
      <c r="N10" s="124"/>
      <c r="O10" s="124"/>
      <c r="P10" s="124"/>
    </row>
    <row r="11" spans="2:16" ht="27" customHeight="1">
      <c r="B11" s="1201" t="s">
        <v>794</v>
      </c>
      <c r="C11" s="1202"/>
      <c r="F11" s="124"/>
      <c r="G11" s="124"/>
      <c r="H11" s="124"/>
      <c r="I11" s="124"/>
      <c r="J11" s="124"/>
      <c r="K11" s="124"/>
      <c r="L11" s="124"/>
      <c r="M11" s="124"/>
      <c r="N11" s="124"/>
      <c r="O11" s="124"/>
      <c r="P11" s="124"/>
    </row>
    <row r="12" spans="2:16">
      <c r="B12" s="975" t="s">
        <v>168</v>
      </c>
      <c r="C12" s="297" t="s">
        <v>671</v>
      </c>
      <c r="F12" s="124"/>
      <c r="G12" s="124"/>
      <c r="H12" s="124"/>
      <c r="I12" s="124"/>
      <c r="J12" s="124"/>
      <c r="K12" s="124"/>
      <c r="L12" s="124"/>
      <c r="M12" s="124"/>
      <c r="N12" s="124"/>
      <c r="O12" s="124"/>
      <c r="P12" s="124"/>
    </row>
    <row r="13" spans="2:16">
      <c r="B13" s="975" t="s">
        <v>222</v>
      </c>
      <c r="C13" s="297" t="s">
        <v>705</v>
      </c>
      <c r="F13" s="124"/>
      <c r="G13" s="124"/>
      <c r="H13" s="124"/>
      <c r="I13" s="124"/>
      <c r="J13" s="124"/>
      <c r="K13" s="124"/>
      <c r="L13" s="124"/>
      <c r="M13" s="124"/>
      <c r="N13" s="124"/>
      <c r="O13" s="124"/>
      <c r="P13" s="124"/>
    </row>
    <row r="14" spans="2:16">
      <c r="B14" s="975" t="s">
        <v>258</v>
      </c>
      <c r="C14" s="297" t="s">
        <v>706</v>
      </c>
      <c r="F14" s="124"/>
      <c r="G14" s="124"/>
      <c r="H14" s="124"/>
      <c r="I14" s="124"/>
      <c r="J14" s="124"/>
      <c r="K14" s="124"/>
      <c r="L14" s="124"/>
      <c r="M14" s="124"/>
      <c r="N14" s="124"/>
      <c r="O14" s="124"/>
      <c r="P14" s="124"/>
    </row>
    <row r="15" spans="2:16">
      <c r="B15" s="975" t="s">
        <v>113</v>
      </c>
      <c r="C15" s="297" t="s">
        <v>707</v>
      </c>
      <c r="E15" s="298"/>
      <c r="F15" s="124"/>
      <c r="G15" s="124"/>
      <c r="H15" s="124"/>
      <c r="I15" s="124"/>
      <c r="J15" s="124"/>
      <c r="K15" s="124"/>
      <c r="L15" s="124"/>
      <c r="M15" s="124"/>
      <c r="N15" s="124"/>
      <c r="O15" s="124"/>
      <c r="P15" s="124"/>
    </row>
    <row r="16" spans="2:16">
      <c r="B16" s="975" t="s">
        <v>114</v>
      </c>
      <c r="C16" s="297" t="s">
        <v>708</v>
      </c>
      <c r="E16" s="298"/>
      <c r="F16" s="124"/>
      <c r="G16" s="124"/>
      <c r="H16" s="124"/>
      <c r="I16" s="124"/>
      <c r="J16" s="124"/>
      <c r="K16" s="124"/>
      <c r="L16" s="124"/>
      <c r="M16" s="124"/>
      <c r="N16" s="124"/>
      <c r="O16" s="124"/>
      <c r="P16" s="124"/>
    </row>
    <row r="17" spans="1:16">
      <c r="B17" s="975" t="s">
        <v>115</v>
      </c>
      <c r="C17" s="297" t="s">
        <v>709</v>
      </c>
      <c r="E17" s="298"/>
      <c r="F17" s="124"/>
      <c r="G17" s="124"/>
      <c r="H17" s="124"/>
      <c r="I17" s="124"/>
      <c r="J17" s="124"/>
      <c r="K17" s="124"/>
      <c r="L17" s="124"/>
      <c r="M17" s="124"/>
      <c r="N17" s="124"/>
      <c r="O17" s="124"/>
      <c r="P17" s="124"/>
    </row>
    <row r="18" spans="1:16">
      <c r="B18" s="975" t="s">
        <v>116</v>
      </c>
      <c r="C18" s="297" t="s">
        <v>672</v>
      </c>
      <c r="E18" s="298"/>
      <c r="F18" s="124"/>
      <c r="G18" s="124"/>
      <c r="H18" s="124"/>
      <c r="I18" s="124"/>
      <c r="J18" s="124"/>
      <c r="K18" s="124"/>
      <c r="L18" s="124"/>
      <c r="M18" s="124"/>
      <c r="N18" s="124"/>
      <c r="O18" s="124"/>
      <c r="P18" s="124"/>
    </row>
    <row r="19" spans="1:16">
      <c r="B19" s="975" t="s">
        <v>117</v>
      </c>
      <c r="C19" s="297" t="s">
        <v>673</v>
      </c>
      <c r="E19" s="298"/>
      <c r="F19" s="124"/>
      <c r="G19" s="124"/>
      <c r="H19" s="124"/>
      <c r="I19" s="124"/>
      <c r="J19" s="124"/>
      <c r="K19" s="124"/>
      <c r="L19" s="124"/>
      <c r="M19" s="124"/>
      <c r="N19" s="124"/>
      <c r="O19" s="124"/>
      <c r="P19" s="124"/>
    </row>
    <row r="20" spans="1:16">
      <c r="B20" s="975" t="s">
        <v>118</v>
      </c>
      <c r="C20" s="297" t="s">
        <v>674</v>
      </c>
      <c r="E20" s="298"/>
      <c r="F20" s="124"/>
      <c r="G20" s="124"/>
      <c r="H20" s="124"/>
      <c r="I20" s="124"/>
      <c r="J20" s="124"/>
      <c r="K20" s="124"/>
      <c r="L20" s="124"/>
      <c r="M20" s="124"/>
      <c r="N20" s="124"/>
      <c r="O20" s="124"/>
      <c r="P20" s="124"/>
    </row>
    <row r="21" spans="1:16" ht="16" thickBot="1">
      <c r="B21" s="976" t="s">
        <v>119</v>
      </c>
      <c r="C21" s="299" t="s">
        <v>711</v>
      </c>
      <c r="E21" s="298"/>
      <c r="F21" s="124"/>
      <c r="G21" s="124"/>
      <c r="H21" s="124"/>
      <c r="I21" s="124"/>
      <c r="J21" s="124"/>
      <c r="K21" s="124"/>
      <c r="L21" s="124"/>
      <c r="M21" s="124"/>
      <c r="N21" s="124"/>
      <c r="O21" s="124"/>
      <c r="P21" s="124"/>
    </row>
    <row r="22" spans="1:16" ht="16" thickBot="1">
      <c r="A22" s="294"/>
      <c r="B22" s="294"/>
      <c r="C22" s="294"/>
      <c r="D22" s="294"/>
      <c r="E22" s="294"/>
      <c r="F22" s="124"/>
      <c r="G22" s="124"/>
      <c r="H22" s="124"/>
      <c r="I22" s="124"/>
      <c r="J22" s="124"/>
      <c r="K22" s="124"/>
      <c r="L22" s="124"/>
      <c r="M22" s="124"/>
      <c r="N22" s="124"/>
      <c r="O22" s="124"/>
      <c r="P22" s="124"/>
    </row>
    <row r="23" spans="1:16" ht="27" customHeight="1">
      <c r="B23" s="1201" t="s">
        <v>87</v>
      </c>
      <c r="C23" s="1202"/>
      <c r="F23" s="124"/>
      <c r="G23" s="124"/>
      <c r="H23" s="124"/>
      <c r="I23" s="124"/>
      <c r="J23" s="124"/>
      <c r="K23" s="124"/>
      <c r="L23" s="124"/>
      <c r="M23" s="124"/>
      <c r="N23" s="124"/>
      <c r="O23" s="124"/>
      <c r="P23" s="124"/>
    </row>
    <row r="24" spans="1:16" ht="15.75" customHeight="1">
      <c r="B24" s="977" t="s">
        <v>157</v>
      </c>
      <c r="C24" s="297" t="s">
        <v>797</v>
      </c>
      <c r="F24" s="124"/>
      <c r="G24" s="124"/>
      <c r="H24" s="124"/>
      <c r="I24" s="124"/>
      <c r="J24" s="124"/>
      <c r="K24" s="124"/>
      <c r="L24" s="124"/>
      <c r="M24" s="124"/>
      <c r="N24" s="124"/>
      <c r="O24" s="124"/>
      <c r="P24" s="124"/>
    </row>
    <row r="25" spans="1:16">
      <c r="B25" s="977" t="s">
        <v>158</v>
      </c>
      <c r="C25" s="297" t="s">
        <v>796</v>
      </c>
      <c r="F25" s="124"/>
      <c r="G25" s="124"/>
      <c r="H25" s="124"/>
      <c r="I25" s="124"/>
      <c r="J25" s="124"/>
      <c r="K25" s="124"/>
      <c r="L25" s="124"/>
      <c r="M25" s="124"/>
      <c r="N25" s="124"/>
      <c r="O25" s="124"/>
      <c r="P25" s="124"/>
    </row>
    <row r="26" spans="1:16">
      <c r="B26" s="977" t="s">
        <v>76</v>
      </c>
      <c r="C26" s="297" t="s">
        <v>675</v>
      </c>
      <c r="F26" s="124"/>
      <c r="G26" s="124"/>
      <c r="H26" s="124"/>
      <c r="I26" s="124"/>
      <c r="J26" s="124"/>
      <c r="K26" s="124"/>
      <c r="L26" s="124"/>
      <c r="M26" s="124"/>
      <c r="N26" s="124"/>
      <c r="O26" s="124"/>
      <c r="P26" s="124"/>
    </row>
    <row r="27" spans="1:16" ht="16" thickBot="1">
      <c r="A27" s="294"/>
      <c r="B27" s="294"/>
      <c r="C27" s="294"/>
      <c r="D27" s="294"/>
      <c r="E27" s="294"/>
      <c r="F27" s="124"/>
      <c r="G27" s="124"/>
      <c r="H27" s="124"/>
      <c r="I27" s="124"/>
      <c r="J27" s="124"/>
      <c r="K27" s="124"/>
      <c r="L27" s="124"/>
      <c r="M27" s="124"/>
      <c r="N27" s="124"/>
      <c r="O27" s="124"/>
      <c r="P27" s="124"/>
    </row>
    <row r="28" spans="1:16" ht="27.75" customHeight="1">
      <c r="B28" s="1199" t="s">
        <v>795</v>
      </c>
      <c r="C28" s="1200"/>
      <c r="D28" s="300"/>
      <c r="F28" s="124"/>
      <c r="G28" s="124"/>
      <c r="H28" s="124"/>
      <c r="I28" s="124"/>
      <c r="J28" s="124"/>
      <c r="K28" s="124"/>
      <c r="L28" s="124"/>
      <c r="M28" s="124"/>
      <c r="N28" s="124"/>
      <c r="O28" s="124"/>
      <c r="P28" s="124"/>
    </row>
    <row r="29" spans="1:16">
      <c r="B29" s="975" t="s">
        <v>120</v>
      </c>
      <c r="C29" s="297" t="s">
        <v>837</v>
      </c>
      <c r="D29" s="301"/>
      <c r="F29" s="124"/>
      <c r="G29" s="124"/>
      <c r="H29" s="124"/>
      <c r="I29" s="124"/>
      <c r="J29" s="124"/>
      <c r="K29" s="124"/>
      <c r="L29" s="124"/>
      <c r="M29" s="124"/>
      <c r="N29" s="124"/>
      <c r="O29" s="124"/>
      <c r="P29" s="124"/>
    </row>
    <row r="30" spans="1:16">
      <c r="B30" s="975" t="s">
        <v>121</v>
      </c>
      <c r="C30" s="297" t="s">
        <v>713</v>
      </c>
      <c r="F30" s="124"/>
      <c r="G30" s="124"/>
      <c r="H30" s="124"/>
      <c r="I30" s="124"/>
      <c r="J30" s="124"/>
      <c r="K30" s="124"/>
      <c r="L30" s="124"/>
      <c r="M30" s="124"/>
      <c r="N30" s="124"/>
      <c r="O30" s="124"/>
      <c r="P30" s="124"/>
    </row>
    <row r="31" spans="1:16">
      <c r="B31" s="975" t="s">
        <v>122</v>
      </c>
      <c r="C31" s="297" t="s">
        <v>714</v>
      </c>
      <c r="F31" s="124"/>
      <c r="G31" s="124"/>
      <c r="H31" s="124"/>
      <c r="I31" s="124"/>
      <c r="J31" s="124"/>
      <c r="K31" s="124"/>
      <c r="L31" s="124"/>
      <c r="M31" s="124"/>
      <c r="N31" s="124"/>
      <c r="O31" s="124"/>
      <c r="P31" s="124"/>
    </row>
    <row r="32" spans="1:16">
      <c r="B32" s="975" t="s">
        <v>123</v>
      </c>
      <c r="C32" s="297" t="s">
        <v>779</v>
      </c>
      <c r="F32" s="124"/>
      <c r="G32" s="124"/>
      <c r="H32" s="124"/>
      <c r="I32" s="124"/>
      <c r="J32" s="124"/>
      <c r="K32" s="124"/>
      <c r="L32" s="124"/>
      <c r="M32" s="124"/>
      <c r="N32" s="124"/>
      <c r="O32" s="124"/>
      <c r="P32" s="124"/>
    </row>
    <row r="33" spans="1:16">
      <c r="B33" s="975" t="s">
        <v>124</v>
      </c>
      <c r="C33" s="297" t="s">
        <v>780</v>
      </c>
      <c r="F33" s="124"/>
      <c r="G33" s="124"/>
      <c r="H33" s="124"/>
      <c r="I33" s="124"/>
      <c r="J33" s="124"/>
      <c r="K33" s="124"/>
      <c r="L33" s="124"/>
      <c r="M33" s="124"/>
      <c r="N33" s="124"/>
      <c r="O33" s="124"/>
      <c r="P33" s="124"/>
    </row>
    <row r="34" spans="1:16" ht="17.25" customHeight="1">
      <c r="B34" s="975" t="s">
        <v>125</v>
      </c>
      <c r="C34" s="297" t="s">
        <v>715</v>
      </c>
      <c r="F34" s="124"/>
      <c r="G34" s="124"/>
      <c r="H34" s="124"/>
      <c r="I34" s="124"/>
      <c r="J34" s="124"/>
      <c r="K34" s="124"/>
      <c r="L34" s="124"/>
      <c r="M34" s="124"/>
      <c r="N34" s="124"/>
      <c r="O34" s="124"/>
      <c r="P34" s="124"/>
    </row>
    <row r="35" spans="1:16">
      <c r="B35" s="975" t="s">
        <v>126</v>
      </c>
      <c r="C35" s="297" t="s">
        <v>716</v>
      </c>
      <c r="F35" s="124"/>
      <c r="G35" s="124"/>
      <c r="H35" s="124"/>
      <c r="I35" s="124"/>
      <c r="J35" s="124"/>
      <c r="K35" s="124"/>
      <c r="L35" s="124"/>
      <c r="M35" s="124"/>
      <c r="N35" s="124"/>
      <c r="O35" s="124"/>
      <c r="P35" s="124"/>
    </row>
    <row r="36" spans="1:16" ht="16" thickBot="1">
      <c r="B36" s="976" t="s">
        <v>127</v>
      </c>
      <c r="C36" s="302" t="s">
        <v>717</v>
      </c>
      <c r="F36" s="124"/>
      <c r="G36" s="124"/>
      <c r="H36" s="124"/>
      <c r="I36" s="124"/>
      <c r="J36" s="124"/>
      <c r="K36" s="124"/>
      <c r="L36" s="124"/>
      <c r="M36" s="124"/>
      <c r="N36" s="124"/>
      <c r="O36" s="124"/>
      <c r="P36" s="124"/>
    </row>
    <row r="37" spans="1:16" ht="16" thickBot="1">
      <c r="A37" s="294"/>
      <c r="B37" s="294"/>
      <c r="C37" s="294"/>
      <c r="D37" s="294"/>
      <c r="E37" s="294"/>
      <c r="F37" s="124"/>
      <c r="G37" s="124"/>
      <c r="H37" s="124"/>
      <c r="I37" s="124"/>
      <c r="J37" s="124"/>
      <c r="K37" s="124"/>
      <c r="L37" s="124"/>
      <c r="M37" s="124"/>
      <c r="N37" s="124"/>
      <c r="O37" s="124"/>
      <c r="P37" s="124"/>
    </row>
    <row r="38" spans="1:16" ht="27.75" customHeight="1">
      <c r="B38" s="1201" t="s">
        <v>111</v>
      </c>
      <c r="C38" s="1202"/>
      <c r="F38" s="124"/>
      <c r="G38" s="124"/>
      <c r="H38" s="124"/>
      <c r="I38" s="124"/>
      <c r="J38" s="124"/>
      <c r="K38" s="124"/>
      <c r="L38" s="124"/>
      <c r="M38" s="124"/>
      <c r="N38" s="124"/>
      <c r="O38" s="124"/>
      <c r="P38" s="124"/>
    </row>
    <row r="39" spans="1:16">
      <c r="B39" s="975" t="s">
        <v>128</v>
      </c>
      <c r="C39" s="297" t="s">
        <v>112</v>
      </c>
      <c r="F39" s="124"/>
      <c r="G39" s="124"/>
      <c r="H39" s="124"/>
      <c r="I39" s="124"/>
      <c r="J39" s="124"/>
      <c r="K39" s="124"/>
      <c r="L39" s="124"/>
      <c r="M39" s="124"/>
      <c r="N39" s="124"/>
      <c r="O39" s="124"/>
      <c r="P39" s="124"/>
    </row>
    <row r="40" spans="1:16">
      <c r="B40" s="975" t="s">
        <v>129</v>
      </c>
      <c r="C40" s="297" t="s">
        <v>676</v>
      </c>
      <c r="F40" s="124"/>
      <c r="G40" s="124"/>
      <c r="H40" s="124"/>
      <c r="I40" s="124"/>
      <c r="J40" s="124"/>
      <c r="K40" s="124"/>
      <c r="L40" s="124"/>
      <c r="M40" s="124"/>
      <c r="N40" s="124"/>
      <c r="O40" s="124"/>
      <c r="P40" s="124"/>
    </row>
    <row r="41" spans="1:16">
      <c r="B41" s="975" t="s">
        <v>130</v>
      </c>
      <c r="C41" s="297" t="s">
        <v>254</v>
      </c>
      <c r="F41" s="124"/>
      <c r="G41" s="124"/>
      <c r="H41" s="124"/>
      <c r="I41" s="124"/>
      <c r="J41" s="124"/>
      <c r="K41" s="124"/>
      <c r="L41" s="124"/>
      <c r="M41" s="124"/>
      <c r="N41" s="124"/>
      <c r="O41" s="124"/>
      <c r="P41" s="124"/>
    </row>
    <row r="42" spans="1:16">
      <c r="B42" s="975" t="s">
        <v>131</v>
      </c>
      <c r="C42" s="297" t="s">
        <v>677</v>
      </c>
      <c r="F42" s="124"/>
      <c r="G42" s="124"/>
      <c r="H42" s="124"/>
      <c r="I42" s="124"/>
      <c r="J42" s="124"/>
      <c r="K42" s="124"/>
      <c r="L42" s="124"/>
      <c r="M42" s="124"/>
      <c r="N42" s="124"/>
      <c r="O42" s="124"/>
      <c r="P42" s="124"/>
    </row>
    <row r="43" spans="1:16">
      <c r="B43" s="975" t="s">
        <v>132</v>
      </c>
      <c r="C43" s="297" t="s">
        <v>718</v>
      </c>
      <c r="F43" s="124"/>
      <c r="G43" s="124"/>
      <c r="H43" s="124"/>
      <c r="I43" s="124"/>
      <c r="J43" s="124"/>
      <c r="K43" s="124"/>
      <c r="L43" s="124"/>
      <c r="M43" s="124"/>
      <c r="N43" s="124"/>
      <c r="O43" s="124"/>
      <c r="P43" s="124"/>
    </row>
    <row r="44" spans="1:16">
      <c r="B44" s="975" t="s">
        <v>77</v>
      </c>
      <c r="C44" s="297" t="s">
        <v>719</v>
      </c>
      <c r="F44" s="124"/>
      <c r="G44" s="124"/>
      <c r="H44" s="124"/>
      <c r="I44" s="124"/>
      <c r="J44" s="124"/>
      <c r="K44" s="124"/>
      <c r="L44" s="124"/>
      <c r="M44" s="124"/>
      <c r="N44" s="124"/>
      <c r="O44" s="124"/>
      <c r="P44" s="124"/>
    </row>
    <row r="45" spans="1:16" ht="16" thickBot="1">
      <c r="B45" s="976" t="s">
        <v>78</v>
      </c>
      <c r="C45" s="302" t="s">
        <v>720</v>
      </c>
      <c r="F45" s="124"/>
      <c r="G45" s="124"/>
      <c r="H45" s="124"/>
      <c r="I45" s="124"/>
      <c r="J45" s="124"/>
      <c r="K45" s="124"/>
      <c r="L45" s="124"/>
      <c r="M45" s="124"/>
      <c r="N45" s="124"/>
      <c r="O45" s="124"/>
      <c r="P45" s="124"/>
    </row>
    <row r="48" spans="1:16" ht="18" customHeight="1">
      <c r="F48" s="124"/>
      <c r="G48" s="124"/>
      <c r="H48" s="124"/>
      <c r="I48" s="124"/>
      <c r="J48" s="124"/>
      <c r="K48" s="124"/>
      <c r="L48" s="124"/>
      <c r="M48" s="124"/>
      <c r="N48" s="124"/>
      <c r="O48" s="124"/>
      <c r="P48" s="124"/>
    </row>
    <row r="61" spans="6:16" ht="30" customHeight="1">
      <c r="F61" s="124"/>
      <c r="G61" s="124"/>
      <c r="H61" s="124"/>
      <c r="I61" s="124"/>
      <c r="J61" s="124"/>
      <c r="K61" s="124"/>
      <c r="L61" s="124"/>
      <c r="M61" s="124"/>
      <c r="N61" s="124"/>
      <c r="O61" s="124"/>
      <c r="P61" s="124"/>
    </row>
  </sheetData>
  <mergeCells count="7">
    <mergeCell ref="B28:C28"/>
    <mergeCell ref="B38:C38"/>
    <mergeCell ref="B5:C5"/>
    <mergeCell ref="B8:C8"/>
    <mergeCell ref="B11:C11"/>
    <mergeCell ref="B23:C23"/>
    <mergeCell ref="B6:C6"/>
  </mergeCells>
  <phoneticPr fontId="19" type="noConversion"/>
  <hyperlinks>
    <hyperlink ref="B39" location="A.4.1!A1" display="A.4.1"/>
    <hyperlink ref="B29" location="A.3.1!A1" display="A.3.1"/>
    <hyperlink ref="B30:B36" location="A.16.1!A1" display="A.16.1!A1"/>
    <hyperlink ref="B40" location="A.4.2!A1" display="A.4.2"/>
    <hyperlink ref="B41" location="A.4.3!A1" display="A.4.3"/>
    <hyperlink ref="B24" location="A.2.1!A1" display="A.2.1"/>
    <hyperlink ref="B30" location="A.3.2!A1" display="A.3.2"/>
    <hyperlink ref="B31" location="A.3.3!A1" display="A.3.3"/>
    <hyperlink ref="B32" location="A.3.4!A1" display="A.3.4"/>
    <hyperlink ref="B33" location="A.3.5!A1" display="A.3.5"/>
    <hyperlink ref="B34" location="A.3.6!A1" display="A.3.6"/>
    <hyperlink ref="B35" location="A.3.7!A1" display="A.3.7"/>
    <hyperlink ref="B36" location="A.3.8!A1" display="A.3.8"/>
    <hyperlink ref="B42" location="A.4.4!A1" display="A.4.4"/>
    <hyperlink ref="B43" location="A.4.5!A1" display="A.4.5"/>
    <hyperlink ref="B44" location="A.4.6!A1" display="A.4.6"/>
    <hyperlink ref="B45" location="A.4.7!A1" display="A.4.7"/>
    <hyperlink ref="B12" location="A.1.1!A1" display="A.1.1"/>
    <hyperlink ref="B13" location="A.1.2!A1" display="A.1.2"/>
    <hyperlink ref="B14" location="A.1.3!A1" display="A.1.3"/>
    <hyperlink ref="B15" location="A.1.4!A1" display="A.1.4"/>
    <hyperlink ref="B16" location="A.1.5!A1" display="A.1.5"/>
    <hyperlink ref="B17" location="A.1.6!A1" display="A.1.6"/>
    <hyperlink ref="B18" location="A.1.7!A1" display="A.1.7"/>
    <hyperlink ref="B19" location="A.1.8!A1" display="A.1.8"/>
    <hyperlink ref="B20" location="A.1.9!A1" display="A.1.9"/>
    <hyperlink ref="B21" location="A.1.10!A1" display="A.1.10"/>
    <hyperlink ref="B25" location="A.2.2!A1" display="A.2.2"/>
    <hyperlink ref="B26" location="A.2.3!A1" display="A.2.3"/>
  </hyperlinks>
  <printOptions horizontalCentered="1"/>
  <pageMargins left="0.39370078740157483" right="0.39370078740157483" top="0.19685039370078741" bottom="0.19685039370078741" header="0.15748031496062992" footer="0"/>
  <pageSetup paperSize="9" scale="79" orientation="portrait" horizontalDpi="4294967294" verticalDpi="4294967294" r:id="rId1"/>
  <headerFooter differentFirst="1" scaleWithDoc="0">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302"/>
  <sheetViews>
    <sheetView showGridLines="0" showRuler="0" zoomScale="85" zoomScaleNormal="85" zoomScaleSheetLayoutView="85" workbookViewId="0">
      <selection activeCell="B3" sqref="B3"/>
    </sheetView>
  </sheetViews>
  <sheetFormatPr baseColWidth="10" defaultColWidth="11.453125" defaultRowHeight="13"/>
  <cols>
    <col min="1" max="1" width="6.81640625" style="1" customWidth="1"/>
    <col min="2" max="2" width="12.7265625" style="1" customWidth="1"/>
    <col min="3" max="3" width="61.26953125" style="1" customWidth="1"/>
    <col min="4" max="4" width="17.54296875" style="1" customWidth="1"/>
    <col min="5" max="5" width="12.7265625" style="1" bestFit="1" customWidth="1"/>
    <col min="6" max="6" width="22.54296875" style="1" bestFit="1" customWidth="1"/>
    <col min="7" max="8" width="19.453125" style="1" bestFit="1" customWidth="1"/>
    <col min="9" max="9" width="11.81640625" style="1" bestFit="1" customWidth="1"/>
    <col min="10" max="14" width="13.1796875" style="1" bestFit="1" customWidth="1"/>
    <col min="15" max="16384" width="11.453125" style="1"/>
  </cols>
  <sheetData>
    <row r="1" spans="1:14" ht="14.5">
      <c r="A1" s="696" t="s">
        <v>217</v>
      </c>
      <c r="B1" s="180"/>
    </row>
    <row r="2" spans="1:14" s="180" customFormat="1" ht="15" customHeight="1">
      <c r="B2" s="361" t="str">
        <f>+INDICE!B2</f>
        <v>MINISTERIO DE ECONOMÍA</v>
      </c>
      <c r="C2" s="5"/>
      <c r="D2" s="5"/>
      <c r="E2" s="5"/>
      <c r="F2" s="5"/>
      <c r="G2" s="5"/>
      <c r="H2" s="179"/>
      <c r="I2" s="1"/>
      <c r="J2" s="1"/>
      <c r="K2" s="1"/>
      <c r="L2" s="1"/>
      <c r="M2" s="1"/>
      <c r="N2" s="1"/>
    </row>
    <row r="3" spans="1:14" s="180" customFormat="1" ht="15" customHeight="1">
      <c r="B3" s="361" t="str">
        <f>+INDICE!B3</f>
        <v>SECRETARÍA DE FINANZAS</v>
      </c>
      <c r="C3" s="5"/>
      <c r="D3" s="5"/>
      <c r="E3" s="5"/>
      <c r="F3" s="5"/>
      <c r="G3" s="5"/>
      <c r="H3" s="181"/>
      <c r="I3" s="1"/>
      <c r="J3" s="1"/>
      <c r="K3" s="1"/>
      <c r="L3" s="1"/>
      <c r="M3" s="1"/>
      <c r="N3" s="1"/>
    </row>
    <row r="4" spans="1:14" s="188" customFormat="1">
      <c r="B4" s="35"/>
      <c r="C4" s="35"/>
      <c r="D4" s="35"/>
      <c r="E4" s="35"/>
      <c r="F4" s="35"/>
      <c r="G4" s="35"/>
      <c r="H4" s="415"/>
      <c r="I4" s="1"/>
      <c r="J4" s="1"/>
      <c r="K4" s="1"/>
      <c r="L4" s="1"/>
      <c r="M4" s="1"/>
      <c r="N4" s="1"/>
    </row>
    <row r="5" spans="1:14" s="188" customFormat="1">
      <c r="B5" s="35"/>
      <c r="C5" s="35"/>
      <c r="D5" s="35"/>
      <c r="E5" s="35"/>
      <c r="F5" s="35"/>
      <c r="G5" s="35"/>
      <c r="H5" s="415"/>
      <c r="I5" s="1"/>
      <c r="J5" s="1"/>
      <c r="K5" s="1"/>
      <c r="L5" s="1"/>
      <c r="M5" s="1"/>
      <c r="N5" s="1"/>
    </row>
    <row r="6" spans="1:14" ht="17">
      <c r="B6" s="1264" t="s">
        <v>547</v>
      </c>
      <c r="C6" s="1264"/>
      <c r="D6" s="1264"/>
      <c r="E6" s="1264"/>
      <c r="F6" s="1264"/>
      <c r="G6" s="1264"/>
      <c r="H6" s="1264"/>
    </row>
    <row r="7" spans="1:14" ht="17">
      <c r="B7" s="1264" t="s">
        <v>548</v>
      </c>
      <c r="C7" s="1264"/>
      <c r="D7" s="1264"/>
      <c r="E7" s="1264"/>
      <c r="F7" s="1264"/>
      <c r="G7" s="1264"/>
      <c r="H7" s="1264"/>
    </row>
    <row r="8" spans="1:14" ht="14.5">
      <c r="B8" s="1239" t="s">
        <v>819</v>
      </c>
      <c r="C8" s="1239"/>
      <c r="D8" s="1239"/>
      <c r="E8" s="1239"/>
      <c r="F8" s="1239"/>
      <c r="G8" s="1239"/>
      <c r="H8" s="1239"/>
    </row>
    <row r="9" spans="1:14" s="188" customFormat="1">
      <c r="B9" s="416"/>
      <c r="C9" s="416"/>
      <c r="D9" s="416"/>
      <c r="E9" s="416"/>
      <c r="F9" s="416"/>
      <c r="G9" s="416"/>
      <c r="H9" s="416"/>
      <c r="I9" s="1"/>
      <c r="J9" s="1"/>
      <c r="K9" s="1"/>
      <c r="L9" s="1"/>
      <c r="M9" s="1"/>
      <c r="N9" s="1"/>
    </row>
    <row r="10" spans="1:14" s="188" customFormat="1">
      <c r="B10" s="182"/>
      <c r="C10" s="35"/>
      <c r="D10" s="35"/>
      <c r="E10" s="35"/>
      <c r="F10" s="35"/>
      <c r="G10" s="35"/>
      <c r="H10" s="415"/>
      <c r="I10" s="1"/>
      <c r="J10" s="1"/>
      <c r="K10" s="1"/>
      <c r="L10" s="1"/>
      <c r="M10" s="1"/>
      <c r="N10" s="1"/>
    </row>
    <row r="11" spans="1:14" ht="13.5" thickBot="1">
      <c r="B11" s="5"/>
      <c r="C11" s="5"/>
      <c r="D11" s="183"/>
      <c r="E11" s="5"/>
      <c r="F11" s="5"/>
      <c r="G11" s="5"/>
      <c r="H11" s="601" t="s">
        <v>292</v>
      </c>
    </row>
    <row r="12" spans="1:14" s="118" customFormat="1" ht="13.5" thickTop="1">
      <c r="B12" s="1240" t="s">
        <v>293</v>
      </c>
      <c r="C12" s="1243" t="s">
        <v>288</v>
      </c>
      <c r="D12" s="1258" t="s">
        <v>230</v>
      </c>
      <c r="E12" s="1246" t="s">
        <v>289</v>
      </c>
      <c r="F12" s="1249" t="s">
        <v>294</v>
      </c>
      <c r="G12" s="1249" t="s">
        <v>327</v>
      </c>
      <c r="H12" s="1249" t="s">
        <v>328</v>
      </c>
      <c r="I12" s="1"/>
      <c r="J12" s="1"/>
      <c r="K12" s="1"/>
      <c r="L12" s="1"/>
      <c r="M12" s="1"/>
      <c r="N12" s="1"/>
    </row>
    <row r="13" spans="1:14" s="118" customFormat="1">
      <c r="B13" s="1241"/>
      <c r="C13" s="1244"/>
      <c r="D13" s="1259"/>
      <c r="E13" s="1247"/>
      <c r="F13" s="1250"/>
      <c r="G13" s="1250"/>
      <c r="H13" s="1250"/>
      <c r="I13" s="1"/>
      <c r="J13" s="1"/>
      <c r="K13" s="1"/>
      <c r="L13" s="1"/>
      <c r="M13" s="1"/>
      <c r="N13" s="1"/>
    </row>
    <row r="14" spans="1:14" s="118" customFormat="1">
      <c r="B14" s="1241"/>
      <c r="C14" s="1244"/>
      <c r="D14" s="1259"/>
      <c r="E14" s="1247"/>
      <c r="F14" s="1250"/>
      <c r="G14" s="1250"/>
      <c r="H14" s="1250"/>
      <c r="I14" s="1"/>
      <c r="J14" s="1"/>
      <c r="K14" s="1"/>
      <c r="L14" s="1"/>
      <c r="M14" s="1"/>
      <c r="N14" s="1"/>
    </row>
    <row r="15" spans="1:14" s="118" customFormat="1" ht="13.5" customHeight="1">
      <c r="B15" s="1241"/>
      <c r="C15" s="1244"/>
      <c r="D15" s="1259"/>
      <c r="E15" s="1247"/>
      <c r="F15" s="1250"/>
      <c r="G15" s="1250"/>
      <c r="H15" s="1250"/>
      <c r="I15" s="1"/>
      <c r="J15" s="1"/>
      <c r="K15" s="739"/>
      <c r="L15" s="1"/>
      <c r="M15" s="1"/>
      <c r="N15" s="1"/>
    </row>
    <row r="16" spans="1:14" s="118" customFormat="1">
      <c r="B16" s="1242"/>
      <c r="C16" s="1245"/>
      <c r="D16" s="1260"/>
      <c r="E16" s="1248"/>
      <c r="F16" s="1251"/>
      <c r="G16" s="1251"/>
      <c r="H16" s="1251"/>
      <c r="I16" s="1"/>
      <c r="J16" s="1"/>
      <c r="K16" s="739"/>
      <c r="L16" s="1"/>
      <c r="M16" s="1"/>
      <c r="N16" s="1"/>
    </row>
    <row r="17" spans="2:14" s="118" customFormat="1" ht="14.5">
      <c r="B17" s="830"/>
      <c r="C17" s="831"/>
      <c r="D17" s="832"/>
      <c r="E17" s="833"/>
      <c r="F17" s="834"/>
      <c r="G17" s="834"/>
      <c r="H17" s="834"/>
      <c r="I17" s="1"/>
      <c r="J17" s="1"/>
      <c r="K17" s="1"/>
      <c r="L17" s="1"/>
      <c r="M17" s="1"/>
      <c r="N17" s="1"/>
    </row>
    <row r="18" spans="2:14" s="494" customFormat="1" ht="15.5">
      <c r="B18" s="830"/>
      <c r="C18" s="816" t="s">
        <v>303</v>
      </c>
      <c r="D18" s="832"/>
      <c r="E18" s="833"/>
      <c r="F18" s="818">
        <f>+F20+F48+F66</f>
        <v>100986360.31329043</v>
      </c>
      <c r="G18" s="818">
        <f>+G20+G48+G66</f>
        <v>99660154.589857638</v>
      </c>
      <c r="H18" s="818">
        <f>+H20+H48+H66</f>
        <v>105105809.52749942</v>
      </c>
      <c r="I18" s="739"/>
      <c r="J18" s="739"/>
      <c r="K18" s="1"/>
      <c r="L18" s="1"/>
      <c r="M18" s="1"/>
      <c r="N18" s="1"/>
    </row>
    <row r="19" spans="2:14" s="118" customFormat="1" ht="14.5">
      <c r="B19" s="830"/>
      <c r="C19" s="831"/>
      <c r="D19" s="832"/>
      <c r="E19" s="833"/>
      <c r="F19" s="834"/>
      <c r="G19" s="834"/>
      <c r="H19" s="834"/>
      <c r="I19" s="739"/>
      <c r="J19" s="1"/>
      <c r="K19" s="1"/>
      <c r="L19" s="1"/>
      <c r="M19" s="1"/>
      <c r="N19" s="1"/>
    </row>
    <row r="20" spans="2:14" s="414" customFormat="1" ht="14.5">
      <c r="B20" s="835"/>
      <c r="C20" s="836" t="s">
        <v>753</v>
      </c>
      <c r="D20" s="837"/>
      <c r="E20" s="838"/>
      <c r="F20" s="839">
        <f>SUM(F21:F46)</f>
        <v>73134810.309985504</v>
      </c>
      <c r="G20" s="839">
        <f>SUM(G21:G46)</f>
        <v>71808604.586552709</v>
      </c>
      <c r="H20" s="839">
        <f>SUM(H21:H46)</f>
        <v>71808604.586555511</v>
      </c>
      <c r="I20" s="739"/>
      <c r="J20" s="739"/>
      <c r="K20" s="1"/>
      <c r="L20" s="1"/>
      <c r="M20" s="1"/>
      <c r="N20" s="1"/>
    </row>
    <row r="21" spans="2:14" s="118" customFormat="1" ht="14.5">
      <c r="B21" s="840">
        <v>42482</v>
      </c>
      <c r="C21" s="697" t="s">
        <v>412</v>
      </c>
      <c r="D21" s="841">
        <v>6.8750000000000006E-2</v>
      </c>
      <c r="E21" s="833">
        <v>2021</v>
      </c>
      <c r="F21" s="822">
        <v>4500000</v>
      </c>
      <c r="G21" s="822">
        <v>4500000</v>
      </c>
      <c r="H21" s="842">
        <v>4500000</v>
      </c>
      <c r="I21" s="739"/>
      <c r="J21" s="739"/>
      <c r="K21" s="1"/>
      <c r="L21" s="1"/>
      <c r="M21" s="1"/>
      <c r="N21" s="1"/>
    </row>
    <row r="22" spans="2:14" s="118" customFormat="1" ht="14.5">
      <c r="B22" s="840">
        <v>42482</v>
      </c>
      <c r="C22" s="414" t="s">
        <v>413</v>
      </c>
      <c r="D22" s="841">
        <v>7.4999999999999997E-2</v>
      </c>
      <c r="E22" s="833">
        <v>2026</v>
      </c>
      <c r="F22" s="822">
        <v>6500000</v>
      </c>
      <c r="G22" s="822">
        <v>6500000</v>
      </c>
      <c r="H22" s="842">
        <v>6500000</v>
      </c>
      <c r="I22" s="739"/>
      <c r="J22" s="739"/>
      <c r="K22" s="1"/>
      <c r="L22" s="1"/>
      <c r="M22" s="1"/>
      <c r="N22" s="1"/>
    </row>
    <row r="23" spans="2:14" s="118" customFormat="1" ht="14.5">
      <c r="B23" s="840">
        <v>42482</v>
      </c>
      <c r="C23" s="697" t="s">
        <v>414</v>
      </c>
      <c r="D23" s="841">
        <v>7.6249999999999998E-2</v>
      </c>
      <c r="E23" s="833">
        <v>2046</v>
      </c>
      <c r="F23" s="822">
        <v>2750000</v>
      </c>
      <c r="G23" s="822">
        <v>2750000</v>
      </c>
      <c r="H23" s="842">
        <v>2750000</v>
      </c>
      <c r="I23" s="739"/>
      <c r="J23" s="739"/>
      <c r="K23" s="1"/>
      <c r="L23" s="1"/>
      <c r="M23" s="1"/>
      <c r="N23" s="1"/>
    </row>
    <row r="24" spans="2:14" s="118" customFormat="1" ht="14.5">
      <c r="B24" s="840">
        <v>42557</v>
      </c>
      <c r="C24" s="697" t="s">
        <v>419</v>
      </c>
      <c r="D24" s="841">
        <v>6.6250000000000003E-2</v>
      </c>
      <c r="E24" s="833">
        <v>2028</v>
      </c>
      <c r="F24" s="822">
        <v>1000000</v>
      </c>
      <c r="G24" s="822">
        <v>1000000</v>
      </c>
      <c r="H24" s="842">
        <v>1000000</v>
      </c>
      <c r="I24" s="739"/>
      <c r="J24" s="739"/>
      <c r="K24" s="1"/>
      <c r="L24" s="1"/>
      <c r="M24" s="1"/>
      <c r="N24" s="1"/>
    </row>
    <row r="25" spans="2:14" s="118" customFormat="1" ht="14.5">
      <c r="B25" s="840">
        <v>42557</v>
      </c>
      <c r="C25" s="697" t="s">
        <v>420</v>
      </c>
      <c r="D25" s="841">
        <v>7.1249999999999994E-2</v>
      </c>
      <c r="E25" s="833">
        <v>2036</v>
      </c>
      <c r="F25" s="822">
        <v>1750000</v>
      </c>
      <c r="G25" s="822">
        <v>1750000</v>
      </c>
      <c r="H25" s="842">
        <v>1750000</v>
      </c>
      <c r="I25" s="739"/>
      <c r="J25" s="739"/>
      <c r="K25" s="1"/>
      <c r="L25" s="1"/>
      <c r="M25" s="1"/>
      <c r="N25" s="1"/>
    </row>
    <row r="26" spans="2:14" s="118" customFormat="1" ht="14.5">
      <c r="B26" s="840">
        <v>42761</v>
      </c>
      <c r="C26" s="697" t="s">
        <v>508</v>
      </c>
      <c r="D26" s="841">
        <v>5.6250000000000001E-2</v>
      </c>
      <c r="E26" s="833">
        <v>2022</v>
      </c>
      <c r="F26" s="822">
        <v>3250000</v>
      </c>
      <c r="G26" s="822">
        <v>3250000</v>
      </c>
      <c r="H26" s="842">
        <v>3250000</v>
      </c>
      <c r="I26" s="739"/>
      <c r="J26" s="739"/>
      <c r="K26" s="1"/>
      <c r="L26" s="1"/>
      <c r="M26" s="1"/>
      <c r="N26" s="1"/>
    </row>
    <row r="27" spans="2:14" s="118" customFormat="1" ht="14.5">
      <c r="B27" s="840">
        <v>42761</v>
      </c>
      <c r="C27" s="697" t="s">
        <v>509</v>
      </c>
      <c r="D27" s="841">
        <v>6.8750000000000006E-2</v>
      </c>
      <c r="E27" s="833">
        <v>2027</v>
      </c>
      <c r="F27" s="822">
        <v>3750000</v>
      </c>
      <c r="G27" s="822">
        <v>3750000</v>
      </c>
      <c r="H27" s="842">
        <v>3750000</v>
      </c>
      <c r="I27" s="739"/>
      <c r="J27" s="739"/>
      <c r="K27" s="1"/>
      <c r="L27" s="1"/>
      <c r="M27" s="1"/>
      <c r="N27" s="1"/>
    </row>
    <row r="28" spans="2:14" s="118" customFormat="1" ht="14.5">
      <c r="B28" s="840">
        <v>42914</v>
      </c>
      <c r="C28" s="697" t="s">
        <v>527</v>
      </c>
      <c r="D28" s="841">
        <v>7.1249999999999994E-2</v>
      </c>
      <c r="E28" s="833">
        <v>2117</v>
      </c>
      <c r="F28" s="822">
        <v>2750000</v>
      </c>
      <c r="G28" s="822">
        <v>2750000</v>
      </c>
      <c r="H28" s="842">
        <v>2750000</v>
      </c>
      <c r="I28" s="739"/>
      <c r="J28" s="739"/>
      <c r="K28" s="1"/>
      <c r="L28" s="1"/>
      <c r="M28" s="1"/>
      <c r="N28" s="1"/>
    </row>
    <row r="29" spans="2:14" s="118" customFormat="1" ht="14.5">
      <c r="B29" s="840">
        <v>43111</v>
      </c>
      <c r="C29" s="697" t="s">
        <v>596</v>
      </c>
      <c r="D29" s="841">
        <v>4.6249999999999999E-2</v>
      </c>
      <c r="E29" s="833">
        <v>2023</v>
      </c>
      <c r="F29" s="822">
        <v>1750000</v>
      </c>
      <c r="G29" s="822">
        <v>1750000</v>
      </c>
      <c r="H29" s="842">
        <v>1750000</v>
      </c>
      <c r="I29" s="739"/>
      <c r="J29" s="739"/>
      <c r="K29" s="1"/>
      <c r="L29" s="1"/>
      <c r="M29" s="1"/>
      <c r="N29" s="1"/>
    </row>
    <row r="30" spans="2:14" s="118" customFormat="1" ht="14.5">
      <c r="B30" s="840">
        <v>43111</v>
      </c>
      <c r="C30" s="697" t="s">
        <v>597</v>
      </c>
      <c r="D30" s="841">
        <v>5.8749999999999997E-2</v>
      </c>
      <c r="E30" s="833">
        <v>2028</v>
      </c>
      <c r="F30" s="822">
        <v>4250000</v>
      </c>
      <c r="G30" s="822">
        <v>4250000</v>
      </c>
      <c r="H30" s="842">
        <v>4250000</v>
      </c>
      <c r="I30" s="739"/>
      <c r="J30" s="739"/>
      <c r="K30" s="1"/>
      <c r="L30" s="1"/>
      <c r="M30" s="1"/>
      <c r="N30" s="1"/>
    </row>
    <row r="31" spans="2:14" s="118" customFormat="1" ht="14.5">
      <c r="B31" s="840">
        <v>43111</v>
      </c>
      <c r="C31" s="697" t="s">
        <v>598</v>
      </c>
      <c r="D31" s="841">
        <v>6.8750000000000006E-2</v>
      </c>
      <c r="E31" s="833">
        <v>2048</v>
      </c>
      <c r="F31" s="822">
        <v>3000000</v>
      </c>
      <c r="G31" s="822">
        <v>3000000</v>
      </c>
      <c r="H31" s="842">
        <v>3000000</v>
      </c>
      <c r="I31" s="739"/>
      <c r="J31" s="739"/>
      <c r="K31" s="1"/>
      <c r="L31" s="1"/>
      <c r="M31" s="1"/>
      <c r="N31" s="1"/>
    </row>
    <row r="32" spans="2:14" s="118" customFormat="1" ht="14.5">
      <c r="B32" s="840">
        <v>42655</v>
      </c>
      <c r="C32" s="843" t="s">
        <v>503</v>
      </c>
      <c r="D32" s="841">
        <v>3.875E-2</v>
      </c>
      <c r="E32" s="833">
        <v>2022</v>
      </c>
      <c r="F32" s="822">
        <v>1378625.7858166981</v>
      </c>
      <c r="G32" s="822">
        <v>1378625.7858166981</v>
      </c>
      <c r="H32" s="842">
        <v>1378625.7858166981</v>
      </c>
      <c r="I32" s="739"/>
      <c r="J32" s="739"/>
      <c r="K32" s="1"/>
      <c r="L32" s="1"/>
      <c r="M32" s="1"/>
      <c r="N32" s="1"/>
    </row>
    <row r="33" spans="2:14" s="118" customFormat="1" ht="14.5">
      <c r="B33" s="840">
        <v>42655</v>
      </c>
      <c r="C33" s="697" t="s">
        <v>504</v>
      </c>
      <c r="D33" s="841">
        <v>0.05</v>
      </c>
      <c r="E33" s="833">
        <v>2027</v>
      </c>
      <c r="F33" s="822">
        <v>1378625.7858166981</v>
      </c>
      <c r="G33" s="822">
        <v>1378625.7858166981</v>
      </c>
      <c r="H33" s="842">
        <v>1378625.7858166981</v>
      </c>
      <c r="I33" s="739"/>
      <c r="J33" s="739"/>
      <c r="K33" s="1"/>
      <c r="L33" s="1"/>
      <c r="M33" s="1"/>
      <c r="N33" s="1"/>
    </row>
    <row r="34" spans="2:14" s="118" customFormat="1" ht="14.5">
      <c r="B34" s="840">
        <v>42837</v>
      </c>
      <c r="C34" s="697" t="s">
        <v>528</v>
      </c>
      <c r="D34" s="841">
        <v>3.3750000000000002E-2</v>
      </c>
      <c r="E34" s="833">
        <v>2020</v>
      </c>
      <c r="F34" s="822">
        <v>416319.73355537053</v>
      </c>
      <c r="G34" s="822">
        <v>416319.73355537053</v>
      </c>
      <c r="H34" s="842">
        <v>416319.73355537053</v>
      </c>
      <c r="I34" s="739"/>
      <c r="J34" s="739"/>
      <c r="K34" s="1"/>
      <c r="L34" s="1"/>
      <c r="M34" s="1"/>
      <c r="N34" s="1"/>
    </row>
    <row r="35" spans="2:14" s="118" customFormat="1" ht="14.5">
      <c r="B35" s="840">
        <v>43048</v>
      </c>
      <c r="C35" s="697" t="s">
        <v>560</v>
      </c>
      <c r="D35" s="841">
        <v>3.3750000000000002E-2</v>
      </c>
      <c r="E35" s="833">
        <v>2023</v>
      </c>
      <c r="F35" s="822">
        <v>1102900.6286533584</v>
      </c>
      <c r="G35" s="822">
        <v>1102900.6286533584</v>
      </c>
      <c r="H35" s="842">
        <v>1102900.6286533584</v>
      </c>
      <c r="I35" s="739"/>
      <c r="J35" s="739"/>
      <c r="K35" s="1"/>
      <c r="L35" s="1"/>
      <c r="M35" s="1"/>
      <c r="N35" s="1"/>
    </row>
    <row r="36" spans="2:14" s="118" customFormat="1" ht="14.5">
      <c r="B36" s="840">
        <v>43048</v>
      </c>
      <c r="C36" s="697" t="s">
        <v>561</v>
      </c>
      <c r="D36" s="841">
        <v>5.2499999999999998E-2</v>
      </c>
      <c r="E36" s="833">
        <v>2028</v>
      </c>
      <c r="F36" s="822">
        <v>1102900.6286533584</v>
      </c>
      <c r="G36" s="822">
        <v>1102900.6286533584</v>
      </c>
      <c r="H36" s="842">
        <v>1102900.6286533584</v>
      </c>
      <c r="I36" s="739"/>
      <c r="J36" s="739"/>
      <c r="K36" s="1"/>
      <c r="L36" s="1"/>
      <c r="M36" s="1"/>
      <c r="N36" s="1"/>
    </row>
    <row r="37" spans="2:14" s="118" customFormat="1" ht="14.5">
      <c r="B37" s="840">
        <v>43048</v>
      </c>
      <c r="C37" s="697" t="s">
        <v>562</v>
      </c>
      <c r="D37" s="841">
        <v>6.25E-2</v>
      </c>
      <c r="E37" s="833">
        <v>2047</v>
      </c>
      <c r="F37" s="822">
        <v>827175.47149001888</v>
      </c>
      <c r="G37" s="822">
        <v>827175.47149001888</v>
      </c>
      <c r="H37" s="842">
        <v>827175.47149001888</v>
      </c>
      <c r="I37" s="739"/>
      <c r="J37" s="739"/>
      <c r="K37" s="1"/>
      <c r="L37" s="1"/>
      <c r="M37" s="1"/>
      <c r="N37" s="1"/>
    </row>
    <row r="38" spans="2:14" s="118" customFormat="1" ht="14.5">
      <c r="B38" s="840">
        <v>41766</v>
      </c>
      <c r="C38" s="414" t="s">
        <v>605</v>
      </c>
      <c r="D38" s="841">
        <v>8.7499999999999994E-2</v>
      </c>
      <c r="E38" s="833">
        <v>2024</v>
      </c>
      <c r="F38" s="822">
        <v>7960418.5080000004</v>
      </c>
      <c r="G38" s="822">
        <v>6634212.7845672006</v>
      </c>
      <c r="H38" s="842">
        <v>6634212.7845700001</v>
      </c>
      <c r="I38" s="739"/>
      <c r="J38" s="739"/>
      <c r="K38" s="1"/>
      <c r="L38" s="1"/>
      <c r="M38" s="1"/>
      <c r="N38" s="1"/>
    </row>
    <row r="39" spans="2:14" s="118" customFormat="1" ht="14.5">
      <c r="B39" s="840">
        <v>42285</v>
      </c>
      <c r="C39" s="843" t="s">
        <v>374</v>
      </c>
      <c r="D39" s="841">
        <v>0.08</v>
      </c>
      <c r="E39" s="833">
        <v>2020</v>
      </c>
      <c r="F39" s="822">
        <v>2947560.6669999999</v>
      </c>
      <c r="G39" s="822">
        <v>2947560.6669999999</v>
      </c>
      <c r="H39" s="842">
        <v>2947560.6669999999</v>
      </c>
      <c r="I39" s="739"/>
      <c r="J39" s="739"/>
      <c r="K39" s="1"/>
      <c r="L39" s="1"/>
      <c r="M39" s="1"/>
      <c r="N39" s="1"/>
    </row>
    <row r="40" spans="2:14" s="118" customFormat="1" ht="14.5">
      <c r="B40" s="840">
        <v>42368</v>
      </c>
      <c r="C40" s="697" t="s">
        <v>487</v>
      </c>
      <c r="D40" s="841">
        <v>7.7499999999999999E-2</v>
      </c>
      <c r="E40" s="833">
        <v>2022</v>
      </c>
      <c r="F40" s="822">
        <v>4497753.4110000003</v>
      </c>
      <c r="G40" s="822">
        <v>4497753.4110000003</v>
      </c>
      <c r="H40" s="842">
        <v>4497753.4110000003</v>
      </c>
      <c r="I40" s="739"/>
      <c r="J40" s="739"/>
      <c r="K40" s="1"/>
      <c r="L40" s="1"/>
      <c r="M40" s="1"/>
      <c r="N40" s="1"/>
    </row>
    <row r="41" spans="2:14" s="118" customFormat="1" ht="14.5">
      <c r="B41" s="840">
        <v>42368</v>
      </c>
      <c r="C41" s="697" t="s">
        <v>488</v>
      </c>
      <c r="D41" s="841">
        <v>7.8750000000000001E-2</v>
      </c>
      <c r="E41" s="833">
        <v>2025</v>
      </c>
      <c r="F41" s="822">
        <v>4510462.5750000002</v>
      </c>
      <c r="G41" s="822">
        <v>4510462.5750000002</v>
      </c>
      <c r="H41" s="842">
        <v>4510462.5750000002</v>
      </c>
      <c r="I41" s="739"/>
      <c r="J41" s="739"/>
      <c r="K41" s="1"/>
      <c r="L41" s="1"/>
      <c r="M41" s="1"/>
      <c r="N41" s="1"/>
    </row>
    <row r="42" spans="2:14" s="118" customFormat="1" ht="14.5">
      <c r="B42" s="840">
        <v>42368</v>
      </c>
      <c r="C42" s="414" t="s">
        <v>489</v>
      </c>
      <c r="D42" s="841">
        <v>7.8750000000000001E-2</v>
      </c>
      <c r="E42" s="833">
        <v>2027</v>
      </c>
      <c r="F42" s="822">
        <v>4690499.5630000001</v>
      </c>
      <c r="G42" s="822">
        <v>4690499.5630000001</v>
      </c>
      <c r="H42" s="842">
        <v>4690499.5630000001</v>
      </c>
      <c r="I42" s="739"/>
      <c r="J42" s="739"/>
      <c r="K42" s="1"/>
      <c r="L42" s="1"/>
      <c r="M42" s="1"/>
      <c r="N42" s="1"/>
    </row>
    <row r="43" spans="2:14" s="118" customFormat="1" ht="14.5">
      <c r="B43" s="840">
        <v>42587</v>
      </c>
      <c r="C43" s="697" t="s">
        <v>418</v>
      </c>
      <c r="D43" s="841">
        <v>0.01</v>
      </c>
      <c r="E43" s="833">
        <v>2023</v>
      </c>
      <c r="F43" s="822">
        <v>694687.19400000002</v>
      </c>
      <c r="G43" s="822">
        <v>694687.19400000002</v>
      </c>
      <c r="H43" s="842">
        <v>694687.19400000002</v>
      </c>
      <c r="I43" s="739"/>
      <c r="J43" s="739"/>
      <c r="K43" s="1"/>
      <c r="L43" s="1"/>
      <c r="M43" s="1"/>
      <c r="N43" s="1"/>
    </row>
    <row r="44" spans="2:14" s="118" customFormat="1" ht="14.5">
      <c r="B44" s="840">
        <v>42843</v>
      </c>
      <c r="C44" s="697" t="s">
        <v>529</v>
      </c>
      <c r="D44" s="841">
        <v>5.7500000000000002E-2</v>
      </c>
      <c r="E44" s="833">
        <v>2025</v>
      </c>
      <c r="F44" s="822">
        <v>1535813.9939999999</v>
      </c>
      <c r="G44" s="822">
        <v>1535813.9939999999</v>
      </c>
      <c r="H44" s="842">
        <v>1535813.9939999999</v>
      </c>
      <c r="I44" s="739"/>
      <c r="J44" s="739"/>
      <c r="K44" s="1"/>
      <c r="L44" s="1"/>
      <c r="M44" s="1"/>
      <c r="N44" s="1"/>
    </row>
    <row r="45" spans="2:14" s="118" customFormat="1" ht="14.5">
      <c r="B45" s="840">
        <v>42843</v>
      </c>
      <c r="C45" s="697" t="s">
        <v>530</v>
      </c>
      <c r="D45" s="841">
        <v>7.6249999999999998E-2</v>
      </c>
      <c r="E45" s="833">
        <v>2037</v>
      </c>
      <c r="F45" s="822">
        <v>2720781.5150000001</v>
      </c>
      <c r="G45" s="822">
        <v>2720781.5150000001</v>
      </c>
      <c r="H45" s="842">
        <v>2720781.5150000001</v>
      </c>
      <c r="I45" s="739"/>
      <c r="J45" s="739"/>
      <c r="K45" s="1"/>
      <c r="L45" s="1"/>
      <c r="M45" s="1"/>
      <c r="N45" s="1"/>
    </row>
    <row r="46" spans="2:14" s="118" customFormat="1" ht="14.5">
      <c r="B46" s="840">
        <v>43433</v>
      </c>
      <c r="C46" s="697" t="s">
        <v>663</v>
      </c>
      <c r="D46" s="844">
        <v>0.08</v>
      </c>
      <c r="E46" s="833">
        <v>2020</v>
      </c>
      <c r="F46" s="822">
        <v>2120284.8489999999</v>
      </c>
      <c r="G46" s="822">
        <v>2120284.8489999999</v>
      </c>
      <c r="H46" s="842">
        <v>2120284.8489999999</v>
      </c>
      <c r="I46" s="739"/>
      <c r="J46" s="739"/>
      <c r="K46" s="1"/>
      <c r="L46" s="1"/>
      <c r="M46" s="1"/>
      <c r="N46" s="1"/>
    </row>
    <row r="47" spans="2:14" s="118" customFormat="1" ht="14.5">
      <c r="B47" s="812"/>
      <c r="C47" s="697"/>
      <c r="D47" s="844"/>
      <c r="E47" s="833"/>
      <c r="F47" s="822"/>
      <c r="G47" s="822"/>
      <c r="H47" s="842"/>
      <c r="I47" s="739"/>
      <c r="J47" s="1"/>
      <c r="K47" s="1"/>
      <c r="L47" s="1"/>
      <c r="M47" s="1"/>
      <c r="N47" s="1"/>
    </row>
    <row r="48" spans="2:14" s="360" customFormat="1" ht="14.5">
      <c r="B48" s="835"/>
      <c r="C48" s="845" t="s">
        <v>380</v>
      </c>
      <c r="D48" s="837"/>
      <c r="E48" s="838"/>
      <c r="F48" s="839">
        <f>SUM(F49:F64)</f>
        <v>27851550.003304929</v>
      </c>
      <c r="G48" s="839">
        <f>SUM(G49:G64)</f>
        <v>27851550.003304929</v>
      </c>
      <c r="H48" s="839">
        <f>SUM(H49:H64)</f>
        <v>33283520.800943919</v>
      </c>
      <c r="I48" s="739"/>
      <c r="J48" s="739"/>
      <c r="K48" s="1"/>
      <c r="L48" s="1"/>
      <c r="M48" s="1"/>
      <c r="N48" s="1"/>
    </row>
    <row r="49" spans="2:14" s="118" customFormat="1" ht="14.5">
      <c r="B49" s="812">
        <v>37986</v>
      </c>
      <c r="C49" s="824" t="s">
        <v>613</v>
      </c>
      <c r="D49" s="846">
        <v>2.5000000000000001E-2</v>
      </c>
      <c r="E49" s="833">
        <v>2038</v>
      </c>
      <c r="F49" s="822">
        <v>5296689.1950000003</v>
      </c>
      <c r="G49" s="822">
        <v>5296689.1950000003</v>
      </c>
      <c r="H49" s="842">
        <v>5296689.1950000003</v>
      </c>
      <c r="I49" s="739"/>
      <c r="J49" s="739"/>
      <c r="K49" s="1"/>
      <c r="L49" s="1"/>
      <c r="M49" s="1"/>
      <c r="N49" s="1"/>
    </row>
    <row r="50" spans="2:14" s="118" customFormat="1" ht="14.5">
      <c r="B50" s="812">
        <v>37986</v>
      </c>
      <c r="C50" s="824" t="s">
        <v>614</v>
      </c>
      <c r="D50" s="846">
        <v>2.5000000000000001E-2</v>
      </c>
      <c r="E50" s="833">
        <v>2038</v>
      </c>
      <c r="F50" s="822">
        <v>1229562.8419999999</v>
      </c>
      <c r="G50" s="822">
        <v>1229562.8419999999</v>
      </c>
      <c r="H50" s="842">
        <v>1229562.8419999999</v>
      </c>
      <c r="I50" s="739"/>
      <c r="J50" s="739"/>
      <c r="K50" s="1"/>
      <c r="L50" s="1"/>
      <c r="M50" s="1"/>
      <c r="N50" s="1"/>
    </row>
    <row r="51" spans="2:14" s="118" customFormat="1" ht="14.5">
      <c r="B51" s="812">
        <v>37986</v>
      </c>
      <c r="C51" s="824" t="s">
        <v>615</v>
      </c>
      <c r="D51" s="846">
        <v>2.5000000000000001E-2</v>
      </c>
      <c r="E51" s="833">
        <v>2038</v>
      </c>
      <c r="F51" s="822">
        <v>96939.179000000004</v>
      </c>
      <c r="G51" s="822">
        <v>96939.179000000004</v>
      </c>
      <c r="H51" s="842">
        <v>96939.179000000004</v>
      </c>
      <c r="I51" s="739"/>
      <c r="J51" s="739"/>
      <c r="K51" s="1"/>
      <c r="L51" s="1"/>
      <c r="M51" s="1"/>
      <c r="N51" s="1"/>
    </row>
    <row r="52" spans="2:14" s="118" customFormat="1" ht="14.5">
      <c r="B52" s="812">
        <v>37986</v>
      </c>
      <c r="C52" s="824" t="s">
        <v>616</v>
      </c>
      <c r="D52" s="846">
        <v>2.5000000000000001E-2</v>
      </c>
      <c r="E52" s="833">
        <v>2038</v>
      </c>
      <c r="F52" s="822">
        <v>71439.702000000005</v>
      </c>
      <c r="G52" s="822">
        <v>71439.702000000005</v>
      </c>
      <c r="H52" s="842">
        <v>71439.702000000005</v>
      </c>
      <c r="I52" s="739"/>
      <c r="J52" s="739"/>
      <c r="K52" s="1"/>
      <c r="L52" s="1"/>
      <c r="M52" s="1"/>
      <c r="N52" s="1"/>
    </row>
    <row r="53" spans="2:14" s="118" customFormat="1" ht="14.5">
      <c r="B53" s="812">
        <v>37986</v>
      </c>
      <c r="C53" s="824" t="s">
        <v>617</v>
      </c>
      <c r="D53" s="846">
        <v>2.2599999999999999E-2</v>
      </c>
      <c r="E53" s="833">
        <v>2038</v>
      </c>
      <c r="F53" s="822">
        <v>5553007.7953016432</v>
      </c>
      <c r="G53" s="822">
        <v>5553007.7953016432</v>
      </c>
      <c r="H53" s="842">
        <v>5553007.7953016432</v>
      </c>
      <c r="I53" s="739"/>
      <c r="J53" s="739"/>
      <c r="K53" s="1"/>
      <c r="L53" s="1"/>
      <c r="M53" s="1"/>
      <c r="N53" s="1"/>
    </row>
    <row r="54" spans="2:14" s="118" customFormat="1" ht="14.5">
      <c r="B54" s="812">
        <v>37986</v>
      </c>
      <c r="C54" s="824" t="s">
        <v>618</v>
      </c>
      <c r="D54" s="846">
        <v>2.2599999999999999E-2</v>
      </c>
      <c r="E54" s="833">
        <v>2038</v>
      </c>
      <c r="F54" s="822">
        <v>1586314.0288959967</v>
      </c>
      <c r="G54" s="822">
        <v>1586314.0288959967</v>
      </c>
      <c r="H54" s="842">
        <v>1586314.0288959965</v>
      </c>
      <c r="I54" s="739"/>
      <c r="J54" s="739"/>
      <c r="K54" s="1"/>
      <c r="L54" s="1"/>
      <c r="M54" s="1"/>
      <c r="N54" s="1"/>
    </row>
    <row r="55" spans="2:14" s="118" customFormat="1" ht="14.5">
      <c r="B55" s="812">
        <v>37986</v>
      </c>
      <c r="C55" s="824" t="s">
        <v>619</v>
      </c>
      <c r="D55" s="846">
        <v>4.4999999999999997E-3</v>
      </c>
      <c r="E55" s="833">
        <v>2038</v>
      </c>
      <c r="F55" s="822">
        <v>160556.52376081093</v>
      </c>
      <c r="G55" s="822">
        <v>160556.52376081093</v>
      </c>
      <c r="H55" s="842">
        <v>160556.52376081093</v>
      </c>
      <c r="I55" s="739"/>
      <c r="J55" s="739"/>
      <c r="K55" s="1"/>
      <c r="L55" s="1"/>
      <c r="M55" s="1"/>
      <c r="N55" s="1"/>
    </row>
    <row r="56" spans="2:14" s="118" customFormat="1" ht="14.5">
      <c r="B56" s="812">
        <v>37986</v>
      </c>
      <c r="C56" s="824" t="s">
        <v>620</v>
      </c>
      <c r="D56" s="846">
        <v>4.4999999999999997E-3</v>
      </c>
      <c r="E56" s="833">
        <v>2038</v>
      </c>
      <c r="F56" s="822">
        <v>7940.8816144331822</v>
      </c>
      <c r="G56" s="822">
        <v>7940.8816144331822</v>
      </c>
      <c r="H56" s="842">
        <v>7940.8816144331813</v>
      </c>
      <c r="I56" s="739"/>
      <c r="J56" s="739"/>
      <c r="K56" s="1"/>
      <c r="L56" s="1"/>
      <c r="M56" s="1"/>
      <c r="N56" s="1"/>
    </row>
    <row r="57" spans="2:14" s="118" customFormat="1" ht="14.5">
      <c r="B57" s="812">
        <v>37986</v>
      </c>
      <c r="C57" s="824" t="s">
        <v>737</v>
      </c>
      <c r="D57" s="847">
        <v>8.2799999999999999E-2</v>
      </c>
      <c r="E57" s="833">
        <v>2033</v>
      </c>
      <c r="F57" s="822">
        <v>3039534.1379999998</v>
      </c>
      <c r="G57" s="822">
        <v>3039534.1379999998</v>
      </c>
      <c r="H57" s="842">
        <v>4261542.3640299998</v>
      </c>
      <c r="I57" s="739"/>
      <c r="J57" s="739"/>
      <c r="K57" s="1"/>
      <c r="L57" s="1"/>
      <c r="M57" s="1"/>
      <c r="N57" s="1"/>
    </row>
    <row r="58" spans="2:14" s="118" customFormat="1" ht="14.5">
      <c r="B58" s="812">
        <v>37986</v>
      </c>
      <c r="C58" s="824" t="s">
        <v>738</v>
      </c>
      <c r="D58" s="847">
        <v>8.2799999999999999E-2</v>
      </c>
      <c r="E58" s="833">
        <v>2033</v>
      </c>
      <c r="F58" s="822">
        <v>5042239.2609999999</v>
      </c>
      <c r="G58" s="822">
        <v>5042239.2609999999</v>
      </c>
      <c r="H58" s="842">
        <v>7069411.0490100002</v>
      </c>
      <c r="I58" s="739"/>
      <c r="J58" s="739"/>
      <c r="K58" s="1"/>
      <c r="L58" s="1"/>
      <c r="M58" s="1"/>
      <c r="N58" s="1"/>
    </row>
    <row r="59" spans="2:14" s="118" customFormat="1" ht="14.5">
      <c r="B59" s="812">
        <v>37986</v>
      </c>
      <c r="C59" s="824" t="s">
        <v>739</v>
      </c>
      <c r="D59" s="847">
        <v>8.2799999999999999E-2</v>
      </c>
      <c r="E59" s="833">
        <v>2033</v>
      </c>
      <c r="F59" s="822">
        <v>929895.88899999997</v>
      </c>
      <c r="G59" s="822">
        <v>929895.88899999997</v>
      </c>
      <c r="H59" s="842">
        <v>1303749.3724199999</v>
      </c>
      <c r="I59" s="739"/>
      <c r="J59" s="739"/>
      <c r="K59" s="1"/>
      <c r="L59" s="1"/>
      <c r="M59" s="1"/>
      <c r="N59" s="1"/>
    </row>
    <row r="60" spans="2:14" s="118" customFormat="1" ht="14.5">
      <c r="B60" s="812">
        <v>37986</v>
      </c>
      <c r="C60" s="824" t="s">
        <v>740</v>
      </c>
      <c r="D60" s="847">
        <v>8.2799999999999999E-2</v>
      </c>
      <c r="E60" s="833">
        <v>2033</v>
      </c>
      <c r="F60" s="822">
        <v>131475.87</v>
      </c>
      <c r="G60" s="822">
        <v>131475.87</v>
      </c>
      <c r="H60" s="842">
        <v>184334.16581999999</v>
      </c>
      <c r="I60" s="739"/>
      <c r="J60" s="739"/>
      <c r="K60" s="1"/>
      <c r="L60" s="1"/>
      <c r="M60" s="1"/>
      <c r="N60" s="1"/>
    </row>
    <row r="61" spans="2:14" s="118" customFormat="1" ht="14.5">
      <c r="B61" s="812">
        <v>37986</v>
      </c>
      <c r="C61" s="824" t="s">
        <v>621</v>
      </c>
      <c r="D61" s="847">
        <v>7.8200000000000006E-2</v>
      </c>
      <c r="E61" s="833">
        <v>2033</v>
      </c>
      <c r="F61" s="822">
        <v>2496416.2589610675</v>
      </c>
      <c r="G61" s="822">
        <v>2496416.2589610675</v>
      </c>
      <c r="H61" s="842">
        <v>3435327.6506672553</v>
      </c>
      <c r="I61" s="739"/>
      <c r="J61" s="739"/>
      <c r="K61" s="1"/>
      <c r="L61" s="1"/>
      <c r="M61" s="1"/>
      <c r="N61" s="1"/>
    </row>
    <row r="62" spans="2:14" s="118" customFormat="1" ht="14.5">
      <c r="B62" s="812">
        <v>37986</v>
      </c>
      <c r="C62" s="824" t="s">
        <v>622</v>
      </c>
      <c r="D62" s="847">
        <v>7.8200000000000006E-2</v>
      </c>
      <c r="E62" s="833">
        <v>2033</v>
      </c>
      <c r="F62" s="822">
        <v>2133080.2503584428</v>
      </c>
      <c r="G62" s="822">
        <v>2133080.2503584428</v>
      </c>
      <c r="H62" s="842">
        <v>2935339.6249145251</v>
      </c>
      <c r="I62" s="739"/>
      <c r="J62" s="739"/>
      <c r="K62" s="1"/>
      <c r="L62" s="1"/>
      <c r="M62" s="1"/>
      <c r="N62" s="1"/>
    </row>
    <row r="63" spans="2:14" s="118" customFormat="1" ht="14.5">
      <c r="B63" s="812">
        <v>37986</v>
      </c>
      <c r="C63" s="824" t="s">
        <v>623</v>
      </c>
      <c r="D63" s="847">
        <v>4.3299999999999998E-2</v>
      </c>
      <c r="E63" s="833">
        <v>2033</v>
      </c>
      <c r="F63" s="822">
        <v>52753.54784711243</v>
      </c>
      <c r="G63" s="822">
        <v>52753.54784711243</v>
      </c>
      <c r="H63" s="842">
        <v>63039.724750860223</v>
      </c>
      <c r="I63" s="739"/>
      <c r="J63" s="739"/>
      <c r="K63" s="1"/>
      <c r="L63" s="1"/>
      <c r="M63" s="1"/>
      <c r="N63" s="1"/>
    </row>
    <row r="64" spans="2:14" s="118" customFormat="1" ht="14.5">
      <c r="B64" s="812">
        <v>37986</v>
      </c>
      <c r="C64" s="824" t="s">
        <v>624</v>
      </c>
      <c r="D64" s="847">
        <v>4.3299999999999998E-2</v>
      </c>
      <c r="E64" s="833">
        <v>2033</v>
      </c>
      <c r="F64" s="822">
        <v>23704.640565423604</v>
      </c>
      <c r="G64" s="822">
        <v>23704.640565423604</v>
      </c>
      <c r="H64" s="842">
        <v>28326.701758393003</v>
      </c>
      <c r="I64" s="739"/>
      <c r="J64" s="739"/>
      <c r="K64" s="1"/>
      <c r="L64" s="1"/>
      <c r="M64" s="1"/>
      <c r="N64" s="1"/>
    </row>
    <row r="65" spans="2:14" s="118" customFormat="1" ht="14.5">
      <c r="B65" s="812"/>
      <c r="C65" s="848"/>
      <c r="D65" s="832"/>
      <c r="E65" s="833"/>
      <c r="F65" s="819"/>
      <c r="G65" s="819"/>
      <c r="H65" s="849"/>
      <c r="I65" s="739"/>
      <c r="J65" s="1"/>
      <c r="K65" s="1"/>
      <c r="L65" s="1"/>
      <c r="M65" s="1"/>
      <c r="N65" s="1"/>
    </row>
    <row r="66" spans="2:14" s="414" customFormat="1" ht="14.5">
      <c r="B66" s="835"/>
      <c r="C66" s="845" t="s">
        <v>221</v>
      </c>
      <c r="D66" s="837"/>
      <c r="E66" s="838"/>
      <c r="F66" s="839"/>
      <c r="G66" s="839"/>
      <c r="H66" s="839">
        <v>13684.139999999998</v>
      </c>
      <c r="I66" s="739"/>
      <c r="J66" s="739"/>
      <c r="K66" s="1"/>
      <c r="L66" s="1"/>
      <c r="M66" s="1"/>
      <c r="N66" s="1"/>
    </row>
    <row r="67" spans="2:14" s="118" customFormat="1" ht="14.5">
      <c r="B67" s="835"/>
      <c r="C67" s="845"/>
      <c r="D67" s="837"/>
      <c r="E67" s="838"/>
      <c r="F67" s="839"/>
      <c r="G67" s="839"/>
      <c r="H67" s="839"/>
      <c r="I67" s="739"/>
      <c r="J67" s="1"/>
      <c r="K67" s="1"/>
      <c r="L67" s="1"/>
      <c r="M67" s="1"/>
      <c r="N67" s="1"/>
    </row>
    <row r="68" spans="2:14" s="495" customFormat="1" ht="15.5">
      <c r="B68" s="835"/>
      <c r="C68" s="816" t="s">
        <v>218</v>
      </c>
      <c r="D68" s="832"/>
      <c r="E68" s="833"/>
      <c r="F68" s="818">
        <f>SUM(F70:F90)</f>
        <v>19705928.544</v>
      </c>
      <c r="G68" s="818">
        <f>SUM(G70:G90)</f>
        <v>18017032.757449999</v>
      </c>
      <c r="H68" s="818">
        <f>SUM(H70:H90)</f>
        <v>18017032.757300001</v>
      </c>
      <c r="I68" s="739"/>
      <c r="J68" s="739"/>
      <c r="K68" s="1"/>
      <c r="L68" s="1"/>
      <c r="M68" s="1"/>
      <c r="N68" s="1"/>
    </row>
    <row r="69" spans="2:14" s="118" customFormat="1" ht="14.5">
      <c r="B69" s="840"/>
      <c r="C69" s="850"/>
      <c r="D69" s="851"/>
      <c r="E69" s="852"/>
      <c r="F69" s="853"/>
      <c r="G69" s="853"/>
      <c r="H69" s="853"/>
      <c r="I69" s="739"/>
      <c r="J69" s="739"/>
      <c r="K69" s="1"/>
      <c r="L69" s="1"/>
      <c r="M69" s="1"/>
      <c r="N69" s="1"/>
    </row>
    <row r="70" spans="2:14" s="118" customFormat="1" ht="14.5">
      <c r="B70" s="840">
        <v>43490</v>
      </c>
      <c r="C70" s="414" t="s">
        <v>887</v>
      </c>
      <c r="D70" s="844" t="s">
        <v>50</v>
      </c>
      <c r="E70" s="833">
        <v>2020</v>
      </c>
      <c r="F70" s="822">
        <v>1298696.7239999999</v>
      </c>
      <c r="G70" s="822">
        <v>779218.0344</v>
      </c>
      <c r="H70" s="842">
        <v>779218.03425000003</v>
      </c>
      <c r="I70" s="739"/>
      <c r="J70" s="739"/>
      <c r="K70" s="1"/>
      <c r="L70" s="1"/>
      <c r="M70" s="1"/>
      <c r="N70" s="1"/>
    </row>
    <row r="71" spans="2:14" s="118" customFormat="1" ht="14.5">
      <c r="B71" s="840">
        <v>43504</v>
      </c>
      <c r="C71" s="1188" t="s">
        <v>886</v>
      </c>
      <c r="D71" s="844" t="s">
        <v>50</v>
      </c>
      <c r="E71" s="833">
        <v>2020</v>
      </c>
      <c r="F71" s="822">
        <v>778215.65500000003</v>
      </c>
      <c r="G71" s="822">
        <v>466929.39299999998</v>
      </c>
      <c r="H71" s="842">
        <v>466929.39299999998</v>
      </c>
      <c r="I71" s="739"/>
      <c r="J71" s="739"/>
      <c r="K71" s="1"/>
      <c r="L71" s="1"/>
      <c r="M71" s="1"/>
      <c r="N71" s="1"/>
    </row>
    <row r="72" spans="2:14" s="118" customFormat="1" ht="14.5">
      <c r="B72" s="840">
        <v>43518</v>
      </c>
      <c r="C72" s="824" t="s">
        <v>893</v>
      </c>
      <c r="D72" s="844" t="s">
        <v>50</v>
      </c>
      <c r="E72" s="833">
        <v>2020</v>
      </c>
      <c r="F72" s="822">
        <v>1200904.496</v>
      </c>
      <c r="G72" s="822">
        <v>1020768.8216</v>
      </c>
      <c r="H72" s="842">
        <v>1020768.8216</v>
      </c>
      <c r="I72" s="87"/>
      <c r="J72" s="739"/>
      <c r="K72" s="1"/>
      <c r="L72" s="1"/>
      <c r="M72" s="1"/>
      <c r="N72" s="1"/>
    </row>
    <row r="73" spans="2:14" s="118" customFormat="1" ht="14.5">
      <c r="B73" s="840">
        <v>43539</v>
      </c>
      <c r="C73" s="824" t="s">
        <v>890</v>
      </c>
      <c r="D73" s="844" t="s">
        <v>50</v>
      </c>
      <c r="E73" s="833">
        <v>2020</v>
      </c>
      <c r="F73" s="822">
        <v>1017588.3370000001</v>
      </c>
      <c r="G73" s="822">
        <v>864950.08644999994</v>
      </c>
      <c r="H73" s="842">
        <v>864950.08645000006</v>
      </c>
      <c r="I73" s="739"/>
      <c r="J73" s="739"/>
      <c r="K73" s="1"/>
      <c r="L73" s="1"/>
      <c r="M73" s="1"/>
      <c r="N73" s="1"/>
    </row>
    <row r="74" spans="2:14" s="118" customFormat="1" ht="14.5">
      <c r="B74" s="840">
        <v>43553</v>
      </c>
      <c r="C74" s="180" t="s">
        <v>891</v>
      </c>
      <c r="D74" s="844" t="s">
        <v>50</v>
      </c>
      <c r="E74" s="833">
        <v>2020</v>
      </c>
      <c r="F74" s="822">
        <v>1135193.7830000001</v>
      </c>
      <c r="G74" s="822">
        <v>964914.71554999996</v>
      </c>
      <c r="H74" s="842">
        <v>964914.71554999996</v>
      </c>
      <c r="I74" s="739"/>
      <c r="J74" s="739"/>
      <c r="K74" s="1"/>
      <c r="L74" s="1"/>
      <c r="M74" s="1"/>
      <c r="N74" s="1"/>
    </row>
    <row r="75" spans="2:14" s="118" customFormat="1" ht="14.5">
      <c r="B75" s="840">
        <v>43567</v>
      </c>
      <c r="C75" s="180" t="s">
        <v>888</v>
      </c>
      <c r="D75" s="844" t="s">
        <v>50</v>
      </c>
      <c r="E75" s="833">
        <v>2020</v>
      </c>
      <c r="F75" s="822">
        <v>933086.75100000005</v>
      </c>
      <c r="G75" s="822">
        <v>793123.73835</v>
      </c>
      <c r="H75" s="842">
        <v>793123.73835</v>
      </c>
      <c r="I75" s="739"/>
      <c r="J75" s="739"/>
      <c r="K75" s="1"/>
      <c r="L75" s="1"/>
      <c r="M75" s="1"/>
      <c r="N75" s="1"/>
    </row>
    <row r="76" spans="2:14" s="118" customFormat="1" ht="14.5">
      <c r="B76" s="840">
        <v>43581</v>
      </c>
      <c r="C76" s="180" t="s">
        <v>889</v>
      </c>
      <c r="D76" s="844" t="s">
        <v>50</v>
      </c>
      <c r="E76" s="833">
        <v>2020</v>
      </c>
      <c r="F76" s="822">
        <v>970114.38600000006</v>
      </c>
      <c r="G76" s="822">
        <v>824597.22810000007</v>
      </c>
      <c r="H76" s="842">
        <v>824597.22810000007</v>
      </c>
      <c r="I76" s="739"/>
      <c r="J76" s="739"/>
      <c r="K76" s="1"/>
      <c r="L76" s="1"/>
      <c r="M76" s="1"/>
      <c r="N76" s="1"/>
    </row>
    <row r="77" spans="2:14" s="118" customFormat="1" ht="14.5">
      <c r="B77" s="840">
        <v>43609</v>
      </c>
      <c r="C77" s="414" t="s">
        <v>885</v>
      </c>
      <c r="D77" s="844" t="s">
        <v>50</v>
      </c>
      <c r="E77" s="833">
        <v>2020</v>
      </c>
      <c r="F77" s="822">
        <v>275681.31699999998</v>
      </c>
      <c r="G77" s="822">
        <v>275681.31699999998</v>
      </c>
      <c r="H77" s="842">
        <v>275681.31699999998</v>
      </c>
      <c r="I77" s="739"/>
      <c r="J77" s="739"/>
      <c r="K77" s="1"/>
      <c r="L77" s="1"/>
      <c r="M77" s="1"/>
      <c r="N77" s="1"/>
    </row>
    <row r="78" spans="2:14" s="118" customFormat="1" ht="14.5">
      <c r="B78" s="840">
        <v>43630</v>
      </c>
      <c r="C78" s="414" t="s">
        <v>742</v>
      </c>
      <c r="D78" s="844" t="s">
        <v>50</v>
      </c>
      <c r="E78" s="833">
        <v>2020</v>
      </c>
      <c r="F78" s="822">
        <v>750533.76899999997</v>
      </c>
      <c r="G78" s="822">
        <v>750533.76899999997</v>
      </c>
      <c r="H78" s="842">
        <v>750533.76899999997</v>
      </c>
      <c r="I78" s="739"/>
      <c r="J78" s="739"/>
      <c r="K78" s="1"/>
      <c r="L78" s="1"/>
      <c r="M78" s="1"/>
      <c r="N78" s="1"/>
    </row>
    <row r="79" spans="2:14" s="118" customFormat="1" ht="14.5">
      <c r="B79" s="840">
        <v>43644</v>
      </c>
      <c r="C79" s="414" t="s">
        <v>741</v>
      </c>
      <c r="D79" s="844" t="s">
        <v>50</v>
      </c>
      <c r="E79" s="833">
        <v>2020</v>
      </c>
      <c r="F79" s="822">
        <v>643640.66799999995</v>
      </c>
      <c r="G79" s="822">
        <v>643640.66799999995</v>
      </c>
      <c r="H79" s="842">
        <v>643640.66799999995</v>
      </c>
      <c r="I79" s="739"/>
      <c r="J79" s="739"/>
      <c r="K79" s="1"/>
      <c r="L79" s="1"/>
      <c r="M79" s="1"/>
      <c r="N79" s="1"/>
    </row>
    <row r="80" spans="2:14" s="118" customFormat="1" ht="14.5">
      <c r="B80" s="840">
        <v>43665</v>
      </c>
      <c r="C80" s="414" t="s">
        <v>765</v>
      </c>
      <c r="D80" s="844" t="s">
        <v>50</v>
      </c>
      <c r="E80" s="833">
        <v>2020</v>
      </c>
      <c r="F80" s="822">
        <v>253909.10699999999</v>
      </c>
      <c r="G80" s="822">
        <v>253909.10699999999</v>
      </c>
      <c r="H80" s="842">
        <v>253909.10699999999</v>
      </c>
      <c r="I80" s="739"/>
      <c r="J80" s="739"/>
      <c r="K80" s="1"/>
      <c r="L80" s="1"/>
      <c r="M80" s="1"/>
      <c r="N80" s="1"/>
    </row>
    <row r="81" spans="2:14" s="118" customFormat="1" ht="14.5">
      <c r="B81" s="840">
        <v>43672</v>
      </c>
      <c r="C81" s="180" t="s">
        <v>766</v>
      </c>
      <c r="D81" s="844" t="s">
        <v>50</v>
      </c>
      <c r="E81" s="833">
        <v>2020</v>
      </c>
      <c r="F81" s="822">
        <v>969339.38600000006</v>
      </c>
      <c r="G81" s="822">
        <v>969339.38600000006</v>
      </c>
      <c r="H81" s="842">
        <v>969339.38600000006</v>
      </c>
      <c r="I81" s="739"/>
      <c r="J81" s="739"/>
      <c r="K81" s="1"/>
      <c r="L81" s="1"/>
      <c r="M81" s="1"/>
      <c r="N81" s="1"/>
    </row>
    <row r="82" spans="2:14" s="118" customFormat="1" ht="14.5">
      <c r="B82" s="840">
        <v>43745</v>
      </c>
      <c r="C82" s="1187" t="s">
        <v>786</v>
      </c>
      <c r="D82" s="844" t="s">
        <v>50</v>
      </c>
      <c r="E82" s="833">
        <v>2020</v>
      </c>
      <c r="F82" s="822">
        <v>57133.953000000001</v>
      </c>
      <c r="G82" s="822">
        <v>57133.953000000001</v>
      </c>
      <c r="H82" s="842">
        <v>57133.953000000001</v>
      </c>
      <c r="I82" s="739"/>
      <c r="J82" s="739"/>
      <c r="K82" s="1"/>
      <c r="L82" s="1"/>
      <c r="M82" s="1"/>
      <c r="N82" s="1"/>
    </row>
    <row r="83" spans="2:14" s="118" customFormat="1" ht="14.5">
      <c r="B83" s="840">
        <v>43760</v>
      </c>
      <c r="C83" s="824" t="s">
        <v>787</v>
      </c>
      <c r="D83" s="844" t="s">
        <v>50</v>
      </c>
      <c r="E83" s="833">
        <v>2020</v>
      </c>
      <c r="F83" s="822">
        <v>175593.53700000001</v>
      </c>
      <c r="G83" s="822">
        <v>175593.53700000001</v>
      </c>
      <c r="H83" s="842">
        <v>175593.53700000001</v>
      </c>
      <c r="I83" s="739"/>
      <c r="J83" s="739"/>
      <c r="K83" s="1"/>
      <c r="L83" s="1"/>
      <c r="M83" s="1"/>
      <c r="N83" s="1"/>
    </row>
    <row r="84" spans="2:14" s="118" customFormat="1" ht="14.5">
      <c r="B84" s="840">
        <v>43773</v>
      </c>
      <c r="C84" s="824" t="s">
        <v>788</v>
      </c>
      <c r="D84" s="844" t="s">
        <v>50</v>
      </c>
      <c r="E84" s="833">
        <v>2020</v>
      </c>
      <c r="F84" s="822">
        <v>120525.74099999999</v>
      </c>
      <c r="G84" s="822">
        <v>120525.74099999999</v>
      </c>
      <c r="H84" s="842">
        <v>120525.74099999999</v>
      </c>
      <c r="I84" s="739"/>
      <c r="J84" s="739"/>
      <c r="K84" s="1"/>
      <c r="L84" s="1"/>
      <c r="M84" s="1"/>
      <c r="N84" s="1"/>
    </row>
    <row r="85" spans="2:14" s="118" customFormat="1" ht="14.5">
      <c r="B85" s="840">
        <v>43798</v>
      </c>
      <c r="C85" s="1188" t="s">
        <v>789</v>
      </c>
      <c r="D85" s="844" t="s">
        <v>50</v>
      </c>
      <c r="E85" s="833">
        <v>2020</v>
      </c>
      <c r="F85" s="822">
        <v>384498.21500000003</v>
      </c>
      <c r="G85" s="822">
        <v>384498.21500000003</v>
      </c>
      <c r="H85" s="842">
        <v>384498.21500000003</v>
      </c>
      <c r="I85" s="739"/>
      <c r="J85" s="739"/>
      <c r="K85" s="1"/>
      <c r="L85" s="1"/>
      <c r="M85" s="1"/>
      <c r="N85" s="1"/>
    </row>
    <row r="86" spans="2:14" s="118" customFormat="1" ht="14.5">
      <c r="B86" s="840">
        <v>43903</v>
      </c>
      <c r="C86" s="1188" t="s">
        <v>820</v>
      </c>
      <c r="D86" s="844" t="s">
        <v>50</v>
      </c>
      <c r="E86" s="833">
        <v>2021</v>
      </c>
      <c r="F86" s="822">
        <v>207479.641</v>
      </c>
      <c r="G86" s="822">
        <v>207479.641</v>
      </c>
      <c r="H86" s="842">
        <v>207479.641</v>
      </c>
      <c r="I86" s="739"/>
      <c r="J86" s="739"/>
      <c r="K86" s="1"/>
      <c r="L86" s="1"/>
      <c r="M86" s="1"/>
      <c r="N86" s="1"/>
    </row>
    <row r="87" spans="2:14" s="118" customFormat="1" ht="14.5">
      <c r="B87" s="840">
        <v>43693</v>
      </c>
      <c r="C87" s="824" t="s">
        <v>892</v>
      </c>
      <c r="D87" s="844" t="s">
        <v>50</v>
      </c>
      <c r="E87" s="833">
        <v>2024</v>
      </c>
      <c r="F87" s="822">
        <v>1023362.922</v>
      </c>
      <c r="G87" s="822">
        <v>1002451.2999999999</v>
      </c>
      <c r="H87" s="842">
        <v>1002451.3</v>
      </c>
      <c r="I87" s="739"/>
      <c r="J87" s="739"/>
      <c r="K87" s="1"/>
      <c r="L87" s="1"/>
      <c r="M87" s="1"/>
      <c r="N87" s="1"/>
    </row>
    <row r="88" spans="2:14" s="118" customFormat="1" ht="14.5">
      <c r="B88" s="840">
        <v>43756</v>
      </c>
      <c r="C88" s="824" t="s">
        <v>884</v>
      </c>
      <c r="D88" s="844" t="s">
        <v>50</v>
      </c>
      <c r="E88" s="833">
        <v>2020</v>
      </c>
      <c r="F88" s="822">
        <v>93304.656000000003</v>
      </c>
      <c r="G88" s="822">
        <v>93304.656000000003</v>
      </c>
      <c r="H88" s="842">
        <v>93304.656000000003</v>
      </c>
      <c r="I88" s="739"/>
      <c r="J88" s="739"/>
      <c r="K88" s="1"/>
      <c r="L88" s="1"/>
      <c r="M88" s="1"/>
      <c r="N88" s="1"/>
    </row>
    <row r="89" spans="2:14" s="118" customFormat="1" ht="14.5">
      <c r="B89" s="840">
        <v>42978</v>
      </c>
      <c r="C89" s="824" t="s">
        <v>625</v>
      </c>
      <c r="D89" s="844" t="s">
        <v>50</v>
      </c>
      <c r="E89" s="833">
        <v>2042</v>
      </c>
      <c r="F89" s="822">
        <v>4498549</v>
      </c>
      <c r="G89" s="822">
        <v>4451958.75</v>
      </c>
      <c r="H89" s="822">
        <v>4451958.75</v>
      </c>
      <c r="I89" s="739"/>
      <c r="J89" s="739"/>
      <c r="K89" s="1"/>
      <c r="L89" s="1"/>
      <c r="M89" s="1"/>
      <c r="N89" s="1"/>
    </row>
    <row r="90" spans="2:14" s="118" customFormat="1" ht="14.5">
      <c r="B90" s="840">
        <v>43455</v>
      </c>
      <c r="C90" s="824" t="s">
        <v>625</v>
      </c>
      <c r="D90" s="844" t="s">
        <v>50</v>
      </c>
      <c r="E90" s="833">
        <v>2041</v>
      </c>
      <c r="F90" s="822">
        <v>2918576.5</v>
      </c>
      <c r="G90" s="822">
        <v>2916480.7</v>
      </c>
      <c r="H90" s="822">
        <v>2916480.7</v>
      </c>
      <c r="I90" s="739"/>
      <c r="J90" s="739"/>
      <c r="K90" s="1"/>
      <c r="L90" s="1"/>
      <c r="M90" s="1"/>
      <c r="N90" s="1"/>
    </row>
    <row r="91" spans="2:14" s="118" customFormat="1" ht="14.5">
      <c r="B91" s="840"/>
      <c r="C91" s="824"/>
      <c r="D91" s="844"/>
      <c r="E91" s="833"/>
      <c r="F91" s="822"/>
      <c r="G91" s="822"/>
      <c r="H91" s="842"/>
      <c r="I91" s="739"/>
      <c r="J91" s="739"/>
      <c r="K91" s="1"/>
      <c r="L91" s="1"/>
      <c r="M91" s="1"/>
      <c r="N91" s="1"/>
    </row>
    <row r="92" spans="2:14" s="118" customFormat="1" ht="14.5">
      <c r="B92" s="835"/>
      <c r="C92" s="816" t="s">
        <v>110</v>
      </c>
      <c r="D92" s="832"/>
      <c r="E92" s="833"/>
      <c r="F92" s="818">
        <f>SUM(F94:F104)</f>
        <v>52597866.654839993</v>
      </c>
      <c r="G92" s="818">
        <f t="shared" ref="G92:H92" si="0">SUM(G94:G104)</f>
        <v>52597866.654839993</v>
      </c>
      <c r="H92" s="818">
        <f t="shared" si="0"/>
        <v>52597866.654839993</v>
      </c>
      <c r="I92" s="739"/>
      <c r="J92" s="1"/>
      <c r="K92" s="1"/>
      <c r="L92" s="1"/>
      <c r="M92" s="1"/>
      <c r="N92" s="1"/>
    </row>
    <row r="93" spans="2:14" s="495" customFormat="1" ht="15.5">
      <c r="B93" s="840"/>
      <c r="C93" s="850"/>
      <c r="D93" s="851"/>
      <c r="E93" s="852"/>
      <c r="F93" s="853"/>
      <c r="G93" s="853"/>
      <c r="H93" s="853"/>
      <c r="I93" s="739"/>
      <c r="J93" s="739"/>
      <c r="K93" s="1"/>
      <c r="L93" s="1"/>
      <c r="M93" s="1"/>
      <c r="N93" s="1"/>
    </row>
    <row r="94" spans="2:14" s="184" customFormat="1" ht="14.5">
      <c r="B94" s="812">
        <v>43829</v>
      </c>
      <c r="C94" s="824" t="s">
        <v>896</v>
      </c>
      <c r="D94" s="832" t="s">
        <v>627</v>
      </c>
      <c r="E94" s="833">
        <v>2029</v>
      </c>
      <c r="F94" s="822">
        <v>3911275.8289999999</v>
      </c>
      <c r="G94" s="822">
        <v>3911275.8289999999</v>
      </c>
      <c r="H94" s="842">
        <v>3911275.8289999999</v>
      </c>
      <c r="I94" s="739"/>
      <c r="J94" s="739"/>
      <c r="K94" s="1"/>
      <c r="L94" s="1"/>
      <c r="M94" s="1"/>
      <c r="N94" s="1"/>
    </row>
    <row r="95" spans="2:14" s="118" customFormat="1" ht="14.5">
      <c r="B95" s="812">
        <v>40550</v>
      </c>
      <c r="C95" s="824" t="s">
        <v>899</v>
      </c>
      <c r="D95" s="832" t="s">
        <v>627</v>
      </c>
      <c r="E95" s="833">
        <v>2021</v>
      </c>
      <c r="F95" s="822">
        <v>7504000</v>
      </c>
      <c r="G95" s="822">
        <v>7504000</v>
      </c>
      <c r="H95" s="842">
        <v>7504000</v>
      </c>
      <c r="I95" s="739"/>
      <c r="J95" s="739"/>
      <c r="K95" s="1"/>
      <c r="L95" s="1"/>
      <c r="M95" s="1"/>
      <c r="N95" s="1"/>
    </row>
    <row r="96" spans="2:14" s="184" customFormat="1" ht="14.5">
      <c r="B96" s="812">
        <v>41019</v>
      </c>
      <c r="C96" s="824" t="s">
        <v>897</v>
      </c>
      <c r="D96" s="832" t="s">
        <v>627</v>
      </c>
      <c r="E96" s="833">
        <v>2022</v>
      </c>
      <c r="F96" s="822">
        <v>5674000</v>
      </c>
      <c r="G96" s="822">
        <v>5674000</v>
      </c>
      <c r="H96" s="842">
        <v>5674000</v>
      </c>
      <c r="I96" s="739"/>
      <c r="J96" s="739"/>
      <c r="K96" s="1"/>
      <c r="L96" s="1"/>
      <c r="M96" s="1"/>
      <c r="N96" s="1"/>
    </row>
    <row r="97" spans="2:14" s="118" customFormat="1" ht="14.5">
      <c r="B97" s="812">
        <v>41290</v>
      </c>
      <c r="C97" s="824" t="s">
        <v>898</v>
      </c>
      <c r="D97" s="832" t="s">
        <v>627</v>
      </c>
      <c r="E97" s="833">
        <v>2023</v>
      </c>
      <c r="F97" s="822">
        <v>7132655.0123900007</v>
      </c>
      <c r="G97" s="822">
        <v>7132655.0123900007</v>
      </c>
      <c r="H97" s="842">
        <v>7132655.0123900007</v>
      </c>
      <c r="I97" s="739"/>
      <c r="J97" s="739"/>
      <c r="K97" s="1"/>
      <c r="L97" s="1"/>
      <c r="M97" s="1"/>
      <c r="N97" s="1"/>
    </row>
    <row r="98" spans="2:14" s="118" customFormat="1" ht="14.5">
      <c r="B98" s="812">
        <v>41669</v>
      </c>
      <c r="C98" s="824" t="s">
        <v>900</v>
      </c>
      <c r="D98" s="832" t="s">
        <v>627</v>
      </c>
      <c r="E98" s="833">
        <v>2024</v>
      </c>
      <c r="F98" s="822">
        <v>7896764.892</v>
      </c>
      <c r="G98" s="822">
        <v>7896764.892</v>
      </c>
      <c r="H98" s="842">
        <v>7896764.892</v>
      </c>
      <c r="I98" s="739"/>
      <c r="J98" s="739"/>
      <c r="K98" s="1"/>
      <c r="L98" s="1"/>
      <c r="M98" s="1"/>
      <c r="N98" s="1"/>
    </row>
    <row r="99" spans="2:14" s="118" customFormat="1" ht="14.5">
      <c r="B99" s="812">
        <v>42156</v>
      </c>
      <c r="C99" s="824" t="s">
        <v>901</v>
      </c>
      <c r="D99" s="832" t="s">
        <v>627</v>
      </c>
      <c r="E99" s="833">
        <v>2025</v>
      </c>
      <c r="F99" s="822">
        <v>10562539.717</v>
      </c>
      <c r="G99" s="822">
        <v>10562539.717</v>
      </c>
      <c r="H99" s="842">
        <v>10562539.717</v>
      </c>
      <c r="I99" s="739"/>
      <c r="J99" s="739"/>
      <c r="K99" s="1"/>
      <c r="L99" s="1"/>
      <c r="M99" s="1"/>
      <c r="N99" s="1"/>
    </row>
    <row r="100" spans="2:14" s="118" customFormat="1" ht="14.5">
      <c r="B100" s="812">
        <v>42489</v>
      </c>
      <c r="C100" s="824" t="s">
        <v>894</v>
      </c>
      <c r="D100" s="832" t="s">
        <v>627</v>
      </c>
      <c r="E100" s="833">
        <v>2026</v>
      </c>
      <c r="F100" s="822">
        <v>376299.92599999998</v>
      </c>
      <c r="G100" s="822">
        <v>376299.92599999998</v>
      </c>
      <c r="H100" s="842">
        <v>376299.92599999998</v>
      </c>
      <c r="I100" s="739"/>
      <c r="J100" s="739"/>
      <c r="K100" s="1"/>
      <c r="L100" s="1"/>
      <c r="M100" s="1"/>
      <c r="N100" s="1"/>
    </row>
    <row r="101" spans="2:14" s="118" customFormat="1" ht="14.5">
      <c r="B101" s="812">
        <v>40616</v>
      </c>
      <c r="C101" s="824" t="s">
        <v>630</v>
      </c>
      <c r="D101" s="832" t="s">
        <v>627</v>
      </c>
      <c r="E101" s="833">
        <v>2021</v>
      </c>
      <c r="F101" s="822">
        <v>2121386.4849999999</v>
      </c>
      <c r="G101" s="822">
        <v>2121386.4849999999</v>
      </c>
      <c r="H101" s="842">
        <v>2121386.4849999999</v>
      </c>
      <c r="I101" s="739"/>
      <c r="J101" s="739"/>
      <c r="K101" s="1"/>
      <c r="L101" s="1"/>
      <c r="M101" s="1"/>
      <c r="N101" s="1"/>
    </row>
    <row r="102" spans="2:14" s="118" customFormat="1" ht="14.5">
      <c r="B102" s="812">
        <v>41088</v>
      </c>
      <c r="C102" s="824" t="s">
        <v>631</v>
      </c>
      <c r="D102" s="832" t="s">
        <v>627</v>
      </c>
      <c r="E102" s="833">
        <v>2022</v>
      </c>
      <c r="F102" s="822">
        <v>2083648.0260000001</v>
      </c>
      <c r="G102" s="822">
        <v>2083648.0260000001</v>
      </c>
      <c r="H102" s="842">
        <v>2083648.0260000001</v>
      </c>
      <c r="I102" s="739"/>
      <c r="J102" s="739"/>
      <c r="K102" s="1"/>
      <c r="L102" s="1"/>
      <c r="M102" s="1"/>
      <c r="N102" s="1"/>
    </row>
    <row r="103" spans="2:14" s="118" customFormat="1" ht="14.5">
      <c r="B103" s="812">
        <v>41502</v>
      </c>
      <c r="C103" s="824" t="s">
        <v>895</v>
      </c>
      <c r="D103" s="832" t="s">
        <v>627</v>
      </c>
      <c r="E103" s="833">
        <v>2023</v>
      </c>
      <c r="F103" s="822">
        <v>2292296.7674499997</v>
      </c>
      <c r="G103" s="822">
        <v>2292296.7674499997</v>
      </c>
      <c r="H103" s="842">
        <v>2292296.7674499997</v>
      </c>
      <c r="I103" s="739"/>
      <c r="J103" s="739"/>
      <c r="K103" s="1"/>
      <c r="L103" s="1"/>
      <c r="M103" s="1"/>
      <c r="N103" s="1"/>
    </row>
    <row r="104" spans="2:14" s="118" customFormat="1" ht="14.5">
      <c r="B104" s="812">
        <v>41876</v>
      </c>
      <c r="C104" s="824" t="s">
        <v>632</v>
      </c>
      <c r="D104" s="832" t="s">
        <v>627</v>
      </c>
      <c r="E104" s="833">
        <v>2024</v>
      </c>
      <c r="F104" s="822">
        <v>3043000</v>
      </c>
      <c r="G104" s="822">
        <v>3043000</v>
      </c>
      <c r="H104" s="842">
        <v>3043000</v>
      </c>
      <c r="I104" s="739"/>
      <c r="J104" s="739"/>
      <c r="K104" s="1"/>
      <c r="L104" s="1"/>
      <c r="M104" s="1"/>
      <c r="N104" s="1"/>
    </row>
    <row r="105" spans="2:14" s="118" customFormat="1" ht="14.5">
      <c r="B105" s="812"/>
      <c r="C105" s="824"/>
      <c r="D105" s="832"/>
      <c r="E105" s="833"/>
      <c r="F105" s="822"/>
      <c r="G105" s="822"/>
      <c r="H105" s="842"/>
      <c r="I105" s="739"/>
      <c r="J105" s="1"/>
      <c r="K105" s="1"/>
      <c r="L105" s="1"/>
      <c r="M105" s="1"/>
      <c r="N105" s="1"/>
    </row>
    <row r="106" spans="2:14" s="495" customFormat="1" ht="15.5">
      <c r="B106" s="835"/>
      <c r="C106" s="816" t="s">
        <v>344</v>
      </c>
      <c r="D106" s="832"/>
      <c r="E106" s="833"/>
      <c r="F106" s="818">
        <f>+F108</f>
        <v>3673.2481600000001</v>
      </c>
      <c r="G106" s="818">
        <f>+G108</f>
        <v>3673.2481600000001</v>
      </c>
      <c r="H106" s="818">
        <f>+H108</f>
        <v>3673.2481600000001</v>
      </c>
      <c r="I106" s="739"/>
      <c r="J106" s="739"/>
      <c r="K106" s="1"/>
      <c r="L106" s="1"/>
      <c r="M106" s="1"/>
      <c r="N106" s="1"/>
    </row>
    <row r="107" spans="2:14" s="118" customFormat="1" ht="14.5">
      <c r="B107" s="840"/>
      <c r="C107" s="854"/>
      <c r="D107" s="851"/>
      <c r="E107" s="852"/>
      <c r="F107" s="855"/>
      <c r="G107" s="855"/>
      <c r="H107" s="855"/>
      <c r="I107" s="739"/>
      <c r="J107" s="739"/>
      <c r="K107" s="1"/>
      <c r="L107" s="1"/>
      <c r="M107" s="1"/>
      <c r="N107" s="1"/>
    </row>
    <row r="108" spans="2:14" s="184" customFormat="1" ht="14.5">
      <c r="B108" s="840">
        <v>40947</v>
      </c>
      <c r="C108" s="856" t="s">
        <v>626</v>
      </c>
      <c r="D108" s="857" t="s">
        <v>50</v>
      </c>
      <c r="E108" s="833">
        <v>2021</v>
      </c>
      <c r="F108" s="819">
        <v>3673.2481600000001</v>
      </c>
      <c r="G108" s="819">
        <v>3673.2481600000001</v>
      </c>
      <c r="H108" s="842">
        <v>3673.2481600000001</v>
      </c>
      <c r="I108" s="739"/>
      <c r="J108" s="1"/>
      <c r="K108" s="1"/>
      <c r="L108" s="1"/>
      <c r="M108" s="1"/>
      <c r="N108" s="1"/>
    </row>
    <row r="109" spans="2:14" s="495" customFormat="1" ht="15.5">
      <c r="B109" s="840"/>
      <c r="C109" s="854"/>
      <c r="D109" s="851"/>
      <c r="E109" s="852"/>
      <c r="F109" s="855"/>
      <c r="G109" s="855"/>
      <c r="H109" s="855"/>
      <c r="I109" s="739"/>
      <c r="J109" s="739"/>
      <c r="K109" s="1"/>
      <c r="L109" s="1"/>
      <c r="M109" s="1"/>
      <c r="N109" s="1"/>
    </row>
    <row r="110" spans="2:14" s="184" customFormat="1" ht="15.5">
      <c r="B110" s="1261" t="s">
        <v>278</v>
      </c>
      <c r="C110" s="1262"/>
      <c r="D110" s="1262"/>
      <c r="E110" s="1263"/>
      <c r="F110" s="865">
        <f>+F106+F92+F68+F18</f>
        <v>173293828.76029044</v>
      </c>
      <c r="G110" s="865">
        <f>+G106+G92+G68+G18</f>
        <v>170278727.25030762</v>
      </c>
      <c r="H110" s="865">
        <f>+H106+H92+H68+H18</f>
        <v>175724382.18779939</v>
      </c>
      <c r="I110" s="739"/>
      <c r="J110" s="1"/>
      <c r="K110" s="1"/>
      <c r="L110" s="1"/>
      <c r="M110" s="1"/>
      <c r="N110" s="1"/>
    </row>
    <row r="111" spans="2:14" s="118" customFormat="1" ht="14.5">
      <c r="B111" s="697"/>
      <c r="C111" s="180"/>
      <c r="D111" s="858"/>
      <c r="E111" s="859"/>
      <c r="F111" s="825"/>
      <c r="G111" s="825"/>
      <c r="H111" s="825"/>
      <c r="I111" s="1"/>
      <c r="J111" s="1"/>
      <c r="K111" s="1"/>
      <c r="L111" s="1"/>
      <c r="M111" s="1"/>
      <c r="N111" s="1"/>
    </row>
    <row r="112" spans="2:14" s="184" customFormat="1">
      <c r="B112" s="826" t="s">
        <v>824</v>
      </c>
      <c r="C112" s="1"/>
      <c r="D112" s="860"/>
      <c r="E112" s="861"/>
      <c r="F112" s="827"/>
      <c r="G112" s="827"/>
      <c r="H112" s="827"/>
      <c r="I112" s="1"/>
      <c r="J112" s="1"/>
      <c r="K112" s="1"/>
      <c r="L112" s="1"/>
      <c r="M112" s="1"/>
      <c r="N112" s="1"/>
    </row>
    <row r="113" spans="2:14" s="118" customFormat="1">
      <c r="B113" s="826" t="s">
        <v>823</v>
      </c>
      <c r="C113" s="1"/>
      <c r="D113" s="860"/>
      <c r="E113" s="862"/>
      <c r="F113" s="1"/>
      <c r="G113" s="1"/>
      <c r="H113" s="739"/>
      <c r="I113" s="1"/>
      <c r="J113" s="1"/>
      <c r="K113" s="1"/>
      <c r="L113" s="1"/>
      <c r="M113" s="1"/>
      <c r="N113" s="1"/>
    </row>
    <row r="114" spans="2:14" s="118" customFormat="1" ht="14.5">
      <c r="B114" s="180"/>
      <c r="C114" s="180"/>
      <c r="D114" s="180"/>
      <c r="E114" s="863"/>
      <c r="F114" s="1013"/>
      <c r="G114" s="1013"/>
      <c r="H114" s="1013"/>
      <c r="I114" s="1"/>
      <c r="J114" s="1"/>
      <c r="K114" s="1"/>
      <c r="L114" s="1"/>
      <c r="M114" s="1"/>
      <c r="N114" s="1"/>
    </row>
    <row r="115" spans="2:14" s="118" customFormat="1" ht="14.5">
      <c r="B115" s="864"/>
      <c r="C115" s="180"/>
      <c r="D115" s="858"/>
      <c r="E115" s="859"/>
      <c r="F115" s="1013"/>
      <c r="G115" s="1013"/>
      <c r="H115" s="1013"/>
      <c r="I115" s="1"/>
      <c r="J115" s="1"/>
      <c r="K115" s="1"/>
      <c r="L115" s="1"/>
      <c r="M115" s="1"/>
      <c r="N115" s="1"/>
    </row>
    <row r="116" spans="2:14" s="118" customFormat="1" ht="14.5">
      <c r="B116" s="864"/>
      <c r="C116" s="180"/>
      <c r="D116" s="858"/>
      <c r="E116" s="863"/>
      <c r="F116" s="1013"/>
      <c r="G116" s="1013"/>
      <c r="H116" s="1013"/>
      <c r="I116" s="1"/>
      <c r="J116" s="1"/>
      <c r="K116" s="1"/>
      <c r="L116" s="1"/>
      <c r="M116" s="1"/>
      <c r="N116" s="1"/>
    </row>
    <row r="117" spans="2:14" s="118" customFormat="1" ht="14.5">
      <c r="B117" s="180"/>
      <c r="C117" s="180"/>
      <c r="D117" s="180"/>
      <c r="E117" s="863"/>
      <c r="F117" s="1013"/>
      <c r="G117" s="1013"/>
      <c r="H117" s="1013"/>
      <c r="I117" s="1"/>
      <c r="J117" s="1"/>
      <c r="K117" s="1"/>
      <c r="L117" s="1"/>
      <c r="M117" s="1"/>
      <c r="N117" s="1"/>
    </row>
    <row r="118" spans="2:14" s="118" customFormat="1" ht="14.5">
      <c r="B118" s="697"/>
      <c r="C118" s="180"/>
      <c r="D118" s="180"/>
      <c r="E118" s="859"/>
      <c r="F118" s="828"/>
      <c r="G118" s="828"/>
      <c r="H118" s="828"/>
    </row>
    <row r="119" spans="2:14" s="118" customFormat="1" ht="14.5">
      <c r="B119" s="1155"/>
      <c r="C119" s="1155"/>
      <c r="D119" s="1155"/>
      <c r="E119" s="1155"/>
      <c r="F119" s="828"/>
      <c r="G119" s="828"/>
      <c r="H119" s="828"/>
    </row>
    <row r="120" spans="2:14" s="118" customFormat="1" ht="14.5">
      <c r="B120" s="1155"/>
      <c r="C120" s="1155"/>
      <c r="D120" s="1155"/>
      <c r="E120" s="1155"/>
      <c r="F120" s="828"/>
      <c r="G120" s="828"/>
      <c r="H120" s="828"/>
    </row>
    <row r="121" spans="2:14" s="118" customFormat="1">
      <c r="F121" s="1011"/>
      <c r="G121" s="1011"/>
      <c r="H121" s="1011"/>
    </row>
    <row r="122" spans="2:14" s="118" customFormat="1">
      <c r="F122" s="1012"/>
      <c r="G122" s="1012"/>
      <c r="H122" s="1012"/>
    </row>
    <row r="123" spans="2:14" s="118" customFormat="1">
      <c r="C123" s="5"/>
      <c r="D123" s="5"/>
      <c r="E123" s="185"/>
    </row>
    <row r="124" spans="2:14" s="118" customFormat="1">
      <c r="C124" s="5"/>
      <c r="D124" s="5"/>
      <c r="E124" s="185"/>
    </row>
    <row r="125" spans="2:14" s="118" customFormat="1"/>
    <row r="126" spans="2:14" s="118" customFormat="1"/>
    <row r="127" spans="2:14" s="118" customFormat="1"/>
    <row r="128" spans="2:14" s="118" customFormat="1"/>
    <row r="129" s="118" customFormat="1"/>
    <row r="130" s="118" customFormat="1"/>
    <row r="131" s="118" customFormat="1"/>
    <row r="132" s="118" customFormat="1"/>
    <row r="133" s="118" customFormat="1"/>
    <row r="134" s="118" customFormat="1"/>
    <row r="135" s="118" customFormat="1"/>
    <row r="136" s="118" customFormat="1"/>
    <row r="137" s="118" customFormat="1"/>
    <row r="138" s="118" customFormat="1"/>
    <row r="139" s="118" customFormat="1"/>
    <row r="140" s="118" customFormat="1"/>
    <row r="141" s="118" customFormat="1"/>
    <row r="142" s="118" customFormat="1"/>
    <row r="143" s="118" customFormat="1"/>
    <row r="144" s="118" customFormat="1"/>
    <row r="145" s="118" customFormat="1"/>
    <row r="146" s="118" customFormat="1"/>
    <row r="147" s="118" customFormat="1"/>
    <row r="148" s="118" customFormat="1"/>
    <row r="149" s="118" customFormat="1"/>
    <row r="150" s="118" customFormat="1"/>
    <row r="151" s="118" customFormat="1"/>
    <row r="152" s="118" customFormat="1"/>
    <row r="153" s="118" customFormat="1"/>
    <row r="154" s="118" customFormat="1"/>
    <row r="155" s="118" customFormat="1"/>
    <row r="156" s="118" customFormat="1"/>
    <row r="157" s="118" customFormat="1"/>
    <row r="158" s="118" customFormat="1"/>
    <row r="159" s="118" customFormat="1"/>
    <row r="160" s="118" customFormat="1"/>
    <row r="161" s="118" customFormat="1"/>
    <row r="162" s="118" customFormat="1"/>
    <row r="163" s="118" customFormat="1"/>
    <row r="164" s="118" customFormat="1"/>
    <row r="165" s="118" customFormat="1"/>
    <row r="166" s="118" customFormat="1"/>
    <row r="167" s="118" customFormat="1"/>
    <row r="168" s="118" customFormat="1"/>
    <row r="169" s="118" customFormat="1"/>
    <row r="170" s="118" customFormat="1"/>
    <row r="171" s="118" customFormat="1"/>
    <row r="172" s="118" customFormat="1"/>
    <row r="173" s="118" customFormat="1"/>
    <row r="174" s="118" customFormat="1"/>
    <row r="175" s="118" customFormat="1"/>
    <row r="176" s="118" customFormat="1"/>
    <row r="177" s="118" customFormat="1"/>
    <row r="178" s="118" customFormat="1"/>
    <row r="179" s="118" customFormat="1"/>
    <row r="180" s="118" customFormat="1"/>
    <row r="181" s="118" customFormat="1"/>
    <row r="182" s="118" customFormat="1"/>
    <row r="183" s="118" customFormat="1"/>
    <row r="184" s="118" customFormat="1"/>
    <row r="185" s="118" customFormat="1"/>
    <row r="186" s="118" customFormat="1"/>
    <row r="187" s="118" customFormat="1"/>
    <row r="188" s="118" customFormat="1"/>
    <row r="189" s="118" customFormat="1"/>
    <row r="190" s="118" customFormat="1"/>
    <row r="191" s="118" customFormat="1"/>
    <row r="192" s="118" customFormat="1"/>
    <row r="193" s="118" customFormat="1"/>
    <row r="194" s="118" customFormat="1"/>
    <row r="195" s="118" customFormat="1"/>
    <row r="196" s="118" customFormat="1"/>
    <row r="197" s="118" customFormat="1"/>
    <row r="198" s="118" customFormat="1"/>
    <row r="199" s="118" customFormat="1"/>
    <row r="200" s="118" customFormat="1"/>
    <row r="201" s="118" customFormat="1"/>
    <row r="202" s="118" customFormat="1"/>
    <row r="203" s="118" customFormat="1"/>
    <row r="204" s="118" customFormat="1"/>
    <row r="205" s="118" customFormat="1"/>
    <row r="206" s="118" customFormat="1"/>
    <row r="207" s="118" customFormat="1"/>
    <row r="208" s="118" customFormat="1"/>
    <row r="209" s="118" customFormat="1"/>
    <row r="210" s="118" customFormat="1"/>
    <row r="211" s="118" customFormat="1"/>
    <row r="212" s="118" customFormat="1"/>
    <row r="213" s="118" customFormat="1"/>
    <row r="214" s="118" customFormat="1"/>
    <row r="215" s="118" customFormat="1"/>
    <row r="216" s="118" customFormat="1"/>
    <row r="217" s="118" customFormat="1"/>
    <row r="218" s="118" customFormat="1"/>
    <row r="219" s="118" customFormat="1"/>
    <row r="220" s="118" customFormat="1"/>
    <row r="221" s="118" customFormat="1"/>
    <row r="222" s="118" customFormat="1"/>
    <row r="223" s="118" customFormat="1"/>
    <row r="224" s="118" customFormat="1"/>
    <row r="225" s="118" customFormat="1"/>
    <row r="226" s="118" customFormat="1"/>
    <row r="227" s="118" customFormat="1"/>
    <row r="228" s="118" customFormat="1"/>
    <row r="229" s="118" customFormat="1"/>
    <row r="230" s="118" customFormat="1"/>
    <row r="231" s="118" customFormat="1"/>
    <row r="232" s="118" customFormat="1"/>
    <row r="233" s="118" customFormat="1"/>
    <row r="234" s="118" customFormat="1"/>
    <row r="235" s="118" customFormat="1"/>
    <row r="236" s="118" customFormat="1"/>
    <row r="237" s="118" customFormat="1"/>
    <row r="238" s="118" customFormat="1"/>
    <row r="239" s="118" customFormat="1"/>
    <row r="240" s="118" customFormat="1"/>
    <row r="241" s="118" customFormat="1"/>
    <row r="242" s="118" customFormat="1"/>
    <row r="243" s="118" customFormat="1"/>
    <row r="244" s="118" customFormat="1"/>
    <row r="245" s="118" customFormat="1"/>
    <row r="246" s="118" customFormat="1"/>
    <row r="247" s="118" customFormat="1"/>
    <row r="248" s="118" customFormat="1"/>
    <row r="249" s="118" customFormat="1"/>
    <row r="250" s="118" customFormat="1"/>
    <row r="251" s="118" customFormat="1"/>
    <row r="252" s="118" customFormat="1"/>
    <row r="253" s="118" customFormat="1"/>
    <row r="254" s="118" customFormat="1"/>
    <row r="255" s="118" customFormat="1"/>
    <row r="256" s="118" customFormat="1"/>
    <row r="257" s="118" customFormat="1"/>
    <row r="258" s="118" customFormat="1"/>
    <row r="259" s="118" customFormat="1"/>
    <row r="260" s="118" customFormat="1"/>
    <row r="261" s="118" customFormat="1"/>
    <row r="262" s="118" customFormat="1"/>
    <row r="263" s="118" customFormat="1"/>
    <row r="264" s="118" customFormat="1"/>
    <row r="265" s="118" customFormat="1"/>
    <row r="266" s="118" customFormat="1"/>
    <row r="267" s="118" customFormat="1"/>
    <row r="268" s="118" customFormat="1"/>
    <row r="269" s="118" customFormat="1"/>
    <row r="270" s="118" customFormat="1"/>
    <row r="271" s="118" customFormat="1"/>
    <row r="272" s="118" customFormat="1"/>
    <row r="273" s="118" customFormat="1"/>
    <row r="274" s="118" customFormat="1"/>
    <row r="275" s="118" customFormat="1"/>
    <row r="276" s="118" customFormat="1"/>
    <row r="277" s="118" customFormat="1"/>
    <row r="278" s="118" customFormat="1"/>
    <row r="279" s="118" customFormat="1"/>
    <row r="280" s="118" customFormat="1"/>
    <row r="281" s="118" customFormat="1"/>
    <row r="282" s="118" customFormat="1"/>
    <row r="283" s="118" customFormat="1"/>
    <row r="284" s="118" customFormat="1"/>
    <row r="285" s="118" customFormat="1"/>
    <row r="286" s="118" customFormat="1"/>
    <row r="287" s="118" customFormat="1"/>
    <row r="288" s="118" customFormat="1"/>
    <row r="289" spans="1:8" s="118" customFormat="1"/>
    <row r="290" spans="1:8" s="118" customFormat="1"/>
    <row r="291" spans="1:8" s="118" customFormat="1"/>
    <row r="292" spans="1:8" s="118" customFormat="1"/>
    <row r="293" spans="1:8" s="118" customFormat="1"/>
    <row r="294" spans="1:8" s="118" customFormat="1">
      <c r="B294" s="1"/>
      <c r="C294" s="1"/>
      <c r="D294" s="1"/>
      <c r="E294" s="1"/>
      <c r="F294" s="1"/>
      <c r="G294" s="1"/>
      <c r="H294" s="1"/>
    </row>
    <row r="295" spans="1:8" s="118" customFormat="1">
      <c r="B295" s="1"/>
      <c r="C295" s="1"/>
      <c r="D295" s="1"/>
      <c r="E295" s="1"/>
      <c r="F295" s="1"/>
      <c r="G295" s="1"/>
      <c r="H295" s="1"/>
    </row>
    <row r="296" spans="1:8" s="118" customFormat="1">
      <c r="B296" s="1"/>
      <c r="C296" s="1"/>
      <c r="D296" s="1"/>
      <c r="E296" s="1"/>
      <c r="F296" s="1"/>
      <c r="G296" s="1"/>
      <c r="H296" s="1"/>
    </row>
    <row r="297" spans="1:8" s="118" customFormat="1">
      <c r="B297" s="1"/>
      <c r="C297" s="1"/>
      <c r="D297" s="1"/>
      <c r="E297" s="1"/>
      <c r="F297" s="1"/>
      <c r="G297" s="1"/>
      <c r="H297" s="1"/>
    </row>
    <row r="298" spans="1:8" s="118" customFormat="1">
      <c r="B298" s="1"/>
      <c r="C298" s="1"/>
      <c r="D298" s="1"/>
      <c r="E298" s="1"/>
      <c r="F298" s="1"/>
      <c r="G298" s="1"/>
      <c r="H298" s="1"/>
    </row>
    <row r="299" spans="1:8" s="118" customFormat="1">
      <c r="B299" s="1"/>
      <c r="C299" s="1"/>
      <c r="D299" s="1"/>
      <c r="E299" s="1"/>
      <c r="F299" s="1"/>
      <c r="G299" s="1"/>
      <c r="H299" s="1"/>
    </row>
    <row r="300" spans="1:8" s="118" customFormat="1">
      <c r="B300" s="1"/>
      <c r="C300" s="1"/>
      <c r="D300" s="1"/>
      <c r="E300" s="1"/>
      <c r="F300" s="1"/>
      <c r="G300" s="1"/>
      <c r="H300" s="1"/>
    </row>
    <row r="301" spans="1:8" s="118" customFormat="1">
      <c r="B301" s="1"/>
      <c r="C301" s="1"/>
      <c r="D301" s="1"/>
      <c r="E301" s="1"/>
      <c r="F301" s="1"/>
      <c r="G301" s="1"/>
      <c r="H301" s="1"/>
    </row>
    <row r="302" spans="1:8" s="118" customFormat="1">
      <c r="A302" s="1"/>
      <c r="B302" s="1"/>
      <c r="C302" s="1"/>
      <c r="D302" s="1"/>
      <c r="E302" s="1"/>
      <c r="F302" s="1"/>
      <c r="G302" s="1"/>
      <c r="H302" s="1"/>
    </row>
  </sheetData>
  <sortState ref="B101:H104">
    <sortCondition ref="B101:B104"/>
  </sortState>
  <mergeCells count="11">
    <mergeCell ref="B110:E110"/>
    <mergeCell ref="B6:H6"/>
    <mergeCell ref="B7:H7"/>
    <mergeCell ref="B8:H8"/>
    <mergeCell ref="B12:B16"/>
    <mergeCell ref="C12:C16"/>
    <mergeCell ref="D12:D16"/>
    <mergeCell ref="E12:E16"/>
    <mergeCell ref="F12:F16"/>
    <mergeCell ref="G12:G16"/>
    <mergeCell ref="H12:H1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8" orientation="portrait" horizontalDpi="4294967293" verticalDpi="4294967293" r:id="rId1"/>
  <headerFooter scaleWithDoc="0">
    <oddFooter>&amp;R&amp;A</oddFooter>
  </headerFooter>
  <rowBreaks count="1" manualBreakCount="1">
    <brk id="19" min="1" max="7" man="1"/>
  </rowBreaks>
  <colBreaks count="1" manualBreakCount="1">
    <brk id="5" min="1" max="93" man="1"/>
  </colBreaks>
</worksheet>
</file>

<file path=xl/worksheets/sheet11.xml><?xml version="1.0" encoding="utf-8"?>
<worksheet xmlns="http://schemas.openxmlformats.org/spreadsheetml/2006/main" xmlns:r="http://schemas.openxmlformats.org/officeDocument/2006/relationships">
  <sheetPr>
    <pageSetUpPr autoPageBreaks="0"/>
  </sheetPr>
  <dimension ref="A1:G189"/>
  <sheetViews>
    <sheetView showGridLines="0" showRuler="0" zoomScaleNormal="100" zoomScaleSheetLayoutView="85" zoomScalePageLayoutView="70" workbookViewId="0">
      <selection activeCell="B3" sqref="B3"/>
    </sheetView>
  </sheetViews>
  <sheetFormatPr baseColWidth="10" defaultColWidth="11.453125" defaultRowHeight="13"/>
  <cols>
    <col min="1" max="1" width="7.1796875" style="29" bestFit="1" customWidth="1"/>
    <col min="2" max="2" width="46" style="54" customWidth="1"/>
    <col min="3" max="3" width="23.54296875" style="54" bestFit="1" customWidth="1"/>
    <col min="4" max="6" width="17.7265625" style="29" customWidth="1"/>
    <col min="7" max="7" width="17.7265625" style="29" bestFit="1" customWidth="1"/>
    <col min="8" max="16384" width="11.453125" style="29"/>
  </cols>
  <sheetData>
    <row r="1" spans="1:7" ht="14.5">
      <c r="A1" s="696" t="s">
        <v>217</v>
      </c>
      <c r="B1" s="128"/>
      <c r="C1" s="116"/>
      <c r="D1" s="132"/>
      <c r="E1" s="132"/>
      <c r="F1" s="132"/>
      <c r="G1" s="132"/>
    </row>
    <row r="2" spans="1:7" ht="15" customHeight="1">
      <c r="A2" s="387"/>
      <c r="B2" s="361" t="str">
        <f>+INDICE!B2</f>
        <v>MINISTERIO DE ECONOMÍA</v>
      </c>
      <c r="C2" s="165"/>
      <c r="D2" s="5"/>
      <c r="E2" s="166"/>
      <c r="F2" s="166"/>
      <c r="G2" s="5"/>
    </row>
    <row r="3" spans="1:7" ht="15" customHeight="1">
      <c r="A3" s="387"/>
      <c r="B3" s="361" t="str">
        <f>+INDICE!B3</f>
        <v>SECRETARÍA DE FINANZAS</v>
      </c>
      <c r="C3" s="165"/>
      <c r="D3" s="5"/>
      <c r="E3" s="5"/>
      <c r="F3" s="5"/>
      <c r="G3" s="5"/>
    </row>
    <row r="4" spans="1:7" s="400" customFormat="1" ht="12">
      <c r="B4" s="35"/>
      <c r="C4" s="35"/>
      <c r="D4" s="35"/>
      <c r="E4" s="35"/>
      <c r="F4" s="35"/>
      <c r="G4" s="35"/>
    </row>
    <row r="5" spans="1:7" s="400" customFormat="1" ht="12">
      <c r="B5" s="35"/>
      <c r="C5" s="35"/>
      <c r="D5" s="35"/>
      <c r="E5" s="35"/>
      <c r="F5" s="35"/>
      <c r="G5" s="35"/>
    </row>
    <row r="6" spans="1:7" ht="17">
      <c r="B6" s="1283" t="s">
        <v>710</v>
      </c>
      <c r="C6" s="1283"/>
      <c r="D6" s="1283"/>
      <c r="E6" s="1283"/>
      <c r="F6" s="1283"/>
      <c r="G6" s="1283"/>
    </row>
    <row r="7" spans="1:7" ht="14.5">
      <c r="B7" s="1239" t="s">
        <v>819</v>
      </c>
      <c r="C7" s="1239"/>
      <c r="D7" s="1239"/>
      <c r="E7" s="1239"/>
      <c r="F7" s="1239"/>
      <c r="G7" s="1239"/>
    </row>
    <row r="8" spans="1:7" s="400" customFormat="1" ht="12">
      <c r="B8" s="416"/>
      <c r="C8" s="416"/>
      <c r="D8" s="416"/>
      <c r="E8" s="416"/>
      <c r="F8" s="416"/>
      <c r="G8" s="416"/>
    </row>
    <row r="9" spans="1:7" s="400" customFormat="1" ht="12">
      <c r="B9" s="35"/>
      <c r="C9" s="35"/>
      <c r="D9" s="35"/>
      <c r="E9" s="35"/>
      <c r="F9" s="35"/>
      <c r="G9" s="35"/>
    </row>
    <row r="10" spans="1:7" ht="13.5" thickBot="1">
      <c r="B10" s="5"/>
      <c r="C10" s="5"/>
      <c r="D10" s="5"/>
      <c r="E10" s="5"/>
      <c r="F10" s="5"/>
      <c r="G10" s="603" t="s">
        <v>292</v>
      </c>
    </row>
    <row r="11" spans="1:7" ht="13.5" customHeight="1" thickTop="1">
      <c r="B11" s="1284" t="s">
        <v>288</v>
      </c>
      <c r="C11" s="1287" t="s">
        <v>169</v>
      </c>
      <c r="D11" s="1290" t="s">
        <v>283</v>
      </c>
      <c r="E11" s="1293" t="s">
        <v>333</v>
      </c>
      <c r="F11" s="1296" t="s">
        <v>552</v>
      </c>
      <c r="G11" s="1299" t="s">
        <v>290</v>
      </c>
    </row>
    <row r="12" spans="1:7" ht="12.75" customHeight="1">
      <c r="B12" s="1285"/>
      <c r="C12" s="1288"/>
      <c r="D12" s="1291"/>
      <c r="E12" s="1294"/>
      <c r="F12" s="1297"/>
      <c r="G12" s="1300"/>
    </row>
    <row r="13" spans="1:7" ht="12.75" customHeight="1">
      <c r="B13" s="1285"/>
      <c r="C13" s="1288"/>
      <c r="D13" s="1291"/>
      <c r="E13" s="1294"/>
      <c r="F13" s="1297"/>
      <c r="G13" s="1300"/>
    </row>
    <row r="14" spans="1:7" ht="12.75" customHeight="1">
      <c r="B14" s="1285"/>
      <c r="C14" s="1288"/>
      <c r="D14" s="1291"/>
      <c r="E14" s="1294"/>
      <c r="F14" s="1297"/>
      <c r="G14" s="1300"/>
    </row>
    <row r="15" spans="1:7" ht="13.5" customHeight="1" thickBot="1">
      <c r="B15" s="1286"/>
      <c r="C15" s="1289"/>
      <c r="D15" s="1292"/>
      <c r="E15" s="1295"/>
      <c r="F15" s="1298"/>
      <c r="G15" s="1301"/>
    </row>
    <row r="16" spans="1:7" ht="16" thickTop="1">
      <c r="B16" s="167"/>
      <c r="C16" s="168"/>
      <c r="D16" s="169"/>
      <c r="E16" s="170"/>
      <c r="F16" s="171"/>
      <c r="G16" s="172"/>
    </row>
    <row r="17" spans="1:7" s="386" customFormat="1" ht="15.5">
      <c r="B17" s="604" t="s">
        <v>170</v>
      </c>
      <c r="C17" s="605"/>
      <c r="D17" s="606">
        <f>SUM(D19:D32)</f>
        <v>432.29360071475418</v>
      </c>
      <c r="E17" s="606">
        <f>SUM(E19:E32)</f>
        <v>41.21559560158704</v>
      </c>
      <c r="F17" s="607">
        <f>SUM(F19:F32)</f>
        <v>17.19632255531457</v>
      </c>
      <c r="G17" s="608">
        <f>SUM(G19:G32)</f>
        <v>490.70551887165584</v>
      </c>
    </row>
    <row r="18" spans="1:7">
      <c r="B18" s="609"/>
      <c r="C18" s="610"/>
      <c r="D18" s="611"/>
      <c r="E18" s="611"/>
      <c r="F18" s="612"/>
      <c r="G18" s="613"/>
    </row>
    <row r="19" spans="1:7">
      <c r="A19" s="173"/>
      <c r="B19" s="614" t="s">
        <v>768</v>
      </c>
      <c r="C19" s="615" t="s">
        <v>233</v>
      </c>
      <c r="D19" s="616">
        <v>7.7497705123492118</v>
      </c>
      <c r="E19" s="616">
        <v>6.789913216982682E-2</v>
      </c>
      <c r="F19" s="617">
        <v>0.77413022425652533</v>
      </c>
      <c r="G19" s="618">
        <f>SUM(D19:F19)</f>
        <v>8.5917998687755635</v>
      </c>
    </row>
    <row r="20" spans="1:7">
      <c r="A20" s="173"/>
      <c r="B20" s="614" t="s">
        <v>769</v>
      </c>
      <c r="C20" s="615" t="s">
        <v>233</v>
      </c>
      <c r="D20" s="616">
        <v>138.48040940162585</v>
      </c>
      <c r="E20" s="616">
        <v>9.1795740986986551</v>
      </c>
      <c r="F20" s="617">
        <v>4.4958298507535677</v>
      </c>
      <c r="G20" s="618">
        <f t="shared" ref="G20:G32" si="0">SUM(D20:F20)</f>
        <v>152.15581335107808</v>
      </c>
    </row>
    <row r="21" spans="1:7">
      <c r="A21" s="173"/>
      <c r="B21" s="614" t="s">
        <v>770</v>
      </c>
      <c r="C21" s="615" t="s">
        <v>233</v>
      </c>
      <c r="D21" s="616">
        <v>2.2185020249822784</v>
      </c>
      <c r="E21" s="616">
        <v>0.22449047837866107</v>
      </c>
      <c r="F21" s="617">
        <v>3.1439516642255701E-2</v>
      </c>
      <c r="G21" s="618">
        <f t="shared" si="0"/>
        <v>2.4744320200031953</v>
      </c>
    </row>
    <row r="22" spans="1:7">
      <c r="A22" s="173"/>
      <c r="B22" s="614" t="s">
        <v>771</v>
      </c>
      <c r="C22" s="615" t="s">
        <v>233</v>
      </c>
      <c r="D22" s="616">
        <v>93.39954660871696</v>
      </c>
      <c r="E22" s="616">
        <v>7.1088498325997085</v>
      </c>
      <c r="F22" s="617">
        <v>3.1281069083188937</v>
      </c>
      <c r="G22" s="618">
        <f t="shared" si="0"/>
        <v>103.63650334963556</v>
      </c>
    </row>
    <row r="23" spans="1:7">
      <c r="A23" s="173"/>
      <c r="B23" s="614" t="s">
        <v>772</v>
      </c>
      <c r="C23" s="615" t="s">
        <v>233</v>
      </c>
      <c r="D23" s="616">
        <v>95.739465826582091</v>
      </c>
      <c r="E23" s="616">
        <v>10.074287967597337</v>
      </c>
      <c r="F23" s="617">
        <v>3.1597832317412653</v>
      </c>
      <c r="G23" s="618">
        <f t="shared" si="0"/>
        <v>108.97353702592071</v>
      </c>
    </row>
    <row r="24" spans="1:7">
      <c r="A24" s="173"/>
      <c r="B24" s="614" t="s">
        <v>172</v>
      </c>
      <c r="C24" s="615" t="s">
        <v>233</v>
      </c>
      <c r="D24" s="616">
        <v>4.9635720346147103</v>
      </c>
      <c r="E24" s="616">
        <v>3.207708410135131</v>
      </c>
      <c r="F24" s="617">
        <v>5.3623812598959066</v>
      </c>
      <c r="G24" s="618">
        <f t="shared" si="0"/>
        <v>13.533661704645748</v>
      </c>
    </row>
    <row r="25" spans="1:7">
      <c r="A25" s="173"/>
      <c r="B25" s="614" t="s">
        <v>173</v>
      </c>
      <c r="C25" s="615" t="s">
        <v>233</v>
      </c>
      <c r="D25" s="616">
        <v>0.20285498458965995</v>
      </c>
      <c r="E25" s="616">
        <v>1.5696630872073802E-2</v>
      </c>
      <c r="F25" s="617">
        <v>0.2446515637061544</v>
      </c>
      <c r="G25" s="618">
        <f t="shared" si="0"/>
        <v>0.46320317916788811</v>
      </c>
    </row>
    <row r="26" spans="1:7">
      <c r="A26" s="173"/>
      <c r="B26" s="614" t="s">
        <v>174</v>
      </c>
      <c r="C26" s="615" t="s">
        <v>233</v>
      </c>
      <c r="D26" s="616">
        <v>3.8818700878086906E-2</v>
      </c>
      <c r="E26" s="616">
        <v>7.1425801578105675E-3</v>
      </c>
      <c r="F26" s="617">
        <v>0</v>
      </c>
      <c r="G26" s="618">
        <f t="shared" si="0"/>
        <v>4.5961281035897472E-2</v>
      </c>
    </row>
    <row r="27" spans="1:7">
      <c r="A27" s="173"/>
      <c r="B27" s="614" t="s">
        <v>175</v>
      </c>
      <c r="C27" s="615" t="s">
        <v>233</v>
      </c>
      <c r="D27" s="616">
        <v>1.6863478502304174</v>
      </c>
      <c r="E27" s="616">
        <v>0.13465674572706249</v>
      </c>
      <c r="F27" s="617">
        <v>0</v>
      </c>
      <c r="G27" s="618">
        <f t="shared" si="0"/>
        <v>1.8210045959574799</v>
      </c>
    </row>
    <row r="28" spans="1:7">
      <c r="A28" s="173"/>
      <c r="B28" s="614" t="s">
        <v>175</v>
      </c>
      <c r="C28" s="615" t="s">
        <v>233</v>
      </c>
      <c r="D28" s="616">
        <v>15.09424520356076</v>
      </c>
      <c r="E28" s="616">
        <v>0.64384292155849965</v>
      </c>
      <c r="F28" s="617">
        <v>0</v>
      </c>
      <c r="G28" s="618">
        <f t="shared" si="0"/>
        <v>15.73808812511926</v>
      </c>
    </row>
    <row r="29" spans="1:7">
      <c r="A29" s="173"/>
      <c r="B29" s="614" t="s">
        <v>54</v>
      </c>
      <c r="C29" s="615" t="s">
        <v>233</v>
      </c>
      <c r="D29" s="616">
        <v>2.3923782800292202</v>
      </c>
      <c r="E29" s="616">
        <v>0.19132414141837173</v>
      </c>
      <c r="F29" s="617">
        <v>0</v>
      </c>
      <c r="G29" s="618">
        <f t="shared" si="0"/>
        <v>2.5837024214475921</v>
      </c>
    </row>
    <row r="30" spans="1:7">
      <c r="A30" s="173"/>
      <c r="B30" s="614" t="s">
        <v>176</v>
      </c>
      <c r="C30" s="615" t="s">
        <v>233</v>
      </c>
      <c r="D30" s="616">
        <v>3.0350328914203062</v>
      </c>
      <c r="E30" s="616">
        <v>0.24271836226940716</v>
      </c>
      <c r="F30" s="617">
        <v>0</v>
      </c>
      <c r="G30" s="618">
        <f t="shared" si="0"/>
        <v>3.2777512536897135</v>
      </c>
    </row>
    <row r="31" spans="1:7">
      <c r="A31" s="173"/>
      <c r="B31" s="614" t="s">
        <v>177</v>
      </c>
      <c r="C31" s="615" t="s">
        <v>233</v>
      </c>
      <c r="D31" s="616">
        <v>0.2829479584983336</v>
      </c>
      <c r="E31" s="616">
        <v>2.2628769794182383E-2</v>
      </c>
      <c r="F31" s="617">
        <v>0</v>
      </c>
      <c r="G31" s="618">
        <f t="shared" si="0"/>
        <v>0.30557672829251598</v>
      </c>
    </row>
    <row r="32" spans="1:7">
      <c r="A32" s="173"/>
      <c r="B32" s="614" t="s">
        <v>301</v>
      </c>
      <c r="C32" s="615" t="s">
        <v>233</v>
      </c>
      <c r="D32" s="616">
        <v>67.009708436676377</v>
      </c>
      <c r="E32" s="616">
        <v>10.094775530210317</v>
      </c>
      <c r="F32" s="617">
        <v>0</v>
      </c>
      <c r="G32" s="618">
        <f t="shared" si="0"/>
        <v>77.10448396688669</v>
      </c>
    </row>
    <row r="33" spans="1:7">
      <c r="A33" s="173"/>
      <c r="B33" s="609"/>
      <c r="C33" s="615"/>
      <c r="D33" s="616"/>
      <c r="E33" s="616"/>
      <c r="F33" s="619"/>
      <c r="G33" s="618"/>
    </row>
    <row r="34" spans="1:7" s="386" customFormat="1" ht="15.5">
      <c r="A34" s="496"/>
      <c r="B34" s="604" t="s">
        <v>178</v>
      </c>
      <c r="C34" s="605"/>
      <c r="D34" s="606">
        <f>+SUM(D36:D59)</f>
        <v>51652.673977100349</v>
      </c>
      <c r="E34" s="606">
        <f>+SUM(E36:E59)</f>
        <v>1896.4153478904107</v>
      </c>
      <c r="F34" s="607">
        <f>+SUM(F36:F59)</f>
        <v>9950.5884289355836</v>
      </c>
      <c r="G34" s="608">
        <f>+SUM(G36:G59)</f>
        <v>63499.677753926342</v>
      </c>
    </row>
    <row r="35" spans="1:7">
      <c r="A35" s="116"/>
      <c r="B35" s="609"/>
      <c r="C35" s="610"/>
      <c r="D35" s="616"/>
      <c r="E35" s="616"/>
      <c r="F35" s="619"/>
      <c r="G35" s="618"/>
    </row>
    <row r="36" spans="1:7">
      <c r="A36" s="173"/>
      <c r="B36" s="614" t="s">
        <v>422</v>
      </c>
      <c r="C36" s="615" t="s">
        <v>234</v>
      </c>
      <c r="D36" s="616">
        <v>4602.6910406310653</v>
      </c>
      <c r="E36" s="616">
        <v>0</v>
      </c>
      <c r="F36" s="617">
        <v>0</v>
      </c>
      <c r="G36" s="618">
        <f t="shared" ref="G36:G59" si="1">SUM(D36:F36)</f>
        <v>4602.6910406310653</v>
      </c>
    </row>
    <row r="37" spans="1:7">
      <c r="A37" s="173"/>
      <c r="B37" s="614" t="s">
        <v>423</v>
      </c>
      <c r="C37" s="615" t="s">
        <v>234</v>
      </c>
      <c r="D37" s="616">
        <v>1604.6669486263349</v>
      </c>
      <c r="E37" s="616">
        <v>0</v>
      </c>
      <c r="F37" s="617">
        <v>0</v>
      </c>
      <c r="G37" s="618">
        <f t="shared" si="1"/>
        <v>1604.6669486263349</v>
      </c>
    </row>
    <row r="38" spans="1:7">
      <c r="A38" s="173"/>
      <c r="B38" s="614" t="s">
        <v>424</v>
      </c>
      <c r="C38" s="615" t="s">
        <v>234</v>
      </c>
      <c r="D38" s="616">
        <v>1628.5113862103954</v>
      </c>
      <c r="E38" s="616">
        <v>0</v>
      </c>
      <c r="F38" s="617">
        <v>0</v>
      </c>
      <c r="G38" s="618">
        <f t="shared" si="1"/>
        <v>1628.5113862103954</v>
      </c>
    </row>
    <row r="39" spans="1:7">
      <c r="A39" s="173"/>
      <c r="B39" s="614" t="s">
        <v>425</v>
      </c>
      <c r="C39" s="615" t="s">
        <v>234</v>
      </c>
      <c r="D39" s="616">
        <v>360.61983005637182</v>
      </c>
      <c r="E39" s="616">
        <v>0</v>
      </c>
      <c r="F39" s="617">
        <v>0</v>
      </c>
      <c r="G39" s="618">
        <f t="shared" si="1"/>
        <v>360.61983005637182</v>
      </c>
    </row>
    <row r="40" spans="1:7">
      <c r="A40" s="173"/>
      <c r="B40" s="614" t="s">
        <v>426</v>
      </c>
      <c r="C40" s="615" t="s">
        <v>234</v>
      </c>
      <c r="D40" s="616">
        <v>393.4644361182086</v>
      </c>
      <c r="E40" s="616">
        <v>0</v>
      </c>
      <c r="F40" s="617">
        <v>0</v>
      </c>
      <c r="G40" s="618">
        <f t="shared" si="1"/>
        <v>393.4644361182086</v>
      </c>
    </row>
    <row r="41" spans="1:7">
      <c r="A41" s="173"/>
      <c r="B41" s="614" t="s">
        <v>427</v>
      </c>
      <c r="C41" s="615" t="s">
        <v>234</v>
      </c>
      <c r="D41" s="616">
        <v>3303.2677232433653</v>
      </c>
      <c r="E41" s="616">
        <v>25.932041463265811</v>
      </c>
      <c r="F41" s="617">
        <v>898.67233559570866</v>
      </c>
      <c r="G41" s="618">
        <f t="shared" si="1"/>
        <v>4227.8721003023393</v>
      </c>
    </row>
    <row r="42" spans="1:7">
      <c r="A42" s="173"/>
      <c r="B42" s="614" t="s">
        <v>428</v>
      </c>
      <c r="C42" s="615" t="s">
        <v>234</v>
      </c>
      <c r="D42" s="616">
        <v>2.8548575061925896</v>
      </c>
      <c r="E42" s="616">
        <v>0.83302583230718419</v>
      </c>
      <c r="F42" s="617">
        <v>0</v>
      </c>
      <c r="G42" s="618">
        <f t="shared" si="1"/>
        <v>3.6878833384997738</v>
      </c>
    </row>
    <row r="43" spans="1:7">
      <c r="A43" s="173"/>
      <c r="B43" s="614" t="s">
        <v>429</v>
      </c>
      <c r="C43" s="615" t="s">
        <v>234</v>
      </c>
      <c r="D43" s="616">
        <v>1239.7523471873253</v>
      </c>
      <c r="E43" s="616">
        <v>25.597562739639695</v>
      </c>
      <c r="F43" s="617">
        <v>338.46922108941283</v>
      </c>
      <c r="G43" s="618">
        <f t="shared" si="1"/>
        <v>1603.8191310163779</v>
      </c>
    </row>
    <row r="44" spans="1:7">
      <c r="A44" s="173"/>
      <c r="B44" s="614" t="s">
        <v>430</v>
      </c>
      <c r="C44" s="615" t="s">
        <v>234</v>
      </c>
      <c r="D44" s="616">
        <v>5756.251169587953</v>
      </c>
      <c r="E44" s="616">
        <v>307.76201916648876</v>
      </c>
      <c r="F44" s="617">
        <v>1043.4804203536382</v>
      </c>
      <c r="G44" s="618">
        <f t="shared" si="1"/>
        <v>7107.4936091080799</v>
      </c>
    </row>
    <row r="45" spans="1:7">
      <c r="A45" s="173"/>
      <c r="B45" s="614" t="s">
        <v>431</v>
      </c>
      <c r="C45" s="615" t="s">
        <v>234</v>
      </c>
      <c r="D45" s="616">
        <v>2107.1892354440438</v>
      </c>
      <c r="E45" s="616">
        <v>213.67194866599542</v>
      </c>
      <c r="F45" s="617">
        <v>224.29956304289271</v>
      </c>
      <c r="G45" s="618">
        <f t="shared" si="1"/>
        <v>2545.1607471529319</v>
      </c>
    </row>
    <row r="46" spans="1:7">
      <c r="A46" s="173"/>
      <c r="B46" s="614" t="s">
        <v>432</v>
      </c>
      <c r="C46" s="615" t="s">
        <v>234</v>
      </c>
      <c r="D46" s="616">
        <v>5387.8311135619533</v>
      </c>
      <c r="E46" s="616">
        <v>330.3423336971174</v>
      </c>
      <c r="F46" s="617">
        <v>944.96571252861565</v>
      </c>
      <c r="G46" s="618">
        <f t="shared" si="1"/>
        <v>6663.1391597876864</v>
      </c>
    </row>
    <row r="47" spans="1:7">
      <c r="A47" s="173"/>
      <c r="B47" s="614" t="s">
        <v>433</v>
      </c>
      <c r="C47" s="615" t="s">
        <v>234</v>
      </c>
      <c r="D47" s="616">
        <v>93.862322880202143</v>
      </c>
      <c r="E47" s="616">
        <v>10.239397524317964</v>
      </c>
      <c r="F47" s="617">
        <v>0.64181739399252458</v>
      </c>
      <c r="G47" s="618">
        <f t="shared" si="1"/>
        <v>104.74353779851263</v>
      </c>
    </row>
    <row r="48" spans="1:7">
      <c r="A48" s="173"/>
      <c r="B48" s="614" t="s">
        <v>434</v>
      </c>
      <c r="C48" s="615" t="s">
        <v>234</v>
      </c>
      <c r="D48" s="616">
        <v>1654.5633141704404</v>
      </c>
      <c r="E48" s="616">
        <v>111.74799623271136</v>
      </c>
      <c r="F48" s="617">
        <v>298.4648378395234</v>
      </c>
      <c r="G48" s="618">
        <f t="shared" si="1"/>
        <v>2064.7761482426749</v>
      </c>
    </row>
    <row r="49" spans="1:7">
      <c r="A49" s="173"/>
      <c r="B49" s="614" t="s">
        <v>435</v>
      </c>
      <c r="C49" s="615" t="s">
        <v>234</v>
      </c>
      <c r="D49" s="616">
        <v>219.09972583494064</v>
      </c>
      <c r="E49" s="616">
        <v>8.9603444744771252</v>
      </c>
      <c r="F49" s="617">
        <v>27.655254283165846</v>
      </c>
      <c r="G49" s="618">
        <f t="shared" si="1"/>
        <v>255.71532459258361</v>
      </c>
    </row>
    <row r="50" spans="1:7">
      <c r="A50" s="173"/>
      <c r="B50" s="614" t="s">
        <v>436</v>
      </c>
      <c r="C50" s="615" t="s">
        <v>234</v>
      </c>
      <c r="D50" s="616">
        <v>229.84234477914023</v>
      </c>
      <c r="E50" s="616">
        <v>25.480334546158886</v>
      </c>
      <c r="F50" s="617">
        <v>45.700320453841115</v>
      </c>
      <c r="G50" s="618">
        <f t="shared" si="1"/>
        <v>301.02299977914026</v>
      </c>
    </row>
    <row r="51" spans="1:7">
      <c r="A51" s="173"/>
      <c r="B51" s="614" t="s">
        <v>437</v>
      </c>
      <c r="C51" s="615" t="s">
        <v>234</v>
      </c>
      <c r="D51" s="616">
        <v>2835.4952627920161</v>
      </c>
      <c r="E51" s="616">
        <v>258.09535831352179</v>
      </c>
      <c r="F51" s="617">
        <v>619.43934858432647</v>
      </c>
      <c r="G51" s="618">
        <f t="shared" si="1"/>
        <v>3713.0299696898646</v>
      </c>
    </row>
    <row r="52" spans="1:7">
      <c r="A52" s="173"/>
      <c r="B52" s="614" t="s">
        <v>438</v>
      </c>
      <c r="C52" s="615" t="s">
        <v>234</v>
      </c>
      <c r="D52" s="616">
        <v>4638.4582950873983</v>
      </c>
      <c r="E52" s="616">
        <v>166.91237312564959</v>
      </c>
      <c r="F52" s="617">
        <v>1234.1474598743505</v>
      </c>
      <c r="G52" s="618">
        <f t="shared" si="1"/>
        <v>6039.5181280873985</v>
      </c>
    </row>
    <row r="53" spans="1:7">
      <c r="A53" s="173"/>
      <c r="B53" s="614" t="s">
        <v>439</v>
      </c>
      <c r="C53" s="615" t="s">
        <v>234</v>
      </c>
      <c r="D53" s="616">
        <v>10616.286645106165</v>
      </c>
      <c r="E53" s="616">
        <v>286.06848283635856</v>
      </c>
      <c r="F53" s="617">
        <v>2963.2121201636414</v>
      </c>
      <c r="G53" s="618">
        <f t="shared" si="1"/>
        <v>13865.567248106167</v>
      </c>
    </row>
    <row r="54" spans="1:7">
      <c r="A54" s="173"/>
      <c r="B54" s="614" t="s">
        <v>440</v>
      </c>
      <c r="C54" s="615" t="s">
        <v>234</v>
      </c>
      <c r="D54" s="616">
        <v>322.66590856955389</v>
      </c>
      <c r="E54" s="616">
        <v>8.5660193333800798</v>
      </c>
      <c r="F54" s="617">
        <v>82.471835497156974</v>
      </c>
      <c r="G54" s="618">
        <f t="shared" si="1"/>
        <v>413.70376340009096</v>
      </c>
    </row>
    <row r="55" spans="1:7">
      <c r="A55" s="173"/>
      <c r="B55" s="614" t="s">
        <v>441</v>
      </c>
      <c r="C55" s="615" t="s">
        <v>234</v>
      </c>
      <c r="D55" s="616">
        <v>1491.7901350709494</v>
      </c>
      <c r="E55" s="616">
        <v>106.89171482256712</v>
      </c>
      <c r="F55" s="617">
        <v>355.78346812645617</v>
      </c>
      <c r="G55" s="618">
        <f t="shared" si="1"/>
        <v>1954.4653180199728</v>
      </c>
    </row>
    <row r="56" spans="1:7">
      <c r="A56" s="173"/>
      <c r="B56" s="614" t="s">
        <v>442</v>
      </c>
      <c r="C56" s="615" t="s">
        <v>234</v>
      </c>
      <c r="D56" s="616">
        <v>148.6995641470408</v>
      </c>
      <c r="E56" s="616">
        <v>1.0408976531388616</v>
      </c>
      <c r="F56" s="617">
        <v>41.627730039848316</v>
      </c>
      <c r="G56" s="618">
        <f t="shared" si="1"/>
        <v>191.36819184002798</v>
      </c>
    </row>
    <row r="57" spans="1:7">
      <c r="A57" s="173"/>
      <c r="B57" s="614" t="s">
        <v>443</v>
      </c>
      <c r="C57" s="615" t="s">
        <v>234</v>
      </c>
      <c r="D57" s="616">
        <v>444.19797122298047</v>
      </c>
      <c r="E57" s="616">
        <v>6.2251132982947368</v>
      </c>
      <c r="F57" s="617">
        <v>112.54637911972941</v>
      </c>
      <c r="G57" s="618">
        <f t="shared" si="1"/>
        <v>562.96946364100461</v>
      </c>
    </row>
    <row r="58" spans="1:7">
      <c r="A58" s="173"/>
      <c r="B58" s="614" t="s">
        <v>444</v>
      </c>
      <c r="C58" s="615" t="s">
        <v>234</v>
      </c>
      <c r="D58" s="616">
        <v>2526.1926465637675</v>
      </c>
      <c r="E58" s="620">
        <v>-8.6724284436327858E-7</v>
      </c>
      <c r="F58" s="617">
        <v>708.17600525337616</v>
      </c>
      <c r="G58" s="618">
        <f t="shared" si="1"/>
        <v>3234.3686509499012</v>
      </c>
    </row>
    <row r="59" spans="1:7">
      <c r="A59" s="173"/>
      <c r="B59" s="614" t="s">
        <v>445</v>
      </c>
      <c r="C59" s="615" t="s">
        <v>234</v>
      </c>
      <c r="D59" s="616">
        <v>44.419752702545345</v>
      </c>
      <c r="E59" s="616">
        <v>2.0483850322631434</v>
      </c>
      <c r="F59" s="617">
        <v>10.834599695908594</v>
      </c>
      <c r="G59" s="618">
        <f t="shared" si="1"/>
        <v>57.30273743071708</v>
      </c>
    </row>
    <row r="60" spans="1:7" ht="15.5">
      <c r="A60" s="174"/>
      <c r="B60" s="614"/>
      <c r="C60" s="615"/>
      <c r="D60" s="621"/>
      <c r="E60" s="622"/>
      <c r="F60" s="623"/>
      <c r="G60" s="624"/>
    </row>
    <row r="61" spans="1:7" s="386" customFormat="1" ht="15.5">
      <c r="A61" s="497"/>
      <c r="B61" s="625" t="s">
        <v>179</v>
      </c>
      <c r="C61" s="626"/>
      <c r="D61" s="621">
        <f>+SUM(D63:D82)+SUM(D103:D177)</f>
        <v>1001012.3047395339</v>
      </c>
      <c r="E61" s="622">
        <f>+SUM(E63:E82)+SUM(E103:E177)</f>
        <v>859163.55148829566</v>
      </c>
      <c r="F61" s="623">
        <f>+SUM(F63:F82)+SUM(F103:F177)</f>
        <v>498140.49082761561</v>
      </c>
      <c r="G61" s="623">
        <f>+SUM(G63:G82)+SUM(G103:G177)</f>
        <v>2358316.347055445</v>
      </c>
    </row>
    <row r="62" spans="1:7">
      <c r="A62" s="116"/>
      <c r="B62" s="609"/>
      <c r="C62" s="615"/>
      <c r="D62" s="616"/>
      <c r="E62" s="616"/>
      <c r="F62" s="619"/>
      <c r="G62" s="618"/>
    </row>
    <row r="63" spans="1:7">
      <c r="A63" s="173"/>
      <c r="B63" s="614" t="s">
        <v>180</v>
      </c>
      <c r="C63" s="615" t="s">
        <v>29</v>
      </c>
      <c r="D63" s="616">
        <v>7800.7910074937545</v>
      </c>
      <c r="E63" s="616">
        <v>1092.1107410491259</v>
      </c>
      <c r="F63" s="617">
        <v>6766.5361365528734</v>
      </c>
      <c r="G63" s="618">
        <f t="shared" ref="G63:G82" si="2">SUM(D63:F63)</f>
        <v>15659.437885095755</v>
      </c>
    </row>
    <row r="64" spans="1:7">
      <c r="A64" s="173"/>
      <c r="B64" s="614" t="s">
        <v>446</v>
      </c>
      <c r="C64" s="615" t="s">
        <v>181</v>
      </c>
      <c r="D64" s="616">
        <v>276.3130252564244</v>
      </c>
      <c r="E64" s="616">
        <v>89.330083349996499</v>
      </c>
      <c r="F64" s="617">
        <v>31.691263611632777</v>
      </c>
      <c r="G64" s="618">
        <f t="shared" si="2"/>
        <v>397.33437221805372</v>
      </c>
    </row>
    <row r="65" spans="1:7">
      <c r="A65" s="173"/>
      <c r="B65" s="614" t="s">
        <v>182</v>
      </c>
      <c r="C65" s="615" t="s">
        <v>181</v>
      </c>
      <c r="D65" s="616">
        <v>3704.8501830815044</v>
      </c>
      <c r="E65" s="616">
        <v>2827.1711696307316</v>
      </c>
      <c r="F65" s="617">
        <v>1054.4888948938981</v>
      </c>
      <c r="G65" s="618">
        <f t="shared" si="2"/>
        <v>7586.5102476061338</v>
      </c>
    </row>
    <row r="66" spans="1:7">
      <c r="A66" s="173"/>
      <c r="B66" s="614" t="s">
        <v>183</v>
      </c>
      <c r="C66" s="615" t="s">
        <v>181</v>
      </c>
      <c r="D66" s="616">
        <v>4135.2101025697593</v>
      </c>
      <c r="E66" s="616">
        <v>723.66177047718804</v>
      </c>
      <c r="F66" s="617">
        <v>4782.1981832009851</v>
      </c>
      <c r="G66" s="618">
        <f t="shared" si="2"/>
        <v>9641.0700562479324</v>
      </c>
    </row>
    <row r="67" spans="1:7">
      <c r="A67" s="173"/>
      <c r="B67" s="614" t="s">
        <v>137</v>
      </c>
      <c r="C67" s="615" t="s">
        <v>181</v>
      </c>
      <c r="D67" s="616">
        <v>26363.082309473917</v>
      </c>
      <c r="E67" s="616">
        <v>5536.2472680747242</v>
      </c>
      <c r="F67" s="617">
        <v>22319.278409961702</v>
      </c>
      <c r="G67" s="618">
        <f t="shared" si="2"/>
        <v>54218.607987510346</v>
      </c>
    </row>
    <row r="68" spans="1:7">
      <c r="A68" s="173"/>
      <c r="B68" s="614" t="s">
        <v>138</v>
      </c>
      <c r="C68" s="615" t="s">
        <v>181</v>
      </c>
      <c r="D68" s="616">
        <v>895.10366163008723</v>
      </c>
      <c r="E68" s="616">
        <v>572.86634852730208</v>
      </c>
      <c r="F68" s="617">
        <v>464.061521276132</v>
      </c>
      <c r="G68" s="618">
        <f t="shared" si="2"/>
        <v>1932.0315314335214</v>
      </c>
    </row>
    <row r="69" spans="1:7">
      <c r="A69" s="173"/>
      <c r="B69" s="614" t="s">
        <v>139</v>
      </c>
      <c r="C69" s="615" t="s">
        <v>181</v>
      </c>
      <c r="D69" s="616">
        <v>2553.7417337597885</v>
      </c>
      <c r="E69" s="616">
        <v>1430.0953753317174</v>
      </c>
      <c r="F69" s="617">
        <v>1666.1746079576853</v>
      </c>
      <c r="G69" s="618">
        <f t="shared" si="2"/>
        <v>5650.0117170491912</v>
      </c>
    </row>
    <row r="70" spans="1:7">
      <c r="A70" s="173"/>
      <c r="B70" s="614" t="s">
        <v>447</v>
      </c>
      <c r="C70" s="615" t="s">
        <v>181</v>
      </c>
      <c r="D70" s="616">
        <v>1304.5042241094077</v>
      </c>
      <c r="E70" s="616">
        <v>1004.4682492816838</v>
      </c>
      <c r="F70" s="617">
        <v>680.62507885912839</v>
      </c>
      <c r="G70" s="618">
        <f t="shared" si="2"/>
        <v>2989.5975522502199</v>
      </c>
    </row>
    <row r="71" spans="1:7">
      <c r="A71" s="173"/>
      <c r="B71" s="614" t="s">
        <v>140</v>
      </c>
      <c r="C71" s="615" t="s">
        <v>181</v>
      </c>
      <c r="D71" s="616">
        <v>294.92185949045995</v>
      </c>
      <c r="E71" s="616">
        <v>92.900385269038708</v>
      </c>
      <c r="F71" s="617">
        <v>249.21818757754781</v>
      </c>
      <c r="G71" s="618">
        <f t="shared" si="2"/>
        <v>637.04043233704647</v>
      </c>
    </row>
    <row r="72" spans="1:7">
      <c r="A72" s="173"/>
      <c r="B72" s="614" t="s">
        <v>141</v>
      </c>
      <c r="C72" s="615" t="s">
        <v>181</v>
      </c>
      <c r="D72" s="616">
        <v>168.04342119775009</v>
      </c>
      <c r="E72" s="616">
        <v>105.86735325769101</v>
      </c>
      <c r="F72" s="617">
        <v>112.29501822947026</v>
      </c>
      <c r="G72" s="618">
        <f t="shared" si="2"/>
        <v>386.20579268491139</v>
      </c>
    </row>
    <row r="73" spans="1:7">
      <c r="A73" s="173"/>
      <c r="B73" s="614" t="s">
        <v>143</v>
      </c>
      <c r="C73" s="615" t="s">
        <v>181</v>
      </c>
      <c r="D73" s="616">
        <v>1920.7014447998238</v>
      </c>
      <c r="E73" s="616">
        <v>345.72625454946524</v>
      </c>
      <c r="F73" s="617">
        <v>2220.8110464042452</v>
      </c>
      <c r="G73" s="618">
        <f t="shared" si="2"/>
        <v>4487.2387457535342</v>
      </c>
    </row>
    <row r="74" spans="1:7">
      <c r="A74" s="173"/>
      <c r="B74" s="614" t="s">
        <v>184</v>
      </c>
      <c r="C74" s="615" t="s">
        <v>181</v>
      </c>
      <c r="D74" s="616">
        <v>902.17271423844716</v>
      </c>
      <c r="E74" s="616">
        <v>541.30362854306827</v>
      </c>
      <c r="F74" s="617">
        <v>778.12396603066065</v>
      </c>
      <c r="G74" s="618">
        <f t="shared" si="2"/>
        <v>2221.6003088121761</v>
      </c>
    </row>
    <row r="75" spans="1:7">
      <c r="A75" s="173"/>
      <c r="B75" s="614" t="s">
        <v>185</v>
      </c>
      <c r="C75" s="615" t="s">
        <v>181</v>
      </c>
      <c r="D75" s="616">
        <v>1360.9625234366383</v>
      </c>
      <c r="E75" s="616">
        <v>285.8021191178338</v>
      </c>
      <c r="F75" s="617">
        <v>1152.205994179654</v>
      </c>
      <c r="G75" s="618">
        <f t="shared" si="2"/>
        <v>2798.9706367341259</v>
      </c>
    </row>
    <row r="76" spans="1:7">
      <c r="A76" s="173"/>
      <c r="B76" s="614" t="s">
        <v>186</v>
      </c>
      <c r="C76" s="615" t="s">
        <v>181</v>
      </c>
      <c r="D76" s="616">
        <v>2085.5850887835009</v>
      </c>
      <c r="E76" s="616">
        <v>938.51328995257529</v>
      </c>
      <c r="F76" s="617">
        <v>1874.940994816367</v>
      </c>
      <c r="G76" s="618">
        <f t="shared" si="2"/>
        <v>4899.0393735524431</v>
      </c>
    </row>
    <row r="77" spans="1:7">
      <c r="A77" s="173"/>
      <c r="B77" s="614" t="s">
        <v>187</v>
      </c>
      <c r="C77" s="615" t="s">
        <v>181</v>
      </c>
      <c r="D77" s="616">
        <v>2121.4293592147346</v>
      </c>
      <c r="E77" s="616">
        <v>636.42880776442098</v>
      </c>
      <c r="F77" s="617">
        <v>2413.1258961067606</v>
      </c>
      <c r="G77" s="618">
        <f t="shared" si="2"/>
        <v>5170.9840630859162</v>
      </c>
    </row>
    <row r="78" spans="1:7">
      <c r="A78" s="173"/>
      <c r="B78" s="614" t="s">
        <v>188</v>
      </c>
      <c r="C78" s="615" t="s">
        <v>181</v>
      </c>
      <c r="D78" s="616">
        <v>8541.9653689202605</v>
      </c>
      <c r="E78" s="616">
        <v>1665.683252453955</v>
      </c>
      <c r="F78" s="617">
        <v>10331.863028752317</v>
      </c>
      <c r="G78" s="618">
        <f t="shared" si="2"/>
        <v>20539.511650126533</v>
      </c>
    </row>
    <row r="79" spans="1:7">
      <c r="A79" s="173"/>
      <c r="B79" s="614" t="s">
        <v>189</v>
      </c>
      <c r="C79" s="615" t="s">
        <v>181</v>
      </c>
      <c r="D79" s="616">
        <v>4053.159810301092</v>
      </c>
      <c r="E79" s="616">
        <v>1621.263924120437</v>
      </c>
      <c r="F79" s="617">
        <v>4576.1839951642842</v>
      </c>
      <c r="G79" s="618">
        <f t="shared" si="2"/>
        <v>10250.607729585812</v>
      </c>
    </row>
    <row r="80" spans="1:7">
      <c r="A80" s="173"/>
      <c r="B80" s="614" t="s">
        <v>448</v>
      </c>
      <c r="C80" s="615" t="s">
        <v>181</v>
      </c>
      <c r="D80" s="616">
        <v>554.75901621263927</v>
      </c>
      <c r="E80" s="616">
        <v>143.56608531549097</v>
      </c>
      <c r="F80" s="617">
        <v>471.45019227065956</v>
      </c>
      <c r="G80" s="618">
        <f t="shared" si="2"/>
        <v>1169.7752937987898</v>
      </c>
    </row>
    <row r="81" spans="1:7">
      <c r="A81" s="173"/>
      <c r="B81" s="614" t="s">
        <v>190</v>
      </c>
      <c r="C81" s="615" t="s">
        <v>181</v>
      </c>
      <c r="D81" s="616">
        <v>925.33362744016767</v>
      </c>
      <c r="E81" s="616">
        <v>569.08018332659321</v>
      </c>
      <c r="F81" s="617">
        <v>876.80501463501855</v>
      </c>
      <c r="G81" s="618">
        <f t="shared" si="2"/>
        <v>2371.2188254017792</v>
      </c>
    </row>
    <row r="82" spans="1:7">
      <c r="A82" s="173"/>
      <c r="B82" s="614" t="s">
        <v>191</v>
      </c>
      <c r="C82" s="615" t="s">
        <v>181</v>
      </c>
      <c r="D82" s="616">
        <v>6557.1126061541854</v>
      </c>
      <c r="E82" s="616">
        <v>1598.2962000088189</v>
      </c>
      <c r="F82" s="617">
        <v>6153.8052707609841</v>
      </c>
      <c r="G82" s="618">
        <f t="shared" si="2"/>
        <v>14309.214076923989</v>
      </c>
    </row>
    <row r="83" spans="1:7" ht="13.5" thickBot="1">
      <c r="B83" s="627"/>
      <c r="C83" s="628"/>
      <c r="D83" s="629"/>
      <c r="E83" s="630"/>
      <c r="F83" s="631"/>
      <c r="G83" s="632"/>
    </row>
    <row r="84" spans="1:7" ht="13.5" thickTop="1">
      <c r="B84" s="602"/>
      <c r="C84" s="602"/>
      <c r="D84" s="633"/>
      <c r="E84" s="633"/>
      <c r="F84" s="633"/>
      <c r="G84" s="633"/>
    </row>
    <row r="85" spans="1:7">
      <c r="B85" s="602"/>
      <c r="C85" s="602"/>
      <c r="D85" s="633"/>
      <c r="E85" s="633"/>
      <c r="F85" s="633"/>
      <c r="G85" s="633"/>
    </row>
    <row r="86" spans="1:7" ht="15.5">
      <c r="B86" s="361" t="s">
        <v>498</v>
      </c>
      <c r="C86" s="634"/>
      <c r="D86" s="925"/>
      <c r="E86" s="925"/>
      <c r="F86" s="925"/>
      <c r="G86" s="925"/>
    </row>
    <row r="87" spans="1:7" ht="15.5">
      <c r="B87" s="259" t="s">
        <v>302</v>
      </c>
      <c r="C87" s="634"/>
      <c r="D87" s="925"/>
      <c r="E87" s="925"/>
      <c r="F87" s="925"/>
      <c r="G87" s="925"/>
    </row>
    <row r="88" spans="1:7" s="400" customFormat="1" ht="12">
      <c r="B88" s="392"/>
      <c r="C88" s="392"/>
      <c r="D88" s="392"/>
      <c r="E88" s="392"/>
      <c r="F88" s="392"/>
      <c r="G88" s="392"/>
    </row>
    <row r="89" spans="1:7" s="400" customFormat="1" ht="12">
      <c r="B89" s="392"/>
      <c r="C89" s="392"/>
      <c r="D89" s="392"/>
      <c r="E89" s="392"/>
      <c r="F89" s="392"/>
      <c r="G89" s="392"/>
    </row>
    <row r="90" spans="1:7" ht="17">
      <c r="B90" s="1268" t="str">
        <f>+B6</f>
        <v>DEUDA ELEGIBLE PENDIENTE DE REESTRUCTURACIÓN</v>
      </c>
      <c r="C90" s="1268"/>
      <c r="D90" s="1268"/>
      <c r="E90" s="1268"/>
      <c r="F90" s="1268"/>
      <c r="G90" s="1268"/>
    </row>
    <row r="91" spans="1:7" ht="14.5">
      <c r="B91" s="1269" t="str">
        <f>+B7</f>
        <v>DATOS AL 31/03/2020</v>
      </c>
      <c r="C91" s="1269"/>
      <c r="D91" s="1269"/>
      <c r="E91" s="1269"/>
      <c r="F91" s="1269"/>
      <c r="G91" s="1269"/>
    </row>
    <row r="92" spans="1:7" s="400" customFormat="1" ht="12">
      <c r="B92" s="635"/>
      <c r="C92" s="635"/>
      <c r="D92" s="635"/>
      <c r="E92" s="635"/>
      <c r="F92" s="635"/>
      <c r="G92" s="635"/>
    </row>
    <row r="93" spans="1:7" s="400" customFormat="1" ht="12">
      <c r="B93" s="392"/>
      <c r="C93" s="392"/>
      <c r="D93" s="392"/>
      <c r="E93" s="392"/>
      <c r="F93" s="392"/>
      <c r="G93" s="392"/>
    </row>
    <row r="94" spans="1:7" ht="13.5" thickBot="1">
      <c r="B94" s="925"/>
      <c r="C94" s="925"/>
      <c r="D94" s="925"/>
      <c r="E94" s="925"/>
      <c r="F94" s="925"/>
      <c r="G94" s="603" t="s">
        <v>292</v>
      </c>
    </row>
    <row r="95" spans="1:7" ht="13.5" customHeight="1" thickTop="1">
      <c r="B95" s="1270" t="s">
        <v>288</v>
      </c>
      <c r="C95" s="1273" t="s">
        <v>169</v>
      </c>
      <c r="D95" s="1276" t="s">
        <v>283</v>
      </c>
      <c r="E95" s="1276" t="s">
        <v>333</v>
      </c>
      <c r="F95" s="1279" t="s">
        <v>552</v>
      </c>
      <c r="G95" s="1249" t="s">
        <v>290</v>
      </c>
    </row>
    <row r="96" spans="1:7" ht="13.5" customHeight="1">
      <c r="B96" s="1271"/>
      <c r="C96" s="1274"/>
      <c r="D96" s="1277"/>
      <c r="E96" s="1277"/>
      <c r="F96" s="1280"/>
      <c r="G96" s="1250"/>
    </row>
    <row r="97" spans="1:7" ht="12.75" customHeight="1">
      <c r="B97" s="1271"/>
      <c r="C97" s="1274"/>
      <c r="D97" s="1277"/>
      <c r="E97" s="1277"/>
      <c r="F97" s="1280"/>
      <c r="G97" s="1250"/>
    </row>
    <row r="98" spans="1:7" ht="12.75" customHeight="1">
      <c r="B98" s="1271"/>
      <c r="C98" s="1274"/>
      <c r="D98" s="1277"/>
      <c r="E98" s="1277"/>
      <c r="F98" s="1280"/>
      <c r="G98" s="1250"/>
    </row>
    <row r="99" spans="1:7" ht="13.5" customHeight="1" thickBot="1">
      <c r="B99" s="1272"/>
      <c r="C99" s="1275"/>
      <c r="D99" s="1278"/>
      <c r="E99" s="1278"/>
      <c r="F99" s="1281"/>
      <c r="G99" s="1282"/>
    </row>
    <row r="100" spans="1:7" ht="14.25" customHeight="1" thickTop="1">
      <c r="B100" s="609"/>
      <c r="C100" s="610"/>
      <c r="D100" s="616"/>
      <c r="E100" s="636"/>
      <c r="F100" s="619"/>
      <c r="G100" s="637"/>
    </row>
    <row r="101" spans="1:7" s="387" customFormat="1" ht="14.5">
      <c r="B101" s="638" t="s">
        <v>296</v>
      </c>
      <c r="C101" s="639"/>
      <c r="D101" s="640"/>
      <c r="E101" s="640"/>
      <c r="F101" s="641"/>
      <c r="G101" s="642"/>
    </row>
    <row r="102" spans="1:7">
      <c r="B102" s="609"/>
      <c r="C102" s="610"/>
      <c r="D102" s="616"/>
      <c r="E102" s="616"/>
      <c r="F102" s="619"/>
      <c r="G102" s="637"/>
    </row>
    <row r="103" spans="1:7">
      <c r="A103" s="173"/>
      <c r="B103" s="614" t="s">
        <v>773</v>
      </c>
      <c r="C103" s="615" t="s">
        <v>732</v>
      </c>
      <c r="D103" s="616">
        <v>0</v>
      </c>
      <c r="E103" s="616">
        <v>1.2644600000000001</v>
      </c>
      <c r="F103" s="617">
        <v>0</v>
      </c>
      <c r="G103" s="618">
        <f t="shared" ref="G103:G166" si="3">SUM(D103:F103)</f>
        <v>1.2644600000000001</v>
      </c>
    </row>
    <row r="104" spans="1:7">
      <c r="A104" s="173"/>
      <c r="B104" s="614" t="s">
        <v>486</v>
      </c>
      <c r="C104" s="615" t="s">
        <v>732</v>
      </c>
      <c r="D104" s="616">
        <v>1.0000000000000001E-5</v>
      </c>
      <c r="E104" s="616">
        <v>1.87</v>
      </c>
      <c r="F104" s="617">
        <v>0</v>
      </c>
      <c r="G104" s="618">
        <f t="shared" si="3"/>
        <v>1.8700100000000002</v>
      </c>
    </row>
    <row r="105" spans="1:7">
      <c r="A105" s="173"/>
      <c r="B105" s="614" t="s">
        <v>483</v>
      </c>
      <c r="C105" s="615" t="s">
        <v>732</v>
      </c>
      <c r="D105" s="616">
        <v>1.0000000000000001E-5</v>
      </c>
      <c r="E105" s="616">
        <v>14.02309</v>
      </c>
      <c r="F105" s="617">
        <v>0</v>
      </c>
      <c r="G105" s="618">
        <f t="shared" si="3"/>
        <v>14.023099999999999</v>
      </c>
    </row>
    <row r="106" spans="1:7">
      <c r="A106" s="173"/>
      <c r="B106" s="614" t="s">
        <v>480</v>
      </c>
      <c r="C106" s="615" t="s">
        <v>732</v>
      </c>
      <c r="D106" s="616">
        <v>1.0000000000000001E-5</v>
      </c>
      <c r="E106" s="616">
        <v>15.681520000000001</v>
      </c>
      <c r="F106" s="617">
        <v>0</v>
      </c>
      <c r="G106" s="618">
        <f t="shared" si="3"/>
        <v>15.68153</v>
      </c>
    </row>
    <row r="107" spans="1:7">
      <c r="A107" s="173"/>
      <c r="B107" s="614" t="s">
        <v>776</v>
      </c>
      <c r="C107" s="615" t="s">
        <v>732</v>
      </c>
      <c r="D107" s="616">
        <v>1.0000000000000001E-5</v>
      </c>
      <c r="E107" s="616">
        <v>25.049659999999999</v>
      </c>
      <c r="F107" s="617">
        <v>0</v>
      </c>
      <c r="G107" s="618">
        <f t="shared" si="3"/>
        <v>25.049669999999999</v>
      </c>
    </row>
    <row r="108" spans="1:7">
      <c r="A108" s="173"/>
      <c r="B108" s="614" t="s">
        <v>774</v>
      </c>
      <c r="C108" s="615" t="s">
        <v>732</v>
      </c>
      <c r="D108" s="616">
        <v>1.0000000000000001E-5</v>
      </c>
      <c r="E108" s="616">
        <v>27.7379</v>
      </c>
      <c r="F108" s="617">
        <v>0</v>
      </c>
      <c r="G108" s="618">
        <f t="shared" si="3"/>
        <v>27.737909999999999</v>
      </c>
    </row>
    <row r="109" spans="1:7">
      <c r="A109" s="173"/>
      <c r="B109" s="614" t="s">
        <v>485</v>
      </c>
      <c r="C109" s="615" t="s">
        <v>732</v>
      </c>
      <c r="D109" s="616">
        <v>1.0000000000000001E-5</v>
      </c>
      <c r="E109" s="616">
        <v>41.03004</v>
      </c>
      <c r="F109" s="617">
        <v>0</v>
      </c>
      <c r="G109" s="618">
        <f t="shared" si="3"/>
        <v>41.030050000000003</v>
      </c>
    </row>
    <row r="110" spans="1:7">
      <c r="A110" s="173"/>
      <c r="B110" s="614" t="s">
        <v>479</v>
      </c>
      <c r="C110" s="615" t="s">
        <v>732</v>
      </c>
      <c r="D110" s="616">
        <v>1.0000000000000001E-5</v>
      </c>
      <c r="E110" s="616">
        <v>501.22017</v>
      </c>
      <c r="F110" s="617">
        <v>0</v>
      </c>
      <c r="G110" s="618">
        <f t="shared" si="3"/>
        <v>501.22017999999997</v>
      </c>
    </row>
    <row r="111" spans="1:7">
      <c r="A111" s="173"/>
      <c r="B111" s="614" t="s">
        <v>478</v>
      </c>
      <c r="C111" s="615" t="s">
        <v>732</v>
      </c>
      <c r="D111" s="616">
        <v>7.0000000000000001E-3</v>
      </c>
      <c r="E111" s="616">
        <v>242.21740944241481</v>
      </c>
      <c r="F111" s="617">
        <v>1.0390557585205478E-2</v>
      </c>
      <c r="G111" s="618">
        <f t="shared" si="3"/>
        <v>242.23480000000001</v>
      </c>
    </row>
    <row r="112" spans="1:7">
      <c r="A112" s="173"/>
      <c r="B112" s="614" t="s">
        <v>493</v>
      </c>
      <c r="C112" s="615" t="s">
        <v>732</v>
      </c>
      <c r="D112" s="616">
        <v>0.35599999999999998</v>
      </c>
      <c r="E112" s="616">
        <v>0.27767533336639405</v>
      </c>
      <c r="F112" s="617">
        <v>0.32443466663360598</v>
      </c>
      <c r="G112" s="618">
        <f t="shared" si="3"/>
        <v>0.95811000000000002</v>
      </c>
    </row>
    <row r="113" spans="1:7">
      <c r="A113" s="173"/>
      <c r="B113" s="614" t="s">
        <v>470</v>
      </c>
      <c r="C113" s="615" t="s">
        <v>732</v>
      </c>
      <c r="D113" s="616">
        <v>2</v>
      </c>
      <c r="E113" s="616">
        <v>2.1488100000000001</v>
      </c>
      <c r="F113" s="617">
        <v>0</v>
      </c>
      <c r="G113" s="618">
        <f t="shared" si="3"/>
        <v>4.1488100000000001</v>
      </c>
    </row>
    <row r="114" spans="1:7">
      <c r="A114" s="173"/>
      <c r="B114" s="614" t="s">
        <v>475</v>
      </c>
      <c r="C114" s="615" t="s">
        <v>732</v>
      </c>
      <c r="D114" s="616">
        <v>63</v>
      </c>
      <c r="E114" s="616">
        <v>0</v>
      </c>
      <c r="F114" s="617">
        <v>0</v>
      </c>
      <c r="G114" s="618">
        <f t="shared" si="3"/>
        <v>63</v>
      </c>
    </row>
    <row r="115" spans="1:7">
      <c r="A115" s="173"/>
      <c r="B115" s="614" t="s">
        <v>135</v>
      </c>
      <c r="C115" s="615" t="s">
        <v>216</v>
      </c>
      <c r="D115" s="616">
        <v>185.99460615642147</v>
      </c>
      <c r="E115" s="616">
        <v>44.638705477541116</v>
      </c>
      <c r="F115" s="617">
        <v>0</v>
      </c>
      <c r="G115" s="618">
        <f t="shared" si="3"/>
        <v>230.63331163396259</v>
      </c>
    </row>
    <row r="116" spans="1:7">
      <c r="A116" s="173"/>
      <c r="B116" s="614" t="s">
        <v>460</v>
      </c>
      <c r="C116" s="615" t="s">
        <v>216</v>
      </c>
      <c r="D116" s="616">
        <v>185.99460615642147</v>
      </c>
      <c r="E116" s="616">
        <v>52.078489765130143</v>
      </c>
      <c r="F116" s="617">
        <v>43.597652334748965</v>
      </c>
      <c r="G116" s="618">
        <f t="shared" si="3"/>
        <v>281.67074825630056</v>
      </c>
    </row>
    <row r="117" spans="1:7">
      <c r="A117" s="173"/>
      <c r="B117" s="614" t="s">
        <v>455</v>
      </c>
      <c r="C117" s="615" t="s">
        <v>181</v>
      </c>
      <c r="D117" s="616">
        <v>193.75191353259069</v>
      </c>
      <c r="E117" s="616">
        <v>235.33474876588332</v>
      </c>
      <c r="F117" s="617">
        <v>0</v>
      </c>
      <c r="G117" s="618">
        <f t="shared" si="3"/>
        <v>429.08666229847404</v>
      </c>
    </row>
    <row r="118" spans="1:7">
      <c r="A118" s="173"/>
      <c r="B118" s="614" t="s">
        <v>473</v>
      </c>
      <c r="C118" s="615" t="s">
        <v>732</v>
      </c>
      <c r="D118" s="616">
        <v>226.792</v>
      </c>
      <c r="E118" s="616">
        <v>42.171479441395526</v>
      </c>
      <c r="F118" s="617">
        <v>210.70126055860447</v>
      </c>
      <c r="G118" s="618">
        <f t="shared" si="3"/>
        <v>479.66473999999999</v>
      </c>
    </row>
    <row r="119" spans="1:7">
      <c r="A119" s="173"/>
      <c r="B119" s="614" t="s">
        <v>469</v>
      </c>
      <c r="C119" s="615" t="s">
        <v>732</v>
      </c>
      <c r="D119" s="616">
        <v>314</v>
      </c>
      <c r="E119" s="616">
        <v>807.95402726027373</v>
      </c>
      <c r="F119" s="617">
        <v>3503.3066027397263</v>
      </c>
      <c r="G119" s="618">
        <f t="shared" si="3"/>
        <v>4625.2606299999998</v>
      </c>
    </row>
    <row r="120" spans="1:7">
      <c r="A120" s="173"/>
      <c r="B120" s="614" t="s">
        <v>476</v>
      </c>
      <c r="C120" s="615" t="s">
        <v>732</v>
      </c>
      <c r="D120" s="616">
        <v>376</v>
      </c>
      <c r="E120" s="616">
        <v>558.83000000000004</v>
      </c>
      <c r="F120" s="617">
        <v>0</v>
      </c>
      <c r="G120" s="618">
        <f t="shared" si="3"/>
        <v>934.83</v>
      </c>
    </row>
    <row r="121" spans="1:7">
      <c r="A121" s="173"/>
      <c r="B121" s="614" t="s">
        <v>468</v>
      </c>
      <c r="C121" s="615" t="s">
        <v>732</v>
      </c>
      <c r="D121" s="616">
        <v>458.30852000000004</v>
      </c>
      <c r="E121" s="616">
        <v>63.603018088888376</v>
      </c>
      <c r="F121" s="617">
        <v>1227.7576019111118</v>
      </c>
      <c r="G121" s="618">
        <f t="shared" si="3"/>
        <v>1749.6691400000002</v>
      </c>
    </row>
    <row r="122" spans="1:7">
      <c r="A122" s="173"/>
      <c r="B122" s="614" t="s">
        <v>142</v>
      </c>
      <c r="C122" s="615" t="s">
        <v>216</v>
      </c>
      <c r="D122" s="616">
        <v>836.97572770389661</v>
      </c>
      <c r="E122" s="616">
        <v>90.393378592020753</v>
      </c>
      <c r="F122" s="617">
        <v>558.05356644657309</v>
      </c>
      <c r="G122" s="618">
        <f t="shared" si="3"/>
        <v>1485.4226727424905</v>
      </c>
    </row>
    <row r="123" spans="1:7">
      <c r="A123" s="173"/>
      <c r="B123" s="614" t="s">
        <v>208</v>
      </c>
      <c r="C123" s="615" t="s">
        <v>181</v>
      </c>
      <c r="D123" s="616">
        <v>834.34432557626553</v>
      </c>
      <c r="E123" s="616">
        <v>237.78813370831958</v>
      </c>
      <c r="F123" s="617">
        <v>962.38141885963159</v>
      </c>
      <c r="G123" s="618">
        <f t="shared" si="3"/>
        <v>2034.5138781442167</v>
      </c>
    </row>
    <row r="124" spans="1:7">
      <c r="A124" s="173"/>
      <c r="B124" s="614" t="s">
        <v>210</v>
      </c>
      <c r="C124" s="615" t="s">
        <v>181</v>
      </c>
      <c r="D124" s="616">
        <v>1160.4720414690637</v>
      </c>
      <c r="E124" s="616">
        <v>835.53986985772599</v>
      </c>
      <c r="F124" s="617">
        <v>721.233373773023</v>
      </c>
      <c r="G124" s="618">
        <f t="shared" si="3"/>
        <v>2717.2452850998125</v>
      </c>
    </row>
    <row r="125" spans="1:7">
      <c r="A125" s="173"/>
      <c r="B125" s="614" t="s">
        <v>194</v>
      </c>
      <c r="C125" s="615" t="s">
        <v>181</v>
      </c>
      <c r="D125" s="616">
        <v>1226.1603066063749</v>
      </c>
      <c r="E125" s="616">
        <v>735.69618842469015</v>
      </c>
      <c r="F125" s="617">
        <v>1140.6696872354814</v>
      </c>
      <c r="G125" s="618">
        <f t="shared" si="3"/>
        <v>3102.5261822665466</v>
      </c>
    </row>
    <row r="126" spans="1:7">
      <c r="A126" s="173"/>
      <c r="B126" s="614" t="s">
        <v>214</v>
      </c>
      <c r="C126" s="615" t="s">
        <v>215</v>
      </c>
      <c r="D126" s="616">
        <v>1256.7010603725646</v>
      </c>
      <c r="E126" s="616">
        <v>754.02063622353876</v>
      </c>
      <c r="F126" s="617">
        <v>1109.0386857787882</v>
      </c>
      <c r="G126" s="618">
        <f t="shared" si="3"/>
        <v>3119.7603823748914</v>
      </c>
    </row>
    <row r="127" spans="1:7">
      <c r="A127" s="173"/>
      <c r="B127" s="614" t="s">
        <v>203</v>
      </c>
      <c r="C127" s="615" t="s">
        <v>181</v>
      </c>
      <c r="D127" s="616">
        <v>1405.2329436417779</v>
      </c>
      <c r="E127" s="616">
        <v>786.9304526647303</v>
      </c>
      <c r="F127" s="617">
        <v>916.83642722939135</v>
      </c>
      <c r="G127" s="618">
        <f t="shared" si="3"/>
        <v>3108.9998235358998</v>
      </c>
    </row>
    <row r="128" spans="1:7">
      <c r="A128" s="173"/>
      <c r="B128" s="614" t="s">
        <v>207</v>
      </c>
      <c r="C128" s="615" t="s">
        <v>181</v>
      </c>
      <c r="D128" s="616">
        <v>1474.1264585860813</v>
      </c>
      <c r="E128" s="616">
        <v>943.44093590788236</v>
      </c>
      <c r="F128" s="617">
        <v>763.92508928797383</v>
      </c>
      <c r="G128" s="618">
        <f t="shared" si="3"/>
        <v>3181.4924837819372</v>
      </c>
    </row>
    <row r="129" spans="1:7">
      <c r="A129" s="173"/>
      <c r="B129" s="614" t="s">
        <v>195</v>
      </c>
      <c r="C129" s="615" t="s">
        <v>181</v>
      </c>
      <c r="D129" s="616">
        <v>1570.9585750523877</v>
      </c>
      <c r="E129" s="616">
        <v>173.94270435282237</v>
      </c>
      <c r="F129" s="617">
        <v>619.64887433532647</v>
      </c>
      <c r="G129" s="618">
        <f t="shared" si="3"/>
        <v>2364.5501537405366</v>
      </c>
    </row>
    <row r="130" spans="1:7">
      <c r="A130" s="173"/>
      <c r="B130" s="614" t="s">
        <v>197</v>
      </c>
      <c r="C130" s="615" t="s">
        <v>181</v>
      </c>
      <c r="D130" s="616">
        <v>1933.7941766846809</v>
      </c>
      <c r="E130" s="616">
        <v>406.09678039566921</v>
      </c>
      <c r="F130" s="617">
        <v>1638.2996830093268</v>
      </c>
      <c r="G130" s="618">
        <f t="shared" si="3"/>
        <v>3978.1906400896769</v>
      </c>
    </row>
    <row r="131" spans="1:7">
      <c r="A131" s="173"/>
      <c r="B131" s="614" t="s">
        <v>450</v>
      </c>
      <c r="C131" s="615" t="s">
        <v>181</v>
      </c>
      <c r="D131" s="616">
        <v>2048.0864674092868</v>
      </c>
      <c r="E131" s="616">
        <v>1228.851877994681</v>
      </c>
      <c r="F131" s="617">
        <v>1878.5504221429967</v>
      </c>
      <c r="G131" s="618">
        <f t="shared" si="3"/>
        <v>5155.4887675469645</v>
      </c>
    </row>
    <row r="132" spans="1:7">
      <c r="A132" s="173"/>
      <c r="B132" s="614" t="s">
        <v>209</v>
      </c>
      <c r="C132" s="615" t="s">
        <v>181</v>
      </c>
      <c r="D132" s="616">
        <v>2084.4821881548473</v>
      </c>
      <c r="E132" s="616">
        <v>1167.3100268775374</v>
      </c>
      <c r="F132" s="617">
        <v>1360.5672232914567</v>
      </c>
      <c r="G132" s="618">
        <f t="shared" si="3"/>
        <v>4612.3594383238415</v>
      </c>
    </row>
    <row r="133" spans="1:7">
      <c r="A133" s="173"/>
      <c r="B133" s="614" t="s">
        <v>211</v>
      </c>
      <c r="C133" s="615" t="s">
        <v>181</v>
      </c>
      <c r="D133" s="616">
        <v>2131.9069151869417</v>
      </c>
      <c r="E133" s="616">
        <v>151.89837344819617</v>
      </c>
      <c r="F133" s="617">
        <v>2106.6014721457163</v>
      </c>
      <c r="G133" s="618">
        <f t="shared" si="3"/>
        <v>4390.4067607808538</v>
      </c>
    </row>
    <row r="134" spans="1:7">
      <c r="A134" s="173"/>
      <c r="B134" s="614" t="s">
        <v>481</v>
      </c>
      <c r="C134" s="615" t="s">
        <v>732</v>
      </c>
      <c r="D134" s="616">
        <v>2185.998</v>
      </c>
      <c r="E134" s="616">
        <v>3803.63652</v>
      </c>
      <c r="F134" s="617">
        <v>0</v>
      </c>
      <c r="G134" s="618">
        <f t="shared" si="3"/>
        <v>5989.6345199999996</v>
      </c>
    </row>
    <row r="135" spans="1:7">
      <c r="A135" s="173"/>
      <c r="B135" s="614" t="s">
        <v>451</v>
      </c>
      <c r="C135" s="615" t="s">
        <v>181</v>
      </c>
      <c r="D135" s="616">
        <v>2198.0888607036509</v>
      </c>
      <c r="E135" s="616">
        <v>1005.6256650271563</v>
      </c>
      <c r="F135" s="617">
        <v>1457.6916302714958</v>
      </c>
      <c r="G135" s="618">
        <f t="shared" si="3"/>
        <v>4661.4061560023029</v>
      </c>
    </row>
    <row r="136" spans="1:7">
      <c r="A136" s="173"/>
      <c r="B136" s="614" t="s">
        <v>456</v>
      </c>
      <c r="C136" s="615" t="s">
        <v>181</v>
      </c>
      <c r="D136" s="616">
        <v>2238.6809308481306</v>
      </c>
      <c r="E136" s="616">
        <v>1712.5909072889472</v>
      </c>
      <c r="F136" s="617">
        <v>1090.4552645702315</v>
      </c>
      <c r="G136" s="618">
        <f t="shared" si="3"/>
        <v>5041.7271027073093</v>
      </c>
    </row>
    <row r="137" spans="1:7">
      <c r="A137" s="173"/>
      <c r="B137" s="614" t="s">
        <v>193</v>
      </c>
      <c r="C137" s="615" t="s">
        <v>181</v>
      </c>
      <c r="D137" s="616">
        <v>2273.0862688871734</v>
      </c>
      <c r="E137" s="616">
        <v>500.07898777289762</v>
      </c>
      <c r="F137" s="617">
        <v>3118.5480769195565</v>
      </c>
      <c r="G137" s="618">
        <f t="shared" si="3"/>
        <v>5891.7133335796279</v>
      </c>
    </row>
    <row r="138" spans="1:7">
      <c r="A138" s="173"/>
      <c r="B138" s="614" t="s">
        <v>458</v>
      </c>
      <c r="C138" s="615" t="s">
        <v>181</v>
      </c>
      <c r="D138" s="616">
        <v>2716.2324914525202</v>
      </c>
      <c r="E138" s="616">
        <v>570.40882166399103</v>
      </c>
      <c r="F138" s="617">
        <v>2300.3884596277417</v>
      </c>
      <c r="G138" s="618">
        <f t="shared" si="3"/>
        <v>5587.029772744253</v>
      </c>
    </row>
    <row r="139" spans="1:7">
      <c r="A139" s="173"/>
      <c r="B139" s="614" t="s">
        <v>457</v>
      </c>
      <c r="C139" s="615" t="s">
        <v>181</v>
      </c>
      <c r="D139" s="616">
        <v>2821.2319730892245</v>
      </c>
      <c r="E139" s="616">
        <v>550.17295484652095</v>
      </c>
      <c r="F139" s="617">
        <v>1261.8641542581013</v>
      </c>
      <c r="G139" s="618">
        <f t="shared" si="3"/>
        <v>4633.2690821938468</v>
      </c>
    </row>
    <row r="140" spans="1:7">
      <c r="A140" s="173"/>
      <c r="B140" s="614" t="s">
        <v>136</v>
      </c>
      <c r="C140" s="615" t="s">
        <v>216</v>
      </c>
      <c r="D140" s="616">
        <v>3059.6112712731328</v>
      </c>
      <c r="E140" s="616">
        <v>152.98056355332352</v>
      </c>
      <c r="F140" s="617">
        <v>2041.4406315550184</v>
      </c>
      <c r="G140" s="618">
        <f t="shared" si="3"/>
        <v>5254.0324663814745</v>
      </c>
    </row>
    <row r="141" spans="1:7">
      <c r="A141" s="173"/>
      <c r="B141" s="614" t="s">
        <v>196</v>
      </c>
      <c r="C141" s="615" t="s">
        <v>181</v>
      </c>
      <c r="D141" s="616">
        <v>3117.6141722730786</v>
      </c>
      <c r="E141" s="616">
        <v>654.69896300126879</v>
      </c>
      <c r="F141" s="617">
        <v>2639.4067984709</v>
      </c>
      <c r="G141" s="618">
        <f t="shared" si="3"/>
        <v>6411.7199337452475</v>
      </c>
    </row>
    <row r="142" spans="1:7">
      <c r="A142" s="173"/>
      <c r="B142" s="614" t="s">
        <v>212</v>
      </c>
      <c r="C142" s="615" t="s">
        <v>181</v>
      </c>
      <c r="D142" s="616">
        <v>3154.295797948605</v>
      </c>
      <c r="E142" s="616">
        <v>479.59586800300104</v>
      </c>
      <c r="F142" s="617">
        <v>2628.7706664585044</v>
      </c>
      <c r="G142" s="618">
        <f t="shared" si="3"/>
        <v>6262.662332410111</v>
      </c>
    </row>
    <row r="143" spans="1:7">
      <c r="A143" s="173"/>
      <c r="B143" s="614" t="s">
        <v>472</v>
      </c>
      <c r="C143" s="615" t="s">
        <v>732</v>
      </c>
      <c r="D143" s="616">
        <v>3260.998</v>
      </c>
      <c r="E143" s="616">
        <v>5733.242072239239</v>
      </c>
      <c r="F143" s="617">
        <v>0</v>
      </c>
      <c r="G143" s="618">
        <f t="shared" si="3"/>
        <v>8994.2400722392395</v>
      </c>
    </row>
    <row r="144" spans="1:7">
      <c r="A144" s="173"/>
      <c r="B144" s="614" t="s">
        <v>454</v>
      </c>
      <c r="C144" s="615" t="s">
        <v>181</v>
      </c>
      <c r="D144" s="616">
        <v>3984.771467960737</v>
      </c>
      <c r="E144" s="616">
        <v>298.8578626137284</v>
      </c>
      <c r="F144" s="617">
        <v>4158.2750589585285</v>
      </c>
      <c r="G144" s="618">
        <f t="shared" si="3"/>
        <v>8441.9043895329942</v>
      </c>
    </row>
    <row r="145" spans="1:7">
      <c r="A145" s="173"/>
      <c r="B145" s="614" t="s">
        <v>192</v>
      </c>
      <c r="C145" s="615" t="s">
        <v>181</v>
      </c>
      <c r="D145" s="616">
        <v>4125.2156170729022</v>
      </c>
      <c r="E145" s="616">
        <v>1485.0776265578477</v>
      </c>
      <c r="F145" s="617">
        <v>4050.9617358902328</v>
      </c>
      <c r="G145" s="618">
        <f t="shared" si="3"/>
        <v>9661.2549795209834</v>
      </c>
    </row>
    <row r="146" spans="1:7">
      <c r="A146" s="173"/>
      <c r="B146" s="614" t="s">
        <v>204</v>
      </c>
      <c r="C146" s="615" t="s">
        <v>181</v>
      </c>
      <c r="D146" s="616">
        <v>4238.9092312782623</v>
      </c>
      <c r="E146" s="616">
        <v>2410.879625176708</v>
      </c>
      <c r="F146" s="617">
        <v>2758.1610971085825</v>
      </c>
      <c r="G146" s="618">
        <f t="shared" si="3"/>
        <v>9407.9499535635532</v>
      </c>
    </row>
    <row r="147" spans="1:7">
      <c r="A147" s="173"/>
      <c r="B147" s="614" t="s">
        <v>144</v>
      </c>
      <c r="C147" s="615" t="s">
        <v>216</v>
      </c>
      <c r="D147" s="616">
        <v>4826.5600297591373</v>
      </c>
      <c r="E147" s="616">
        <v>618.40300375089134</v>
      </c>
      <c r="F147" s="617">
        <v>2933.9786958678201</v>
      </c>
      <c r="G147" s="618">
        <f t="shared" si="3"/>
        <v>8378.9417293778479</v>
      </c>
    </row>
    <row r="148" spans="1:7">
      <c r="A148" s="173"/>
      <c r="B148" s="614" t="s">
        <v>205</v>
      </c>
      <c r="C148" s="615" t="s">
        <v>181</v>
      </c>
      <c r="D148" s="616">
        <v>6373.6627329877574</v>
      </c>
      <c r="E148" s="616">
        <v>509.89302231535567</v>
      </c>
      <c r="F148" s="617">
        <v>7219.2353219198294</v>
      </c>
      <c r="G148" s="618">
        <f t="shared" si="3"/>
        <v>14102.791077222942</v>
      </c>
    </row>
    <row r="149" spans="1:7">
      <c r="A149" s="173"/>
      <c r="B149" s="614" t="s">
        <v>494</v>
      </c>
      <c r="C149" s="615" t="s">
        <v>732</v>
      </c>
      <c r="D149" s="616">
        <v>6777</v>
      </c>
      <c r="E149" s="616">
        <v>2144.3133982265272</v>
      </c>
      <c r="F149" s="617">
        <v>5095.4061142104474</v>
      </c>
      <c r="G149" s="618">
        <f t="shared" si="3"/>
        <v>14016.719512436975</v>
      </c>
    </row>
    <row r="150" spans="1:7">
      <c r="A150" s="173"/>
      <c r="B150" s="614" t="s">
        <v>462</v>
      </c>
      <c r="C150" s="615" t="s">
        <v>732</v>
      </c>
      <c r="D150" s="616">
        <v>7217</v>
      </c>
      <c r="E150" s="616">
        <v>5629.2599983277778</v>
      </c>
      <c r="F150" s="617">
        <v>6074.2259194064645</v>
      </c>
      <c r="G150" s="618">
        <f t="shared" si="3"/>
        <v>18920.485917734244</v>
      </c>
    </row>
    <row r="151" spans="1:7">
      <c r="A151" s="173"/>
      <c r="B151" s="614" t="s">
        <v>201</v>
      </c>
      <c r="C151" s="615" t="s">
        <v>181</v>
      </c>
      <c r="D151" s="616">
        <v>7807.252784824087</v>
      </c>
      <c r="E151" s="616">
        <v>1405.3054877557422</v>
      </c>
      <c r="F151" s="617">
        <v>8847.5692192843198</v>
      </c>
      <c r="G151" s="618">
        <f t="shared" si="3"/>
        <v>18060.12749186415</v>
      </c>
    </row>
    <row r="152" spans="1:7">
      <c r="A152" s="173"/>
      <c r="B152" s="614" t="s">
        <v>461</v>
      </c>
      <c r="C152" s="615" t="s">
        <v>216</v>
      </c>
      <c r="D152" s="616">
        <v>8230.2613224216493</v>
      </c>
      <c r="E152" s="616">
        <v>1596.6706965807991</v>
      </c>
      <c r="F152" s="617">
        <v>4222.3069530983594</v>
      </c>
      <c r="G152" s="618">
        <f t="shared" si="3"/>
        <v>14049.238972100808</v>
      </c>
    </row>
    <row r="153" spans="1:7">
      <c r="A153" s="173"/>
      <c r="B153" s="614" t="s">
        <v>484</v>
      </c>
      <c r="C153" s="615" t="s">
        <v>732</v>
      </c>
      <c r="D153" s="616">
        <v>8194.0010000000002</v>
      </c>
      <c r="E153" s="616">
        <v>12997.734084983364</v>
      </c>
      <c r="F153" s="617">
        <v>826.39914344670069</v>
      </c>
      <c r="G153" s="618">
        <f t="shared" si="3"/>
        <v>22018.134228430063</v>
      </c>
    </row>
    <row r="154" spans="1:7">
      <c r="A154" s="173"/>
      <c r="B154" s="614" t="s">
        <v>459</v>
      </c>
      <c r="C154" s="615" t="s">
        <v>181</v>
      </c>
      <c r="D154" s="616">
        <v>8154.8472482629313</v>
      </c>
      <c r="E154" s="616">
        <v>2079.4860501452158</v>
      </c>
      <c r="F154" s="617">
        <v>8185.0881418800036</v>
      </c>
      <c r="G154" s="618">
        <f t="shared" si="3"/>
        <v>18419.421440288148</v>
      </c>
    </row>
    <row r="155" spans="1:7">
      <c r="A155" s="173"/>
      <c r="B155" s="614" t="s">
        <v>490</v>
      </c>
      <c r="C155" s="615" t="s">
        <v>732</v>
      </c>
      <c r="D155" s="616">
        <v>8385.848</v>
      </c>
      <c r="E155" s="616">
        <v>5692.5442270842632</v>
      </c>
      <c r="F155" s="617">
        <v>9542.7456127336936</v>
      </c>
      <c r="G155" s="618">
        <f t="shared" si="3"/>
        <v>23621.137839817959</v>
      </c>
    </row>
    <row r="156" spans="1:7">
      <c r="A156" s="173"/>
      <c r="B156" s="614" t="s">
        <v>482</v>
      </c>
      <c r="C156" s="615" t="s">
        <v>732</v>
      </c>
      <c r="D156" s="616">
        <v>8526.9989999999998</v>
      </c>
      <c r="E156" s="616">
        <v>8244.5421580989023</v>
      </c>
      <c r="F156" s="617">
        <v>5922.0600207900561</v>
      </c>
      <c r="G156" s="618">
        <f t="shared" si="3"/>
        <v>22693.601178888959</v>
      </c>
    </row>
    <row r="157" spans="1:7">
      <c r="A157" s="173"/>
      <c r="B157" s="614" t="s">
        <v>449</v>
      </c>
      <c r="C157" s="615" t="s">
        <v>181</v>
      </c>
      <c r="D157" s="616">
        <v>8413.4774456821433</v>
      </c>
      <c r="E157" s="616">
        <v>2334.7399878068209</v>
      </c>
      <c r="F157" s="617">
        <v>9153.0454839445538</v>
      </c>
      <c r="G157" s="618">
        <f t="shared" si="3"/>
        <v>19901.262917433516</v>
      </c>
    </row>
    <row r="158" spans="1:7">
      <c r="A158" s="173"/>
      <c r="B158" s="614" t="s">
        <v>474</v>
      </c>
      <c r="C158" s="615" t="s">
        <v>732</v>
      </c>
      <c r="D158" s="616">
        <v>9889.01</v>
      </c>
      <c r="E158" s="616">
        <v>8714.9480958213044</v>
      </c>
      <c r="F158" s="617">
        <v>8182.1256701058674</v>
      </c>
      <c r="G158" s="618">
        <f t="shared" si="3"/>
        <v>26786.083765927171</v>
      </c>
    </row>
    <row r="159" spans="1:7">
      <c r="A159" s="173"/>
      <c r="B159" s="614" t="s">
        <v>465</v>
      </c>
      <c r="C159" s="615" t="s">
        <v>732</v>
      </c>
      <c r="D159" s="616">
        <v>10584.027</v>
      </c>
      <c r="E159" s="616">
        <v>5821.2148631973196</v>
      </c>
      <c r="F159" s="617">
        <v>11108.818338226651</v>
      </c>
      <c r="G159" s="618">
        <f t="shared" si="3"/>
        <v>27514.06020142397</v>
      </c>
    </row>
    <row r="160" spans="1:7">
      <c r="A160" s="173"/>
      <c r="B160" s="614" t="s">
        <v>206</v>
      </c>
      <c r="C160" s="615" t="s">
        <v>181</v>
      </c>
      <c r="D160" s="616">
        <v>11737.068490129041</v>
      </c>
      <c r="E160" s="616">
        <v>6572.758349335465</v>
      </c>
      <c r="F160" s="617">
        <v>7660.9293071000238</v>
      </c>
      <c r="G160" s="618">
        <f t="shared" si="3"/>
        <v>25970.75614656453</v>
      </c>
    </row>
    <row r="161" spans="1:7">
      <c r="A161" s="173"/>
      <c r="B161" s="614" t="s">
        <v>510</v>
      </c>
      <c r="C161" s="615" t="s">
        <v>181</v>
      </c>
      <c r="D161" s="616">
        <v>12733.519311790011</v>
      </c>
      <c r="E161" s="616">
        <v>21392.312460369256</v>
      </c>
      <c r="F161" s="617">
        <v>0</v>
      </c>
      <c r="G161" s="618">
        <f t="shared" si="3"/>
        <v>34125.831772159268</v>
      </c>
    </row>
    <row r="162" spans="1:7">
      <c r="A162" s="173"/>
      <c r="B162" s="614" t="s">
        <v>202</v>
      </c>
      <c r="C162" s="615" t="s">
        <v>181</v>
      </c>
      <c r="D162" s="616">
        <v>15281.23822653579</v>
      </c>
      <c r="E162" s="616">
        <v>25137.636881058454</v>
      </c>
      <c r="F162" s="617">
        <v>0</v>
      </c>
      <c r="G162" s="618">
        <f t="shared" si="3"/>
        <v>40418.875107594242</v>
      </c>
    </row>
    <row r="163" spans="1:7">
      <c r="A163" s="173"/>
      <c r="B163" s="614" t="s">
        <v>471</v>
      </c>
      <c r="C163" s="615" t="s">
        <v>732</v>
      </c>
      <c r="D163" s="616">
        <v>17632.364610000001</v>
      </c>
      <c r="E163" s="616">
        <v>7758.2404178357865</v>
      </c>
      <c r="F163" s="617">
        <v>20139.099111246924</v>
      </c>
      <c r="G163" s="618">
        <f t="shared" si="3"/>
        <v>45529.704139082707</v>
      </c>
    </row>
    <row r="164" spans="1:7">
      <c r="A164" s="173"/>
      <c r="B164" s="614" t="s">
        <v>453</v>
      </c>
      <c r="C164" s="615" t="s">
        <v>181</v>
      </c>
      <c r="D164" s="616">
        <v>18824.81182309474</v>
      </c>
      <c r="E164" s="616">
        <v>6400.4360161630202</v>
      </c>
      <c r="F164" s="617">
        <v>17872.328632381999</v>
      </c>
      <c r="G164" s="618">
        <f t="shared" si="3"/>
        <v>43097.576471639761</v>
      </c>
    </row>
    <row r="165" spans="1:7">
      <c r="A165" s="173"/>
      <c r="B165" s="614" t="s">
        <v>199</v>
      </c>
      <c r="C165" s="615" t="s">
        <v>181</v>
      </c>
      <c r="D165" s="616">
        <v>19628.375239880887</v>
      </c>
      <c r="E165" s="616">
        <v>11040.9610622662</v>
      </c>
      <c r="F165" s="617">
        <v>22155.528554964498</v>
      </c>
      <c r="G165" s="618">
        <f t="shared" si="3"/>
        <v>52824.864857111585</v>
      </c>
    </row>
    <row r="166" spans="1:7">
      <c r="A166" s="173"/>
      <c r="B166" s="614" t="s">
        <v>775</v>
      </c>
      <c r="C166" s="615" t="s">
        <v>732</v>
      </c>
      <c r="D166" s="616">
        <v>21692.86678</v>
      </c>
      <c r="E166" s="616">
        <v>2899.9203783335529</v>
      </c>
      <c r="F166" s="617">
        <v>5360.3499716664464</v>
      </c>
      <c r="G166" s="618">
        <f t="shared" si="3"/>
        <v>29953.137130000003</v>
      </c>
    </row>
    <row r="167" spans="1:7">
      <c r="A167" s="173"/>
      <c r="B167" s="614" t="s">
        <v>463</v>
      </c>
      <c r="C167" s="615" t="s">
        <v>732</v>
      </c>
      <c r="D167" s="616">
        <v>26591.737000000001</v>
      </c>
      <c r="E167" s="616">
        <v>1543.5035454878771</v>
      </c>
      <c r="F167" s="617">
        <v>8038.6121145121233</v>
      </c>
      <c r="G167" s="618">
        <f t="shared" ref="G167:G177" si="4">SUM(D167:F167)</f>
        <v>36173.852660000004</v>
      </c>
    </row>
    <row r="168" spans="1:7">
      <c r="A168" s="173"/>
      <c r="B168" s="614" t="s">
        <v>198</v>
      </c>
      <c r="C168" s="615" t="s">
        <v>181</v>
      </c>
      <c r="D168" s="616">
        <v>27464.951075328114</v>
      </c>
      <c r="E168" s="616">
        <v>5630.3149661640191</v>
      </c>
      <c r="F168" s="617">
        <v>37214.817978206913</v>
      </c>
      <c r="G168" s="618">
        <f t="shared" si="4"/>
        <v>70310.084019699047</v>
      </c>
    </row>
    <row r="169" spans="1:7">
      <c r="A169" s="173"/>
      <c r="B169" s="614" t="s">
        <v>452</v>
      </c>
      <c r="C169" s="615" t="s">
        <v>181</v>
      </c>
      <c r="D169" s="616">
        <v>28258.364144700565</v>
      </c>
      <c r="E169" s="616">
        <v>2967.1282360367895</v>
      </c>
      <c r="F169" s="617">
        <v>39899.632739308872</v>
      </c>
      <c r="G169" s="618">
        <f t="shared" si="4"/>
        <v>71125.125120046228</v>
      </c>
    </row>
    <row r="170" spans="1:7">
      <c r="A170" s="173"/>
      <c r="B170" s="614" t="s">
        <v>213</v>
      </c>
      <c r="C170" s="615" t="s">
        <v>181</v>
      </c>
      <c r="D170" s="616">
        <v>34280.081614646522</v>
      </c>
      <c r="E170" s="616">
        <v>3170.9075477445449</v>
      </c>
      <c r="F170" s="617">
        <v>42842.484222241852</v>
      </c>
      <c r="G170" s="618">
        <f t="shared" si="4"/>
        <v>80293.473384632918</v>
      </c>
    </row>
    <row r="171" spans="1:7">
      <c r="A171" s="173"/>
      <c r="B171" s="614" t="s">
        <v>477</v>
      </c>
      <c r="C171" s="615" t="s">
        <v>732</v>
      </c>
      <c r="D171" s="616">
        <v>35578.000999999997</v>
      </c>
      <c r="E171" s="616">
        <v>37755.360273302467</v>
      </c>
      <c r="F171" s="617">
        <v>18369.366641288085</v>
      </c>
      <c r="G171" s="618">
        <f t="shared" si="4"/>
        <v>91702.727914590549</v>
      </c>
    </row>
    <row r="172" spans="1:7">
      <c r="A172" s="173"/>
      <c r="B172" s="614" t="s">
        <v>200</v>
      </c>
      <c r="C172" s="615" t="s">
        <v>181</v>
      </c>
      <c r="D172" s="616">
        <v>36625.57370684902</v>
      </c>
      <c r="E172" s="616">
        <v>43035.04909056949</v>
      </c>
      <c r="F172" s="617">
        <v>21194.761686846898</v>
      </c>
      <c r="G172" s="618">
        <f t="shared" si="4"/>
        <v>100855.38448426541</v>
      </c>
    </row>
    <row r="173" spans="1:7">
      <c r="A173" s="173"/>
      <c r="B173" s="614" t="s">
        <v>467</v>
      </c>
      <c r="C173" s="615" t="s">
        <v>732</v>
      </c>
      <c r="D173" s="616">
        <v>51551.826000000001</v>
      </c>
      <c r="E173" s="616">
        <v>72881.394047324051</v>
      </c>
      <c r="F173" s="617">
        <v>0</v>
      </c>
      <c r="G173" s="618">
        <f t="shared" si="4"/>
        <v>124433.22004732405</v>
      </c>
    </row>
    <row r="174" spans="1:7">
      <c r="A174" s="173"/>
      <c r="B174" s="614" t="s">
        <v>464</v>
      </c>
      <c r="C174" s="615" t="s">
        <v>732</v>
      </c>
      <c r="D174" s="616">
        <v>53029.004000000001</v>
      </c>
      <c r="E174" s="616">
        <v>8871.3659617860903</v>
      </c>
      <c r="F174" s="617">
        <v>54836.225091301159</v>
      </c>
      <c r="G174" s="618">
        <f t="shared" si="4"/>
        <v>116736.59505308725</v>
      </c>
    </row>
    <row r="175" spans="1:7">
      <c r="A175" s="173"/>
      <c r="B175" s="614" t="s">
        <v>492</v>
      </c>
      <c r="C175" s="615" t="s">
        <v>732</v>
      </c>
      <c r="D175" s="616">
        <v>58417.519240000001</v>
      </c>
      <c r="E175" s="616">
        <v>66595.971818656835</v>
      </c>
      <c r="F175" s="617">
        <v>0</v>
      </c>
      <c r="G175" s="618">
        <f t="shared" si="4"/>
        <v>125013.49105865683</v>
      </c>
    </row>
    <row r="176" spans="1:7">
      <c r="A176" s="173"/>
      <c r="B176" s="614" t="s">
        <v>491</v>
      </c>
      <c r="C176" s="615" t="s">
        <v>732</v>
      </c>
      <c r="D176" s="616">
        <v>110804.33284</v>
      </c>
      <c r="E176" s="616">
        <v>128948.54235617546</v>
      </c>
      <c r="F176" s="617">
        <v>0</v>
      </c>
      <c r="G176" s="618">
        <f t="shared" si="4"/>
        <v>239752.87519617548</v>
      </c>
    </row>
    <row r="177" spans="1:7">
      <c r="A177" s="173"/>
      <c r="B177" s="614" t="s">
        <v>466</v>
      </c>
      <c r="C177" s="615" t="s">
        <v>732</v>
      </c>
      <c r="D177" s="616">
        <v>181636.8</v>
      </c>
      <c r="E177" s="616">
        <v>297405.42351642292</v>
      </c>
      <c r="F177" s="617">
        <v>0</v>
      </c>
      <c r="G177" s="618">
        <f t="shared" si="4"/>
        <v>479042.22351642291</v>
      </c>
    </row>
    <row r="178" spans="1:7" ht="13.5" thickBot="1">
      <c r="B178" s="627"/>
      <c r="C178" s="628"/>
      <c r="D178" s="616"/>
      <c r="E178" s="643"/>
      <c r="F178" s="644"/>
      <c r="G178" s="637"/>
    </row>
    <row r="179" spans="1:7" s="386" customFormat="1" ht="16.5" thickTop="1" thickBot="1">
      <c r="B179" s="1265" t="s">
        <v>278</v>
      </c>
      <c r="C179" s="1266"/>
      <c r="D179" s="308">
        <f>+D61+D17+D34</f>
        <v>1053097.272317349</v>
      </c>
      <c r="E179" s="309">
        <f>+E61+E17+E34</f>
        <v>861101.18243178772</v>
      </c>
      <c r="F179" s="310">
        <f>+F61+F17+F34</f>
        <v>508108.27557910647</v>
      </c>
      <c r="G179" s="310">
        <f>+G61+G17+G34</f>
        <v>2422306.7303282428</v>
      </c>
    </row>
    <row r="180" spans="1:7" ht="13.5" thickTop="1">
      <c r="B180" s="175"/>
      <c r="C180" s="175"/>
      <c r="D180" s="1094"/>
      <c r="E180" s="1094"/>
      <c r="F180" s="1094"/>
      <c r="G180" s="1094"/>
    </row>
    <row r="181" spans="1:7">
      <c r="B181" s="1267" t="s">
        <v>334</v>
      </c>
      <c r="C181" s="1267"/>
      <c r="D181" s="1267"/>
      <c r="E181" s="1267"/>
      <c r="F181" s="1267"/>
      <c r="G181" s="1267"/>
    </row>
    <row r="182" spans="1:7">
      <c r="B182" s="1267" t="s">
        <v>417</v>
      </c>
      <c r="C182" s="1267"/>
      <c r="D182" s="1267"/>
      <c r="E182" s="1267"/>
      <c r="F182" s="1267"/>
      <c r="G182" s="1267"/>
    </row>
    <row r="183" spans="1:7">
      <c r="B183" s="176"/>
      <c r="C183" s="176"/>
      <c r="D183" s="176"/>
      <c r="E183" s="176"/>
      <c r="F183" s="176"/>
      <c r="G183" s="981"/>
    </row>
    <row r="184" spans="1:7">
      <c r="D184" s="177"/>
      <c r="E184" s="177"/>
      <c r="F184" s="177"/>
      <c r="G184" s="177"/>
    </row>
    <row r="185" spans="1:7">
      <c r="D185" s="985"/>
      <c r="E185" s="985"/>
      <c r="F185" s="985"/>
      <c r="G185" s="59"/>
    </row>
    <row r="186" spans="1:7">
      <c r="D186" s="985"/>
      <c r="E186" s="902"/>
      <c r="G186" s="177"/>
    </row>
    <row r="187" spans="1:7">
      <c r="D187" s="902"/>
      <c r="E187" s="902"/>
      <c r="F187" s="177"/>
      <c r="G187" s="177"/>
    </row>
    <row r="188" spans="1:7">
      <c r="D188" s="967"/>
      <c r="E188" s="967"/>
      <c r="F188" s="178"/>
      <c r="G188" s="178"/>
    </row>
    <row r="189" spans="1:7">
      <c r="D189" s="902"/>
      <c r="E189" s="902"/>
      <c r="F189" s="177"/>
      <c r="G189" s="177"/>
    </row>
  </sheetData>
  <mergeCells count="19">
    <mergeCell ref="B6:G6"/>
    <mergeCell ref="B7:G7"/>
    <mergeCell ref="B11:B15"/>
    <mergeCell ref="C11:C15"/>
    <mergeCell ref="D11:D15"/>
    <mergeCell ref="E11:E15"/>
    <mergeCell ref="F11:F15"/>
    <mergeCell ref="G11:G15"/>
    <mergeCell ref="B179:C179"/>
    <mergeCell ref="B181:G181"/>
    <mergeCell ref="B182:G182"/>
    <mergeCell ref="B90:G90"/>
    <mergeCell ref="B91:G91"/>
    <mergeCell ref="B95:B99"/>
    <mergeCell ref="C95:C99"/>
    <mergeCell ref="D95:D99"/>
    <mergeCell ref="E95:E99"/>
    <mergeCell ref="F95:F99"/>
    <mergeCell ref="G95:G99"/>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fitToHeight="2" orientation="portrait" r:id="rId1"/>
  <headerFooter scaleWithDoc="0">
    <oddFooter>&amp;R&amp;A</oddFooter>
  </headerFooter>
  <rowBreaks count="1" manualBreakCount="1">
    <brk id="85" min="1" max="6" man="1"/>
  </rowBreaks>
</worksheet>
</file>

<file path=xl/worksheets/sheet12.xml><?xml version="1.0" encoding="utf-8"?>
<worksheet xmlns="http://schemas.openxmlformats.org/spreadsheetml/2006/main" xmlns:r="http://schemas.openxmlformats.org/officeDocument/2006/relationships">
  <sheetPr codeName="Hoja25">
    <pageSetUpPr fitToPage="1"/>
  </sheetPr>
  <dimension ref="A1:K103"/>
  <sheetViews>
    <sheetView showGridLines="0" showRuler="0" zoomScaleNormal="100" zoomScaleSheetLayoutView="85" workbookViewId="0">
      <selection activeCell="B3" sqref="B3"/>
    </sheetView>
  </sheetViews>
  <sheetFormatPr baseColWidth="10" defaultColWidth="11.54296875" defaultRowHeight="13"/>
  <cols>
    <col min="1" max="1" width="6.81640625" style="29" customWidth="1"/>
    <col min="2" max="2" width="72.90625" style="29" bestFit="1" customWidth="1"/>
    <col min="3" max="3" width="15.1796875" style="29" bestFit="1" customWidth="1"/>
    <col min="4" max="4" width="15.1796875" style="29" customWidth="1"/>
    <col min="5" max="7" width="15.1796875" style="29" bestFit="1" customWidth="1"/>
    <col min="8" max="8" width="15.26953125" style="29" bestFit="1" customWidth="1"/>
    <col min="9" max="16384" width="11.54296875" style="29"/>
  </cols>
  <sheetData>
    <row r="1" spans="1:11" ht="14.5">
      <c r="A1" s="696" t="s">
        <v>217</v>
      </c>
      <c r="B1" s="387"/>
    </row>
    <row r="2" spans="1:11" ht="15" customHeight="1">
      <c r="A2" s="696"/>
      <c r="B2" s="361" t="str">
        <f>+INDICE!B2</f>
        <v>MINISTERIO DE ECONOMÍA</v>
      </c>
    </row>
    <row r="3" spans="1:11" ht="15" customHeight="1">
      <c r="A3" s="387"/>
      <c r="B3" s="361" t="str">
        <f>+INDICE!B3</f>
        <v>SECRETARÍA DE FINANZAS</v>
      </c>
    </row>
    <row r="4" spans="1:11" s="400" customFormat="1">
      <c r="B4" s="357"/>
      <c r="H4" s="29"/>
    </row>
    <row r="5" spans="1:11" s="400" customFormat="1">
      <c r="B5" s="357"/>
      <c r="H5" s="29"/>
    </row>
    <row r="6" spans="1:11" ht="17">
      <c r="B6" s="1210" t="s">
        <v>712</v>
      </c>
      <c r="C6" s="1210"/>
      <c r="D6" s="1210"/>
      <c r="E6" s="1210"/>
      <c r="F6" s="1210"/>
      <c r="G6" s="1023"/>
    </row>
    <row r="7" spans="1:11" ht="14.5">
      <c r="B7" s="1233" t="s">
        <v>687</v>
      </c>
      <c r="C7" s="1233"/>
      <c r="D7" s="1233"/>
      <c r="E7" s="1233"/>
      <c r="F7" s="1233"/>
      <c r="G7" s="1024"/>
    </row>
    <row r="8" spans="1:11" s="400" customFormat="1">
      <c r="B8" s="357"/>
      <c r="H8" s="29"/>
    </row>
    <row r="9" spans="1:11" s="400" customFormat="1" ht="12">
      <c r="B9" s="35"/>
      <c r="C9" s="1306"/>
      <c r="D9" s="1008"/>
      <c r="E9" s="1008"/>
      <c r="F9" s="1008"/>
      <c r="G9" s="1008"/>
    </row>
    <row r="10" spans="1:11" ht="14.25" customHeight="1" thickBot="1">
      <c r="B10" s="258" t="s">
        <v>219</v>
      </c>
      <c r="C10" s="1307"/>
      <c r="D10" s="1009"/>
      <c r="E10" s="1009"/>
      <c r="F10" s="1009"/>
      <c r="G10" s="59"/>
    </row>
    <row r="11" spans="1:11" ht="24" customHeight="1" thickTop="1" thickBot="1">
      <c r="B11" s="1303" t="s">
        <v>220</v>
      </c>
      <c r="C11" s="1308">
        <v>2019</v>
      </c>
      <c r="D11" s="1309"/>
      <c r="E11" s="1309"/>
      <c r="F11" s="1310"/>
      <c r="G11" s="1141">
        <v>2020</v>
      </c>
    </row>
    <row r="12" spans="1:11" ht="33" customHeight="1" thickTop="1" thickBot="1">
      <c r="B12" s="1304"/>
      <c r="C12" s="984" t="s">
        <v>668</v>
      </c>
      <c r="D12" s="984" t="s">
        <v>743</v>
      </c>
      <c r="E12" s="984" t="s">
        <v>767</v>
      </c>
      <c r="F12" s="984" t="s">
        <v>783</v>
      </c>
      <c r="G12" s="984" t="s">
        <v>800</v>
      </c>
    </row>
    <row r="13" spans="1:11" ht="12.75" customHeight="1" thickTop="1">
      <c r="B13" s="57"/>
      <c r="C13" s="988"/>
      <c r="D13" s="988"/>
      <c r="E13" s="988"/>
      <c r="F13" s="988"/>
      <c r="G13" s="988"/>
    </row>
    <row r="14" spans="1:11" ht="17">
      <c r="B14" s="1051" t="s">
        <v>688</v>
      </c>
      <c r="C14" s="1002">
        <f>+C17+C74</f>
        <v>337929354.76839864</v>
      </c>
      <c r="D14" s="1002">
        <f>+D17+D74</f>
        <v>350388284.13534343</v>
      </c>
      <c r="E14" s="1002">
        <f>+E17+E74</f>
        <v>324037827.89858049</v>
      </c>
      <c r="F14" s="1002">
        <f>+F17+F74</f>
        <v>336027350.03944337</v>
      </c>
      <c r="G14" s="1002">
        <f>+G17+G74</f>
        <v>336228302.34354407</v>
      </c>
      <c r="H14" s="985"/>
      <c r="I14" s="985"/>
      <c r="J14" s="985"/>
      <c r="K14" s="985"/>
    </row>
    <row r="15" spans="1:11" ht="13.5" thickBot="1">
      <c r="B15" s="13"/>
      <c r="C15" s="987"/>
      <c r="D15" s="987"/>
      <c r="E15" s="987"/>
      <c r="F15" s="987"/>
      <c r="G15" s="987"/>
      <c r="H15" s="985"/>
      <c r="I15" s="985"/>
      <c r="J15" s="985"/>
      <c r="K15" s="985"/>
    </row>
    <row r="16" spans="1:11" ht="12.75" customHeight="1" thickTop="1">
      <c r="B16" s="57"/>
      <c r="C16" s="988"/>
      <c r="D16" s="988"/>
      <c r="E16" s="988"/>
      <c r="F16" s="988"/>
      <c r="G16" s="988"/>
      <c r="H16" s="985"/>
      <c r="I16" s="985"/>
      <c r="J16" s="985"/>
      <c r="K16" s="985"/>
    </row>
    <row r="17" spans="2:11" s="386" customFormat="1" ht="15.5">
      <c r="B17" s="1052" t="s">
        <v>697</v>
      </c>
      <c r="C17" s="1004">
        <f>+C20+C53+C61+C66</f>
        <v>324897953.95917487</v>
      </c>
      <c r="D17" s="1004">
        <f>+D20+D53+D61+D66</f>
        <v>337267393.92069</v>
      </c>
      <c r="E17" s="1004">
        <f>+E20+E53+E61+E66</f>
        <v>311251025.98097241</v>
      </c>
      <c r="F17" s="1004">
        <f>+F20+F53+F61+F66</f>
        <v>323064618.25805849</v>
      </c>
      <c r="G17" s="1004">
        <f>+G20+G53+G61+G66</f>
        <v>323381317.59421289</v>
      </c>
      <c r="H17" s="985"/>
      <c r="I17" s="985"/>
      <c r="J17" s="985"/>
      <c r="K17" s="985"/>
    </row>
    <row r="18" spans="2:11" ht="13.5" thickBot="1">
      <c r="B18" s="13"/>
      <c r="C18" s="997"/>
      <c r="D18" s="997"/>
      <c r="E18" s="997"/>
      <c r="F18" s="997"/>
      <c r="G18" s="997"/>
      <c r="H18" s="985"/>
      <c r="I18" s="985"/>
      <c r="J18" s="985"/>
      <c r="K18" s="985"/>
    </row>
    <row r="19" spans="2:11" ht="18" customHeight="1" thickTop="1">
      <c r="B19" s="140"/>
      <c r="C19" s="989"/>
      <c r="D19" s="989"/>
      <c r="E19" s="989"/>
      <c r="F19" s="989"/>
      <c r="G19" s="989"/>
      <c r="H19" s="985"/>
      <c r="I19" s="985"/>
      <c r="J19" s="985"/>
      <c r="K19" s="985"/>
    </row>
    <row r="20" spans="2:11" s="386" customFormat="1" ht="15.5">
      <c r="B20" s="498" t="s">
        <v>402</v>
      </c>
      <c r="C20" s="1005">
        <f>+C22+C26+C28+C51</f>
        <v>288215166.99339497</v>
      </c>
      <c r="D20" s="1005">
        <f>+D22+D26+D28+D51</f>
        <v>300861944.33449918</v>
      </c>
      <c r="E20" s="1005">
        <f>+E22+E26+E28+E51</f>
        <v>293503763.03436315</v>
      </c>
      <c r="F20" s="1005">
        <f>+F22+F26+F28+F51</f>
        <v>301160724.94488806</v>
      </c>
      <c r="G20" s="1005">
        <f>+G22+G26+G28+G51</f>
        <v>303514648.77065736</v>
      </c>
      <c r="H20" s="985"/>
      <c r="I20" s="985"/>
      <c r="J20" s="985"/>
      <c r="K20" s="985"/>
    </row>
    <row r="21" spans="2:11" ht="17.25" customHeight="1">
      <c r="B21" s="140"/>
      <c r="C21" s="986"/>
      <c r="D21" s="986"/>
      <c r="E21" s="986"/>
      <c r="F21" s="986"/>
      <c r="G21" s="986"/>
      <c r="H21" s="985"/>
      <c r="I21" s="985"/>
      <c r="J21" s="985"/>
      <c r="K21" s="985"/>
    </row>
    <row r="22" spans="2:11" s="387" customFormat="1" ht="14.5">
      <c r="B22" s="381" t="s">
        <v>303</v>
      </c>
      <c r="C22" s="999">
        <f>+C23+C24</f>
        <v>213329911.30950144</v>
      </c>
      <c r="D22" s="999">
        <f>+D23+D24</f>
        <v>214827291.69449836</v>
      </c>
      <c r="E22" s="999">
        <f>+E23+E24</f>
        <v>191006412.65715879</v>
      </c>
      <c r="F22" s="999">
        <f>+F23+F24</f>
        <v>194152809.9513444</v>
      </c>
      <c r="G22" s="999">
        <f>+G23+G24</f>
        <v>199726058.47578192</v>
      </c>
      <c r="H22" s="985"/>
      <c r="I22" s="985"/>
      <c r="J22" s="985"/>
      <c r="K22" s="985"/>
    </row>
    <row r="23" spans="2:11">
      <c r="B23" s="268" t="s">
        <v>270</v>
      </c>
      <c r="C23" s="1000">
        <v>41502107.548251607</v>
      </c>
      <c r="D23" s="1000">
        <v>47617910.575003564</v>
      </c>
      <c r="E23" s="1000">
        <v>37459862.743967906</v>
      </c>
      <c r="F23" s="367">
        <v>38723467.4013834</v>
      </c>
      <c r="G23" s="370">
        <v>42022382.293442503</v>
      </c>
      <c r="H23" s="985"/>
      <c r="I23" s="985"/>
      <c r="J23" s="985"/>
      <c r="K23" s="985"/>
    </row>
    <row r="24" spans="2:11">
      <c r="B24" s="273" t="s">
        <v>108</v>
      </c>
      <c r="C24" s="1000">
        <v>171827803.76124984</v>
      </c>
      <c r="D24" s="1000">
        <v>167209381.1194948</v>
      </c>
      <c r="E24" s="1000">
        <v>153546549.9131909</v>
      </c>
      <c r="F24" s="367">
        <v>155429342.549961</v>
      </c>
      <c r="G24" s="370">
        <v>157703676.1823394</v>
      </c>
      <c r="H24" s="985"/>
      <c r="I24" s="985"/>
      <c r="J24" s="985"/>
      <c r="K24" s="985"/>
    </row>
    <row r="25" spans="2:11">
      <c r="B25" s="156"/>
      <c r="C25" s="991"/>
      <c r="D25" s="991"/>
      <c r="E25" s="991"/>
      <c r="F25" s="1063"/>
      <c r="G25" s="991"/>
      <c r="H25" s="985"/>
      <c r="I25" s="985"/>
      <c r="J25" s="985"/>
      <c r="K25" s="985"/>
    </row>
    <row r="26" spans="2:11" s="387" customFormat="1" ht="14.5">
      <c r="B26" s="381" t="s">
        <v>415</v>
      </c>
      <c r="C26" s="999">
        <v>12306696.3450744</v>
      </c>
      <c r="D26" s="999">
        <v>13735015.117141314</v>
      </c>
      <c r="E26" s="999">
        <v>26559882.28024172</v>
      </c>
      <c r="F26" s="1064">
        <v>23113729.473362166</v>
      </c>
      <c r="G26" s="271">
        <v>18398782.435120508</v>
      </c>
      <c r="H26" s="985"/>
      <c r="I26" s="985"/>
      <c r="J26" s="985"/>
      <c r="K26" s="985"/>
    </row>
    <row r="27" spans="2:11">
      <c r="B27" s="156"/>
      <c r="C27" s="991"/>
      <c r="D27" s="991"/>
      <c r="E27" s="991"/>
      <c r="F27" s="991"/>
      <c r="G27" s="991"/>
      <c r="H27" s="985"/>
      <c r="I27" s="985"/>
      <c r="J27" s="985"/>
      <c r="K27" s="985"/>
    </row>
    <row r="28" spans="2:11" s="387" customFormat="1" ht="14.5">
      <c r="B28" s="381" t="s">
        <v>53</v>
      </c>
      <c r="C28" s="999">
        <f>+C30+C32+C43+C45+C47+C49</f>
        <v>60737869.010747232</v>
      </c>
      <c r="D28" s="999">
        <f>+D30+D32+D43+D45+D47+D49</f>
        <v>71211254.713653982</v>
      </c>
      <c r="E28" s="999">
        <f>+E30+E32+E43+E45+E47+E49</f>
        <v>75351974.779752076</v>
      </c>
      <c r="F28" s="999">
        <f>+F30+F32+F43+F45+F47+F49</f>
        <v>79052379.025482446</v>
      </c>
      <c r="G28" s="999">
        <f>+G30+G32+G43+G45+G47+G49</f>
        <v>77812604.925663397</v>
      </c>
      <c r="H28" s="985"/>
      <c r="I28" s="985"/>
      <c r="J28" s="985"/>
      <c r="K28" s="985"/>
    </row>
    <row r="29" spans="2:11">
      <c r="B29" s="142"/>
      <c r="C29" s="991"/>
      <c r="D29" s="991"/>
      <c r="E29" s="991"/>
      <c r="F29" s="991"/>
      <c r="G29" s="991"/>
      <c r="H29" s="985"/>
      <c r="I29" s="985"/>
      <c r="J29" s="985"/>
      <c r="K29" s="985"/>
    </row>
    <row r="30" spans="2:11">
      <c r="B30" s="274" t="s">
        <v>371</v>
      </c>
      <c r="C30" s="998">
        <v>637850.15129319532</v>
      </c>
      <c r="D30" s="998">
        <v>729146.87017445557</v>
      </c>
      <c r="E30" s="998">
        <v>584431.07180310821</v>
      </c>
      <c r="F30" s="365">
        <v>640325.04701061919</v>
      </c>
      <c r="G30" s="275">
        <v>633609.19185240206</v>
      </c>
      <c r="H30" s="985"/>
      <c r="I30" s="985"/>
      <c r="J30" s="985"/>
      <c r="K30" s="985"/>
    </row>
    <row r="31" spans="2:11">
      <c r="B31" s="140"/>
      <c r="C31" s="998"/>
      <c r="D31" s="998"/>
      <c r="E31" s="998"/>
      <c r="F31" s="998"/>
      <c r="G31" s="998"/>
      <c r="H31" s="985"/>
      <c r="I31" s="985"/>
      <c r="J31" s="985"/>
      <c r="K31" s="985"/>
    </row>
    <row r="32" spans="2:11">
      <c r="B32" s="274" t="s">
        <v>268</v>
      </c>
      <c r="C32" s="998">
        <f>SUM(C33:C41)</f>
        <v>50871976.867698669</v>
      </c>
      <c r="D32" s="998">
        <f>SUM(D33:D41)</f>
        <v>62752777.527399898</v>
      </c>
      <c r="E32" s="998">
        <f>SUM(E33:E41)</f>
        <v>67389879.467495918</v>
      </c>
      <c r="F32" s="998">
        <f>SUM(F33:F41)</f>
        <v>68000788.456716701</v>
      </c>
      <c r="G32" s="998">
        <f>SUM(G33:G41)</f>
        <v>67200334.579572335</v>
      </c>
      <c r="H32" s="985"/>
      <c r="I32" s="985"/>
      <c r="J32" s="985"/>
      <c r="K32" s="985"/>
    </row>
    <row r="33" spans="2:11">
      <c r="B33" s="268" t="s">
        <v>558</v>
      </c>
      <c r="C33" s="1000">
        <v>2625</v>
      </c>
      <c r="D33" s="1000">
        <v>2625</v>
      </c>
      <c r="E33" s="1000">
        <v>2625</v>
      </c>
      <c r="F33" s="367">
        <v>2625</v>
      </c>
      <c r="G33" s="370">
        <v>2625</v>
      </c>
      <c r="H33" s="985"/>
      <c r="I33" s="985"/>
      <c r="J33" s="985"/>
      <c r="K33" s="985"/>
    </row>
    <row r="34" spans="2:11">
      <c r="B34" s="268" t="s">
        <v>264</v>
      </c>
      <c r="C34" s="1000">
        <v>6802881.7567875525</v>
      </c>
      <c r="D34" s="1000">
        <v>6960726.7667328501</v>
      </c>
      <c r="E34" s="1000">
        <v>7060899.9382214164</v>
      </c>
      <c r="F34" s="367">
        <v>7127849.6188295344</v>
      </c>
      <c r="G34" s="370">
        <v>7145636.825092</v>
      </c>
      <c r="H34" s="985"/>
      <c r="I34" s="985"/>
      <c r="J34" s="985"/>
      <c r="K34" s="985"/>
    </row>
    <row r="35" spans="2:11">
      <c r="B35" s="268" t="s">
        <v>263</v>
      </c>
      <c r="C35" s="1000">
        <v>12176418.778666001</v>
      </c>
      <c r="D35" s="1000">
        <v>12911926.646006001</v>
      </c>
      <c r="E35" s="1000">
        <v>12756147.927366</v>
      </c>
      <c r="F35" s="367">
        <v>12646998.656206004</v>
      </c>
      <c r="G35" s="370">
        <v>12506447.851555999</v>
      </c>
      <c r="H35" s="985"/>
      <c r="I35" s="985"/>
      <c r="J35" s="985"/>
      <c r="K35" s="985"/>
    </row>
    <row r="36" spans="2:11">
      <c r="B36" s="268" t="s">
        <v>265</v>
      </c>
      <c r="C36" s="1000">
        <v>193602.0539</v>
      </c>
      <c r="D36" s="1000">
        <v>205327.09876999998</v>
      </c>
      <c r="E36" s="1000">
        <v>211076.41837</v>
      </c>
      <c r="F36" s="367">
        <v>237350.83324000001</v>
      </c>
      <c r="G36" s="370">
        <v>239538.91110999999</v>
      </c>
      <c r="H36" s="985"/>
      <c r="I36" s="985"/>
      <c r="J36" s="985"/>
      <c r="K36" s="985"/>
    </row>
    <row r="37" spans="2:11">
      <c r="B37" s="268" t="s">
        <v>266</v>
      </c>
      <c r="C37" s="1000">
        <v>44668.878543477826</v>
      </c>
      <c r="D37" s="1000">
        <v>42243.59316137198</v>
      </c>
      <c r="E37" s="1000">
        <v>40925.303130620225</v>
      </c>
      <c r="F37" s="367">
        <v>41144.732880456075</v>
      </c>
      <c r="G37" s="370">
        <v>40563.638306898371</v>
      </c>
      <c r="H37" s="985"/>
      <c r="I37" s="985"/>
      <c r="J37" s="985"/>
      <c r="K37" s="985"/>
    </row>
    <row r="38" spans="2:11">
      <c r="B38" s="268" t="s">
        <v>279</v>
      </c>
      <c r="C38" s="1000">
        <v>3475802.9723800002</v>
      </c>
      <c r="D38" s="1000">
        <v>3557602.6905400003</v>
      </c>
      <c r="E38" s="1000">
        <v>3662650.5425900007</v>
      </c>
      <c r="F38" s="367">
        <v>3655847.82076</v>
      </c>
      <c r="G38" s="370">
        <v>3547065.3728100001</v>
      </c>
      <c r="H38" s="985"/>
      <c r="I38" s="985"/>
      <c r="J38" s="985"/>
      <c r="K38" s="985"/>
    </row>
    <row r="39" spans="2:11">
      <c r="B39" s="268" t="s">
        <v>507</v>
      </c>
      <c r="C39" s="1000">
        <v>42507.082009999998</v>
      </c>
      <c r="D39" s="1000">
        <v>55733.581600000005</v>
      </c>
      <c r="E39" s="1000">
        <v>60890.876969999998</v>
      </c>
      <c r="F39" s="367">
        <v>74644.737410000002</v>
      </c>
      <c r="G39" s="370">
        <v>76288.339459999988</v>
      </c>
      <c r="H39" s="985"/>
      <c r="I39" s="985"/>
      <c r="J39" s="985"/>
      <c r="K39" s="985"/>
    </row>
    <row r="40" spans="2:11">
      <c r="B40" s="268" t="s">
        <v>628</v>
      </c>
      <c r="C40" s="1000">
        <v>28062904.345411632</v>
      </c>
      <c r="D40" s="1000">
        <v>38940380.872949675</v>
      </c>
      <c r="E40" s="1000">
        <v>43508807.089297891</v>
      </c>
      <c r="F40" s="367">
        <v>44128470.685840711</v>
      </c>
      <c r="G40" s="370">
        <v>43556312.269687444</v>
      </c>
      <c r="H40" s="985"/>
      <c r="I40" s="985"/>
      <c r="J40" s="985"/>
      <c r="K40" s="985"/>
    </row>
    <row r="41" spans="2:11">
      <c r="B41" s="268" t="s">
        <v>653</v>
      </c>
      <c r="C41" s="1000">
        <v>70566</v>
      </c>
      <c r="D41" s="1000">
        <v>76211.27764</v>
      </c>
      <c r="E41" s="1000">
        <v>85856.371549999996</v>
      </c>
      <c r="F41" s="367">
        <v>85856.371549999996</v>
      </c>
      <c r="G41" s="370">
        <v>85856.371549999996</v>
      </c>
      <c r="H41" s="985"/>
      <c r="I41" s="985"/>
      <c r="J41" s="985"/>
      <c r="K41" s="985"/>
    </row>
    <row r="42" spans="2:11">
      <c r="B42" s="157"/>
      <c r="C42" s="992"/>
      <c r="D42" s="992"/>
      <c r="E42" s="992"/>
      <c r="F42" s="992"/>
      <c r="G42" s="992"/>
      <c r="H42" s="985"/>
      <c r="I42" s="985"/>
      <c r="J42" s="985"/>
      <c r="K42" s="985"/>
    </row>
    <row r="43" spans="2:11">
      <c r="B43" s="274" t="s">
        <v>267</v>
      </c>
      <c r="C43" s="998">
        <v>6869744.9726821128</v>
      </c>
      <c r="D43" s="998">
        <v>5320477.2360885162</v>
      </c>
      <c r="E43" s="998">
        <v>5289399.3496299982</v>
      </c>
      <c r="F43" s="365">
        <v>5398072.3095353451</v>
      </c>
      <c r="G43" s="275">
        <v>5284483.9959686538</v>
      </c>
      <c r="H43" s="985"/>
      <c r="I43" s="985"/>
      <c r="J43" s="985"/>
      <c r="K43" s="985"/>
    </row>
    <row r="44" spans="2:11">
      <c r="B44" s="158"/>
      <c r="C44" s="990"/>
      <c r="D44" s="990"/>
      <c r="E44" s="990"/>
      <c r="F44" s="1062"/>
      <c r="G44" s="996"/>
      <c r="H44" s="985"/>
      <c r="I44" s="985"/>
      <c r="J44" s="985"/>
      <c r="K44" s="985"/>
    </row>
    <row r="45" spans="2:11">
      <c r="B45" s="1067" t="s">
        <v>357</v>
      </c>
      <c r="C45" s="275">
        <v>1140918.8972942326</v>
      </c>
      <c r="D45" s="275">
        <v>1187129.0235110126</v>
      </c>
      <c r="E45" s="275">
        <v>972022.71028426907</v>
      </c>
      <c r="F45" s="275">
        <v>2284020.660895735</v>
      </c>
      <c r="G45" s="275">
        <v>2064368.5935789051</v>
      </c>
      <c r="H45" s="985"/>
      <c r="I45" s="985"/>
      <c r="J45" s="985"/>
      <c r="K45" s="985"/>
    </row>
    <row r="46" spans="2:11">
      <c r="B46" s="155"/>
      <c r="C46" s="996"/>
      <c r="D46" s="996"/>
      <c r="E46" s="996"/>
      <c r="F46" s="996"/>
      <c r="G46" s="996"/>
      <c r="H46" s="985"/>
      <c r="I46" s="985"/>
      <c r="J46" s="985"/>
      <c r="K46" s="985"/>
    </row>
    <row r="47" spans="2:11">
      <c r="B47" s="281" t="s">
        <v>352</v>
      </c>
      <c r="C47" s="275">
        <v>871628.69715102168</v>
      </c>
      <c r="D47" s="275">
        <v>831158.8201614198</v>
      </c>
      <c r="E47" s="275">
        <v>811485.50455074187</v>
      </c>
      <c r="F47" s="275">
        <v>2396978.5928329937</v>
      </c>
      <c r="G47" s="275">
        <v>2306722.2010787684</v>
      </c>
      <c r="H47" s="985"/>
      <c r="I47" s="985"/>
      <c r="J47" s="985"/>
      <c r="K47" s="985"/>
    </row>
    <row r="48" spans="2:11">
      <c r="B48" s="155"/>
      <c r="C48" s="996"/>
      <c r="D48" s="996"/>
      <c r="E48" s="996"/>
      <c r="F48" s="996"/>
      <c r="G48" s="996"/>
      <c r="H48" s="985"/>
      <c r="I48" s="985"/>
      <c r="J48" s="985"/>
      <c r="K48" s="985"/>
    </row>
    <row r="49" spans="2:11">
      <c r="B49" s="281" t="s">
        <v>375</v>
      </c>
      <c r="C49" s="275">
        <v>345749.42462800536</v>
      </c>
      <c r="D49" s="275">
        <v>390565.23631869274</v>
      </c>
      <c r="E49" s="275">
        <v>304756.67598804529</v>
      </c>
      <c r="F49" s="275">
        <v>332193.95849106333</v>
      </c>
      <c r="G49" s="275">
        <v>323086.3636123311</v>
      </c>
      <c r="H49" s="985"/>
      <c r="I49" s="985"/>
      <c r="J49" s="985"/>
      <c r="K49" s="985"/>
    </row>
    <row r="50" spans="2:11">
      <c r="B50" s="1068"/>
      <c r="C50" s="1069"/>
      <c r="D50" s="1069"/>
      <c r="E50" s="1069"/>
      <c r="F50" s="1069"/>
      <c r="G50" s="1069"/>
      <c r="H50" s="985"/>
      <c r="I50" s="985"/>
      <c r="J50" s="985"/>
      <c r="K50" s="985"/>
    </row>
    <row r="51" spans="2:11" s="387" customFormat="1" ht="14.5">
      <c r="B51" s="381" t="s">
        <v>237</v>
      </c>
      <c r="C51" s="999">
        <v>1840690.3280719116</v>
      </c>
      <c r="D51" s="999">
        <v>1088382.8092055512</v>
      </c>
      <c r="E51" s="999">
        <v>585493.31721054995</v>
      </c>
      <c r="F51" s="365">
        <v>4841806.4946990563</v>
      </c>
      <c r="G51" s="271">
        <v>7577202.9340915186</v>
      </c>
      <c r="H51" s="985"/>
      <c r="I51" s="985"/>
      <c r="J51" s="985"/>
      <c r="K51" s="985"/>
    </row>
    <row r="52" spans="2:11">
      <c r="B52" s="142"/>
      <c r="C52" s="993"/>
      <c r="D52" s="993"/>
      <c r="E52" s="993"/>
      <c r="F52" s="993"/>
      <c r="G52" s="993"/>
      <c r="H52" s="985"/>
      <c r="I52" s="985"/>
      <c r="J52" s="985"/>
      <c r="K52" s="985"/>
    </row>
    <row r="53" spans="2:11" s="386" customFormat="1" ht="15.5">
      <c r="B53" s="498" t="s">
        <v>403</v>
      </c>
      <c r="C53" s="1003">
        <f>SUM(C55:C59)</f>
        <v>34101860.550936364</v>
      </c>
      <c r="D53" s="1003">
        <f>SUM(D55:D59)</f>
        <v>33844412.262902275</v>
      </c>
      <c r="E53" s="1003">
        <f>SUM(E55:E59)</f>
        <v>15238795.896125749</v>
      </c>
      <c r="F53" s="1003">
        <f>SUM(F55:F59)</f>
        <v>19364728.558999468</v>
      </c>
      <c r="G53" s="1003">
        <f>SUM(G55:G59)</f>
        <v>17340794.219263256</v>
      </c>
      <c r="H53" s="985"/>
      <c r="I53" s="985"/>
      <c r="J53" s="985"/>
      <c r="K53" s="985"/>
    </row>
    <row r="54" spans="2:11">
      <c r="B54" s="142"/>
      <c r="C54" s="994"/>
      <c r="D54" s="994"/>
      <c r="E54" s="994"/>
      <c r="F54" s="994"/>
      <c r="G54" s="994"/>
      <c r="H54" s="985"/>
      <c r="I54" s="985"/>
      <c r="J54" s="985"/>
      <c r="K54" s="985"/>
    </row>
    <row r="55" spans="2:11" s="387" customFormat="1" ht="14.5">
      <c r="B55" s="274" t="s">
        <v>276</v>
      </c>
      <c r="C55" s="1001">
        <v>9755428.0758327525</v>
      </c>
      <c r="D55" s="1001">
        <v>10754965.452091131</v>
      </c>
      <c r="E55" s="1001">
        <v>8148781.322589444</v>
      </c>
      <c r="F55" s="1064">
        <v>9395275.0646965522</v>
      </c>
      <c r="G55" s="1070">
        <v>9248220.4818697777</v>
      </c>
      <c r="H55" s="985"/>
      <c r="I55" s="985"/>
      <c r="J55" s="985"/>
      <c r="K55" s="985"/>
    </row>
    <row r="56" spans="2:11" s="387" customFormat="1" ht="14.5">
      <c r="B56" s="281" t="s">
        <v>300</v>
      </c>
      <c r="C56" s="1070">
        <v>22346432.475103613</v>
      </c>
      <c r="D56" s="1070">
        <v>23089446.81081114</v>
      </c>
      <c r="E56" s="1070">
        <v>7090014.5735363038</v>
      </c>
      <c r="F56" s="271">
        <v>8177985.0912642637</v>
      </c>
      <c r="G56" s="1070">
        <v>7627238.8591483487</v>
      </c>
      <c r="H56" s="985"/>
      <c r="I56" s="985"/>
      <c r="J56" s="985"/>
      <c r="K56" s="985"/>
    </row>
    <row r="57" spans="2:11" s="387" customFormat="1" ht="14.5">
      <c r="B57" s="281" t="s">
        <v>375</v>
      </c>
      <c r="C57" s="1070">
        <v>0</v>
      </c>
      <c r="D57" s="1070">
        <v>0</v>
      </c>
      <c r="E57" s="1070">
        <v>0</v>
      </c>
      <c r="F57" s="271">
        <v>1290591.8691042657</v>
      </c>
      <c r="G57" s="1070">
        <v>0</v>
      </c>
      <c r="H57" s="985"/>
      <c r="I57" s="985"/>
      <c r="J57" s="985"/>
      <c r="K57" s="985"/>
    </row>
    <row r="58" spans="2:11" s="387" customFormat="1" ht="14.5">
      <c r="B58" s="281" t="s">
        <v>269</v>
      </c>
      <c r="C58" s="1070">
        <v>0</v>
      </c>
      <c r="D58" s="1070">
        <v>0</v>
      </c>
      <c r="E58" s="1070">
        <v>0</v>
      </c>
      <c r="F58" s="271">
        <v>500876.53393438511</v>
      </c>
      <c r="G58" s="1070">
        <v>465334.87824512913</v>
      </c>
      <c r="H58" s="985"/>
      <c r="I58" s="985"/>
      <c r="J58" s="985"/>
      <c r="K58" s="985"/>
    </row>
    <row r="59" spans="2:11" s="387" customFormat="1" ht="14.5">
      <c r="B59" s="281" t="s">
        <v>649</v>
      </c>
      <c r="C59" s="1070">
        <v>2000000</v>
      </c>
      <c r="D59" s="1070">
        <v>0</v>
      </c>
      <c r="E59" s="1070">
        <v>0</v>
      </c>
      <c r="F59" s="1070">
        <v>0</v>
      </c>
      <c r="G59" s="1070">
        <v>0</v>
      </c>
      <c r="H59" s="985"/>
      <c r="I59" s="985"/>
      <c r="J59" s="985"/>
      <c r="K59" s="985"/>
    </row>
    <row r="60" spans="2:11">
      <c r="B60" s="140"/>
      <c r="C60" s="995"/>
      <c r="D60" s="995"/>
      <c r="E60" s="995"/>
      <c r="F60" s="995"/>
      <c r="G60" s="995"/>
      <c r="H60" s="985"/>
      <c r="I60" s="985"/>
      <c r="J60" s="985"/>
      <c r="K60" s="985"/>
    </row>
    <row r="61" spans="2:11" s="386" customFormat="1" ht="15.5">
      <c r="B61" s="498" t="s">
        <v>941</v>
      </c>
      <c r="C61" s="1003">
        <f>+C63+C64</f>
        <v>104084.63377349466</v>
      </c>
      <c r="D61" s="1003">
        <f>+D63+D64</f>
        <v>104717.07355281198</v>
      </c>
      <c r="E61" s="1003">
        <f>+E63+E64</f>
        <v>102962.75107174664</v>
      </c>
      <c r="F61" s="1003">
        <f>+F63+F64</f>
        <v>103955.2346598757</v>
      </c>
      <c r="G61" s="1003">
        <f>+G63+G64</f>
        <v>103444.18754347983</v>
      </c>
      <c r="H61" s="985"/>
      <c r="I61" s="985"/>
      <c r="J61" s="985"/>
      <c r="K61" s="985"/>
    </row>
    <row r="62" spans="2:11">
      <c r="B62" s="140"/>
      <c r="C62" s="990"/>
      <c r="D62" s="990"/>
      <c r="E62" s="990"/>
      <c r="F62" s="990"/>
      <c r="G62" s="990"/>
      <c r="H62" s="985"/>
      <c r="I62" s="985"/>
      <c r="J62" s="985"/>
      <c r="K62" s="985"/>
    </row>
    <row r="63" spans="2:11">
      <c r="B63" s="274" t="s">
        <v>274</v>
      </c>
      <c r="C63" s="998">
        <v>95790.926521667556</v>
      </c>
      <c r="D63" s="998">
        <v>96324.436274267806</v>
      </c>
      <c r="E63" s="998">
        <v>94889.59224936484</v>
      </c>
      <c r="F63" s="365">
        <v>95681.181455170779</v>
      </c>
      <c r="G63" s="275">
        <v>95290.191595376629</v>
      </c>
      <c r="H63" s="985"/>
      <c r="I63" s="985"/>
      <c r="J63" s="985"/>
      <c r="K63" s="985"/>
    </row>
    <row r="64" spans="2:11">
      <c r="B64" s="274" t="s">
        <v>942</v>
      </c>
      <c r="C64" s="998">
        <v>8293.7072518271088</v>
      </c>
      <c r="D64" s="998">
        <v>8392.6372785441781</v>
      </c>
      <c r="E64" s="998">
        <v>8073.1588223817889</v>
      </c>
      <c r="F64" s="365">
        <v>8274.0532047049255</v>
      </c>
      <c r="G64" s="275">
        <v>8153.9959481032047</v>
      </c>
      <c r="H64" s="985"/>
      <c r="I64" s="985"/>
      <c r="J64" s="985"/>
      <c r="K64" s="985"/>
    </row>
    <row r="65" spans="2:11">
      <c r="B65" s="140"/>
      <c r="C65" s="990"/>
      <c r="D65" s="990"/>
      <c r="E65" s="990"/>
      <c r="F65" s="990"/>
      <c r="G65" s="990"/>
      <c r="H65" s="985"/>
      <c r="I65" s="985"/>
      <c r="J65" s="985"/>
      <c r="K65" s="985"/>
    </row>
    <row r="66" spans="2:11" s="386" customFormat="1" ht="15.5">
      <c r="B66" s="498" t="s">
        <v>943</v>
      </c>
      <c r="C66" s="1006">
        <f>+C68+C69+C70</f>
        <v>2476841.7810700759</v>
      </c>
      <c r="D66" s="1006">
        <f>+D68+D69+D70</f>
        <v>2456320.2497357926</v>
      </c>
      <c r="E66" s="1006">
        <f>+E68+E69+E70</f>
        <v>2405504.2994117909</v>
      </c>
      <c r="F66" s="1006">
        <f>+F68+F69+F70</f>
        <v>2435209.5195111227</v>
      </c>
      <c r="G66" s="1006">
        <f>+G68+G69+G70</f>
        <v>2422430.4167488129</v>
      </c>
      <c r="H66" s="985"/>
      <c r="I66" s="985"/>
      <c r="J66" s="985"/>
      <c r="K66" s="985"/>
    </row>
    <row r="67" spans="2:11">
      <c r="B67" s="1053"/>
      <c r="C67" s="996"/>
      <c r="D67" s="996"/>
      <c r="E67" s="996"/>
      <c r="F67" s="996"/>
      <c r="G67" s="996"/>
      <c r="H67" s="985"/>
      <c r="I67" s="985"/>
      <c r="J67" s="985"/>
      <c r="K67" s="985"/>
    </row>
    <row r="68" spans="2:11">
      <c r="B68" s="274" t="s">
        <v>253</v>
      </c>
      <c r="C68" s="998">
        <v>1074824.2981572715</v>
      </c>
      <c r="D68" s="998">
        <v>1070536.5055347723</v>
      </c>
      <c r="E68" s="998">
        <v>1043557.8542580936</v>
      </c>
      <c r="F68" s="365">
        <v>1058079.7299730589</v>
      </c>
      <c r="G68" s="275">
        <v>1053097.2723248247</v>
      </c>
      <c r="H68" s="985"/>
      <c r="I68" s="985"/>
      <c r="J68" s="985"/>
      <c r="K68" s="985"/>
    </row>
    <row r="69" spans="2:11">
      <c r="B69" s="274" t="s">
        <v>538</v>
      </c>
      <c r="C69" s="998">
        <v>880087.06616825587</v>
      </c>
      <c r="D69" s="998">
        <v>866535.11066436081</v>
      </c>
      <c r="E69" s="998">
        <v>858847.83647406334</v>
      </c>
      <c r="F69" s="365">
        <v>863857.57424961263</v>
      </c>
      <c r="G69" s="275">
        <v>861101.18243178772</v>
      </c>
      <c r="H69" s="985"/>
      <c r="I69" s="985"/>
      <c r="J69" s="985"/>
      <c r="K69" s="985"/>
    </row>
    <row r="70" spans="2:11">
      <c r="B70" s="274" t="s">
        <v>944</v>
      </c>
      <c r="C70" s="998">
        <v>521930.41674454865</v>
      </c>
      <c r="D70" s="998">
        <v>519248.6335366597</v>
      </c>
      <c r="E70" s="998">
        <v>503098.60867963388</v>
      </c>
      <c r="F70" s="365">
        <v>513272.21528845129</v>
      </c>
      <c r="G70" s="275">
        <v>508231.96199220046</v>
      </c>
      <c r="H70" s="985"/>
      <c r="I70" s="985"/>
      <c r="J70" s="985"/>
      <c r="K70" s="985"/>
    </row>
    <row r="71" spans="2:11" ht="13.5" thickBot="1">
      <c r="B71" s="13"/>
      <c r="C71" s="997"/>
      <c r="D71" s="997"/>
      <c r="E71" s="997"/>
      <c r="F71" s="997"/>
      <c r="G71" s="997"/>
      <c r="H71" s="985"/>
      <c r="I71" s="985"/>
      <c r="J71" s="985"/>
      <c r="K71" s="985"/>
    </row>
    <row r="72" spans="2:11" ht="13.5" thickTop="1">
      <c r="B72" s="116"/>
      <c r="C72" s="162"/>
      <c r="D72" s="162"/>
      <c r="E72" s="162"/>
      <c r="F72" s="162"/>
      <c r="G72" s="162"/>
      <c r="H72" s="985"/>
      <c r="I72" s="985"/>
      <c r="J72" s="985"/>
      <c r="K72" s="985"/>
    </row>
    <row r="73" spans="2:11" ht="13.5" thickBot="1">
      <c r="B73" s="14"/>
      <c r="C73" s="163"/>
      <c r="D73" s="163"/>
      <c r="E73" s="163"/>
      <c r="F73" s="163"/>
      <c r="G73" s="163"/>
      <c r="H73" s="985"/>
      <c r="I73" s="985"/>
      <c r="J73" s="985"/>
      <c r="K73" s="985"/>
    </row>
    <row r="74" spans="2:11" s="386" customFormat="1" ht="16" thickTop="1">
      <c r="B74" s="499" t="s">
        <v>945</v>
      </c>
      <c r="C74" s="1007">
        <f>SUM(C76:C80)</f>
        <v>13031400.809223764</v>
      </c>
      <c r="D74" s="500">
        <f>SUM(D76:D80)</f>
        <v>13120890.214653447</v>
      </c>
      <c r="E74" s="1007">
        <f>SUM(E76:E80)</f>
        <v>12786801.917608075</v>
      </c>
      <c r="F74" s="1007">
        <f>SUM(F76:F80)</f>
        <v>12962731.781384885</v>
      </c>
      <c r="G74" s="1007">
        <f>SUM(G76:G80)</f>
        <v>12846984.749331184</v>
      </c>
      <c r="H74" s="985"/>
      <c r="I74" s="985"/>
      <c r="J74" s="985"/>
      <c r="K74" s="985"/>
    </row>
    <row r="75" spans="2:11">
      <c r="B75" s="159"/>
      <c r="C75" s="160"/>
      <c r="D75" s="160"/>
      <c r="E75" s="996"/>
      <c r="F75" s="996"/>
      <c r="G75" s="996"/>
      <c r="H75" s="985"/>
      <c r="I75" s="985"/>
      <c r="J75" s="985"/>
      <c r="K75" s="985"/>
    </row>
    <row r="76" spans="2:11">
      <c r="B76" s="269" t="s">
        <v>397</v>
      </c>
      <c r="C76" s="272">
        <v>5156899.0857486324</v>
      </c>
      <c r="D76" s="272">
        <v>5151027.2004566593</v>
      </c>
      <c r="E76" s="1000">
        <v>5151027.2004566593</v>
      </c>
      <c r="F76" s="367">
        <v>5151027.2004566593</v>
      </c>
      <c r="G76" s="370">
        <v>5151027.2004566593</v>
      </c>
      <c r="H76" s="985"/>
      <c r="I76" s="985"/>
      <c r="J76" s="985"/>
      <c r="K76" s="985"/>
    </row>
    <row r="77" spans="2:11">
      <c r="B77" s="269" t="s">
        <v>398</v>
      </c>
      <c r="C77" s="272">
        <v>929780.55230617255</v>
      </c>
      <c r="D77" s="272">
        <v>929780.55230617255</v>
      </c>
      <c r="E77" s="1000">
        <v>929780.55230617255</v>
      </c>
      <c r="F77" s="367">
        <v>929780.55230617255</v>
      </c>
      <c r="G77" s="370">
        <v>929780.55230617255</v>
      </c>
      <c r="H77" s="985"/>
      <c r="I77" s="985"/>
      <c r="J77" s="985"/>
      <c r="K77" s="985"/>
    </row>
    <row r="78" spans="2:11">
      <c r="B78" s="269" t="s">
        <v>399</v>
      </c>
      <c r="C78" s="272">
        <v>217839.0974071126</v>
      </c>
      <c r="D78" s="272">
        <v>221043.68538833768</v>
      </c>
      <c r="E78" s="1000">
        <v>163016.08404816981</v>
      </c>
      <c r="F78" s="367">
        <v>156656.29302061565</v>
      </c>
      <c r="G78" s="370">
        <v>145540.13234852612</v>
      </c>
      <c r="H78" s="985"/>
      <c r="I78" s="985"/>
      <c r="J78" s="985"/>
      <c r="K78" s="985"/>
    </row>
    <row r="79" spans="2:11">
      <c r="B79" s="269" t="s">
        <v>400</v>
      </c>
      <c r="C79" s="272">
        <v>6589650.4043340646</v>
      </c>
      <c r="D79" s="272">
        <v>6678041.7590812985</v>
      </c>
      <c r="E79" s="1000">
        <v>6402215.9279248249</v>
      </c>
      <c r="F79" s="367">
        <v>6585218.4009234598</v>
      </c>
      <c r="G79" s="370">
        <v>6479180.9148161672</v>
      </c>
      <c r="H79" s="985"/>
      <c r="I79" s="985"/>
      <c r="J79" s="985"/>
      <c r="K79" s="985"/>
    </row>
    <row r="80" spans="2:11">
      <c r="B80" s="269" t="s">
        <v>401</v>
      </c>
      <c r="C80" s="272">
        <v>137231.66942778148</v>
      </c>
      <c r="D80" s="272">
        <v>140997.0174209798</v>
      </c>
      <c r="E80" s="1000">
        <v>140762.15287224966</v>
      </c>
      <c r="F80" s="367">
        <v>140049.334677979</v>
      </c>
      <c r="G80" s="370">
        <v>141455.94940365758</v>
      </c>
      <c r="H80" s="985"/>
      <c r="I80" s="985"/>
      <c r="J80" s="985"/>
      <c r="K80" s="985"/>
    </row>
    <row r="81" spans="2:11" ht="13.5" customHeight="1" thickBot="1">
      <c r="B81" s="13"/>
      <c r="C81" s="161"/>
      <c r="D81" s="161"/>
      <c r="E81" s="997"/>
      <c r="F81" s="997"/>
      <c r="G81" s="997"/>
      <c r="H81" s="985"/>
      <c r="I81" s="985"/>
      <c r="J81" s="985"/>
      <c r="K81" s="985"/>
    </row>
    <row r="82" spans="2:11" ht="13.5" thickTop="1">
      <c r="B82" s="116"/>
      <c r="C82" s="162"/>
      <c r="D82" s="162"/>
      <c r="E82" s="162"/>
      <c r="F82" s="162"/>
      <c r="G82" s="162"/>
    </row>
    <row r="83" spans="2:11">
      <c r="B83" s="744" t="s">
        <v>555</v>
      </c>
      <c r="H83" s="63"/>
    </row>
    <row r="84" spans="2:11">
      <c r="B84" s="1209" t="s">
        <v>910</v>
      </c>
      <c r="C84" s="1209"/>
      <c r="D84" s="1209"/>
      <c r="H84" s="985"/>
    </row>
    <row r="85" spans="2:11" ht="12.75" customHeight="1">
      <c r="B85" s="1195" t="s">
        <v>946</v>
      </c>
      <c r="F85" s="164"/>
      <c r="G85" s="164"/>
      <c r="H85" s="63"/>
    </row>
    <row r="86" spans="2:11" ht="12.75" customHeight="1">
      <c r="B86" s="1305" t="s">
        <v>912</v>
      </c>
      <c r="C86" s="1305"/>
      <c r="D86" s="983"/>
      <c r="E86" s="164"/>
      <c r="F86" s="164"/>
      <c r="G86" s="164"/>
      <c r="H86" s="63"/>
    </row>
    <row r="87" spans="2:11">
      <c r="B87" s="1305" t="s">
        <v>947</v>
      </c>
      <c r="C87" s="1305"/>
      <c r="D87" s="983"/>
      <c r="H87" s="63"/>
    </row>
    <row r="88" spans="2:11" ht="27.75" customHeight="1">
      <c r="B88" s="1302" t="s">
        <v>913</v>
      </c>
      <c r="C88" s="1302"/>
      <c r="D88" s="982"/>
      <c r="H88" s="63"/>
    </row>
    <row r="89" spans="2:11">
      <c r="B89" s="164"/>
      <c r="C89" s="164"/>
      <c r="D89" s="164"/>
      <c r="E89" s="164"/>
      <c r="F89" s="164"/>
      <c r="G89" s="164"/>
      <c r="H89" s="63"/>
    </row>
    <row r="90" spans="2:11">
      <c r="H90" s="63"/>
    </row>
    <row r="91" spans="2:11">
      <c r="H91" s="63"/>
    </row>
    <row r="92" spans="2:11">
      <c r="H92" s="63"/>
    </row>
    <row r="93" spans="2:11">
      <c r="H93" s="63"/>
    </row>
    <row r="94" spans="2:11">
      <c r="H94" s="63"/>
    </row>
    <row r="95" spans="2:11">
      <c r="H95" s="63"/>
    </row>
    <row r="96" spans="2:11">
      <c r="C96" s="59"/>
      <c r="D96" s="59"/>
      <c r="E96" s="59"/>
      <c r="F96" s="59"/>
      <c r="G96" s="59"/>
      <c r="H96" s="63"/>
    </row>
    <row r="97" spans="3:8">
      <c r="C97" s="59"/>
      <c r="D97" s="59"/>
      <c r="E97" s="59"/>
      <c r="F97" s="59"/>
      <c r="G97" s="59"/>
      <c r="H97" s="63"/>
    </row>
    <row r="98" spans="3:8">
      <c r="C98" s="59"/>
      <c r="D98" s="59"/>
      <c r="E98" s="59"/>
      <c r="F98" s="59"/>
      <c r="G98" s="59"/>
      <c r="H98" s="63"/>
    </row>
    <row r="99" spans="3:8">
      <c r="C99" s="59"/>
      <c r="D99" s="59"/>
      <c r="E99" s="59"/>
      <c r="F99" s="59"/>
      <c r="G99" s="59"/>
      <c r="H99" s="63"/>
    </row>
    <row r="100" spans="3:8">
      <c r="C100" s="59"/>
      <c r="D100" s="59"/>
      <c r="E100" s="59"/>
      <c r="F100" s="59"/>
      <c r="G100" s="59"/>
    </row>
    <row r="101" spans="3:8">
      <c r="C101" s="59"/>
      <c r="D101" s="59"/>
      <c r="E101" s="59"/>
      <c r="F101" s="59"/>
      <c r="G101" s="59"/>
    </row>
    <row r="102" spans="3:8">
      <c r="C102" s="59"/>
      <c r="D102" s="59"/>
      <c r="E102" s="59"/>
      <c r="F102" s="59"/>
      <c r="G102" s="59"/>
    </row>
    <row r="103" spans="3:8">
      <c r="C103" s="59"/>
      <c r="D103" s="59"/>
      <c r="E103" s="59"/>
      <c r="F103" s="59"/>
      <c r="G103" s="59"/>
    </row>
  </sheetData>
  <customSheetViews>
    <customSheetView guid="{AE035438-BA58-480D-90AC-43CF75BC256A}" scale="75" showPageBreaks="1" fitToPage="1" printArea="1" showRuler="0">
      <selection activeCell="B67" sqref="B67"/>
      <pageMargins left="0.74803149606299213" right="0.74803149606299213" top="0.98425196850393704" bottom="0.98425196850393704" header="0" footer="0"/>
      <printOptions horizontalCentered="1"/>
      <pageSetup paperSize="9" scale="64" fitToHeight="3" orientation="portrait" verticalDpi="300" r:id="rId1"/>
      <headerFooter alignWithMargins="0"/>
    </customSheetView>
  </customSheetViews>
  <mergeCells count="9">
    <mergeCell ref="B88:C88"/>
    <mergeCell ref="B11:B12"/>
    <mergeCell ref="B87:C87"/>
    <mergeCell ref="B6:F6"/>
    <mergeCell ref="B7:F7"/>
    <mergeCell ref="B86:C86"/>
    <mergeCell ref="C9:C10"/>
    <mergeCell ref="C11:F11"/>
    <mergeCell ref="B84:D84"/>
  </mergeCells>
  <phoneticPr fontId="19"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5" orientation="portrait" horizontalDpi="4294967294" verticalDpi="4294967294" r:id="rId2"/>
  <headerFooter scaleWithDoc="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94"/>
  <sheetViews>
    <sheetView showGridLines="0" zoomScaleNormal="100" zoomScaleSheetLayoutView="85" workbookViewId="0">
      <selection activeCell="B3" sqref="B3"/>
    </sheetView>
  </sheetViews>
  <sheetFormatPr baseColWidth="10" defaultColWidth="11.453125" defaultRowHeight="13"/>
  <cols>
    <col min="1" max="1" width="6.81640625" style="15" customWidth="1"/>
    <col min="2" max="2" width="104.54296875" style="15" customWidth="1"/>
    <col min="3" max="3" width="19.1796875" style="15" customWidth="1"/>
    <col min="4" max="4" width="20.26953125" style="15" customWidth="1"/>
    <col min="5" max="6" width="13.54296875" style="15" bestFit="1" customWidth="1"/>
    <col min="7" max="16384" width="11.453125" style="15"/>
  </cols>
  <sheetData>
    <row r="1" spans="1:4" ht="14.5">
      <c r="A1" s="696" t="s">
        <v>217</v>
      </c>
      <c r="B1" s="409"/>
    </row>
    <row r="2" spans="1:4" ht="15" customHeight="1">
      <c r="A2" s="409"/>
      <c r="B2" s="361" t="str">
        <f>+INDICE!B2</f>
        <v>MINISTERIO DE ECONOMÍA</v>
      </c>
      <c r="C2" s="136"/>
      <c r="D2" s="136"/>
    </row>
    <row r="3" spans="1:4" ht="15" customHeight="1">
      <c r="A3" s="409"/>
      <c r="B3" s="361" t="str">
        <f>+INDICE!B3</f>
        <v>SECRETARÍA DE FINANZAS</v>
      </c>
      <c r="C3" s="136"/>
      <c r="D3" s="136"/>
    </row>
    <row r="4" spans="1:4" s="395" customFormat="1" ht="12">
      <c r="B4" s="420"/>
      <c r="C4" s="421"/>
      <c r="D4" s="421"/>
    </row>
    <row r="5" spans="1:4" s="395" customFormat="1" ht="17">
      <c r="B5" s="1311" t="s">
        <v>712</v>
      </c>
      <c r="C5" s="1311"/>
      <c r="D5" s="1311"/>
    </row>
    <row r="6" spans="1:4" ht="17.25" customHeight="1">
      <c r="B6" s="1311" t="s">
        <v>280</v>
      </c>
      <c r="C6" s="1311"/>
      <c r="D6" s="1311"/>
    </row>
    <row r="7" spans="1:4" ht="17.25" customHeight="1">
      <c r="B7" s="1313" t="s">
        <v>801</v>
      </c>
      <c r="C7" s="1313"/>
      <c r="D7" s="1313"/>
    </row>
    <row r="8" spans="1:4" s="395" customFormat="1" ht="12">
      <c r="B8" s="417"/>
      <c r="C8" s="417"/>
      <c r="D8" s="417"/>
    </row>
    <row r="9" spans="1:4" s="395" customFormat="1" ht="12.5" thickBot="1">
      <c r="B9" s="418"/>
      <c r="C9" s="419"/>
      <c r="D9" s="419"/>
    </row>
    <row r="10" spans="1:4" ht="17.25" customHeight="1" thickTop="1" thickBot="1">
      <c r="B10" s="137"/>
      <c r="C10" s="422" t="s">
        <v>272</v>
      </c>
      <c r="D10" s="422" t="s">
        <v>273</v>
      </c>
    </row>
    <row r="11" spans="1:4" ht="18" customHeight="1" thickTop="1">
      <c r="B11" s="138"/>
      <c r="C11" s="767"/>
      <c r="D11" s="767"/>
    </row>
    <row r="12" spans="1:4" ht="18" customHeight="1">
      <c r="B12" s="501" t="s">
        <v>802</v>
      </c>
      <c r="C12" s="768">
        <v>320629408.74296528</v>
      </c>
      <c r="D12" s="768">
        <v>19204098436.589931</v>
      </c>
    </row>
    <row r="13" spans="1:4" ht="18" customHeight="1">
      <c r="B13" s="139"/>
      <c r="C13" s="769"/>
      <c r="D13" s="769"/>
    </row>
    <row r="14" spans="1:4" ht="18" customHeight="1">
      <c r="B14" s="501" t="s">
        <v>948</v>
      </c>
      <c r="C14" s="768">
        <v>2435209.521091166</v>
      </c>
      <c r="D14" s="768">
        <v>145856874.33537132</v>
      </c>
    </row>
    <row r="15" spans="1:4" ht="18" customHeight="1">
      <c r="B15" s="139"/>
      <c r="C15" s="769"/>
      <c r="D15" s="769"/>
    </row>
    <row r="16" spans="1:4" ht="18" customHeight="1">
      <c r="B16" s="501" t="s">
        <v>803</v>
      </c>
      <c r="C16" s="768">
        <f>+C12+C14</f>
        <v>323064618.26405644</v>
      </c>
      <c r="D16" s="768">
        <f>+D12+D14</f>
        <v>19349955310.925304</v>
      </c>
    </row>
    <row r="17" spans="2:6">
      <c r="B17" s="140"/>
      <c r="C17" s="770"/>
      <c r="D17" s="770"/>
    </row>
    <row r="18" spans="2:6" s="384" customFormat="1" ht="15.5">
      <c r="B18" s="457" t="s">
        <v>260</v>
      </c>
      <c r="C18" s="771"/>
      <c r="D18" s="771"/>
    </row>
    <row r="19" spans="2:6">
      <c r="B19" s="142"/>
      <c r="C19" s="772"/>
      <c r="D19" s="772"/>
    </row>
    <row r="20" spans="2:6" s="409" customFormat="1" ht="14.5">
      <c r="B20" s="472" t="s">
        <v>307</v>
      </c>
      <c r="C20" s="773">
        <f>SUM(C22:C28)</f>
        <v>20754466.647291027</v>
      </c>
      <c r="D20" s="773">
        <f>SUM(D22:D28)</f>
        <v>1243088779.8394959</v>
      </c>
      <c r="E20" s="1197"/>
      <c r="F20" s="1198"/>
    </row>
    <row r="21" spans="2:6">
      <c r="B21" s="142"/>
      <c r="C21" s="772"/>
      <c r="D21" s="772"/>
    </row>
    <row r="22" spans="2:6">
      <c r="B22" s="268" t="s">
        <v>367</v>
      </c>
      <c r="C22" s="774">
        <v>5631521.8298689369</v>
      </c>
      <c r="D22" s="774">
        <v>337300000</v>
      </c>
    </row>
    <row r="23" spans="2:6">
      <c r="B23" s="268" t="s">
        <v>261</v>
      </c>
      <c r="C23" s="774">
        <v>283851.38754000003</v>
      </c>
      <c r="D23" s="774">
        <v>17001278.856708303</v>
      </c>
    </row>
    <row r="24" spans="2:6">
      <c r="B24" s="268" t="s">
        <v>368</v>
      </c>
      <c r="C24" s="774">
        <v>5113886.0691897608</v>
      </c>
      <c r="D24" s="774">
        <v>306296206.11412072</v>
      </c>
    </row>
    <row r="25" spans="2:6">
      <c r="B25" s="268" t="s">
        <v>782</v>
      </c>
      <c r="C25" s="774">
        <v>2584700</v>
      </c>
      <c r="D25" s="774">
        <v>154810606.5</v>
      </c>
    </row>
    <row r="26" spans="2:6">
      <c r="B26" s="268" t="s">
        <v>563</v>
      </c>
      <c r="C26" s="774">
        <v>7133406.8611674411</v>
      </c>
      <c r="D26" s="774">
        <v>427255403.94962388</v>
      </c>
    </row>
    <row r="27" spans="2:6">
      <c r="B27" s="268" t="s">
        <v>81</v>
      </c>
      <c r="C27" s="774">
        <v>1595.1908151012851</v>
      </c>
      <c r="D27" s="774">
        <v>95543.953870491474</v>
      </c>
    </row>
    <row r="28" spans="2:6">
      <c r="B28" s="268" t="s">
        <v>49</v>
      </c>
      <c r="C28" s="774">
        <v>5505.3087097858988</v>
      </c>
      <c r="D28" s="774">
        <v>329740.46517262643</v>
      </c>
    </row>
    <row r="29" spans="2:6">
      <c r="B29" s="268"/>
      <c r="C29" s="775"/>
      <c r="D29" s="775"/>
    </row>
    <row r="30" spans="2:6" s="409" customFormat="1" ht="14.5">
      <c r="B30" s="472" t="s">
        <v>262</v>
      </c>
      <c r="C30" s="773">
        <f>SUM(C32:C40)</f>
        <v>17844236.286378991</v>
      </c>
      <c r="D30" s="773">
        <f>SUM(D32:D40)</f>
        <v>1068780532.3727275</v>
      </c>
      <c r="E30" s="1197"/>
      <c r="F30" s="1198"/>
    </row>
    <row r="31" spans="2:6">
      <c r="B31" s="142"/>
      <c r="C31" s="772"/>
      <c r="D31" s="772"/>
    </row>
    <row r="32" spans="2:6">
      <c r="B32" s="268" t="s">
        <v>367</v>
      </c>
      <c r="C32" s="776">
        <v>1758076.6341096919</v>
      </c>
      <c r="D32" s="776">
        <v>105300000</v>
      </c>
    </row>
    <row r="33" spans="2:6">
      <c r="B33" s="268" t="s">
        <v>261</v>
      </c>
      <c r="C33" s="776">
        <v>513185.689557534</v>
      </c>
      <c r="D33" s="776">
        <v>30737256.876048502</v>
      </c>
    </row>
    <row r="34" spans="2:6">
      <c r="B34" s="268" t="s">
        <v>368</v>
      </c>
      <c r="C34" s="1143">
        <v>10556748.845341101</v>
      </c>
      <c r="D34" s="776">
        <v>632296472.09176338</v>
      </c>
    </row>
    <row r="35" spans="2:6">
      <c r="B35" s="268" t="s">
        <v>563</v>
      </c>
      <c r="C35" s="776">
        <v>3474179.5401544846</v>
      </c>
      <c r="D35" s="776">
        <v>208085983.55755287</v>
      </c>
    </row>
    <row r="36" spans="2:6">
      <c r="B36" s="268" t="s">
        <v>369</v>
      </c>
      <c r="C36" s="776">
        <v>1304789.2710042659</v>
      </c>
      <c r="D36" s="776">
        <v>78150353.386800513</v>
      </c>
    </row>
    <row r="37" spans="2:6">
      <c r="B37" s="268" t="s">
        <v>81</v>
      </c>
      <c r="C37" s="776">
        <v>112460.71673730781</v>
      </c>
      <c r="D37" s="776">
        <v>6735834.628981052</v>
      </c>
    </row>
    <row r="38" spans="2:6">
      <c r="B38" s="268" t="s">
        <v>95</v>
      </c>
      <c r="C38" s="776">
        <v>23716.805470913045</v>
      </c>
      <c r="D38" s="776">
        <v>1420518.0636803368</v>
      </c>
    </row>
    <row r="39" spans="2:6">
      <c r="B39" s="268" t="s">
        <v>67</v>
      </c>
      <c r="C39" s="776">
        <v>16812.336352682836</v>
      </c>
      <c r="D39" s="776">
        <v>1006974.8858439386</v>
      </c>
    </row>
    <row r="40" spans="2:6">
      <c r="B40" s="268" t="s">
        <v>49</v>
      </c>
      <c r="C40" s="776">
        <v>84266.447651006136</v>
      </c>
      <c r="D40" s="776">
        <v>5047138.882057013</v>
      </c>
    </row>
    <row r="41" spans="2:6">
      <c r="B41" s="140"/>
      <c r="C41" s="772"/>
      <c r="D41" s="772"/>
    </row>
    <row r="42" spans="2:6" s="409" customFormat="1" ht="14.5">
      <c r="B42" s="472" t="s">
        <v>308</v>
      </c>
      <c r="C42" s="773">
        <f>+C20-C30</f>
        <v>2910230.3609120362</v>
      </c>
      <c r="D42" s="773">
        <f>+D20-D30</f>
        <v>174308247.46676838</v>
      </c>
      <c r="E42" s="1197"/>
      <c r="F42" s="1198"/>
    </row>
    <row r="43" spans="2:6" ht="14.5">
      <c r="B43" s="141"/>
      <c r="C43" s="777"/>
      <c r="D43" s="778"/>
    </row>
    <row r="44" spans="2:6" s="409" customFormat="1" ht="14.5">
      <c r="B44" s="472" t="s">
        <v>348</v>
      </c>
      <c r="C44" s="773">
        <v>6807.36131513482</v>
      </c>
      <c r="D44" s="773">
        <v>407726.90597000008</v>
      </c>
    </row>
    <row r="45" spans="2:6" ht="14.5">
      <c r="B45" s="141"/>
      <c r="C45" s="778"/>
      <c r="D45" s="778"/>
    </row>
    <row r="46" spans="2:6" ht="14.5">
      <c r="B46" s="472" t="s">
        <v>651</v>
      </c>
      <c r="C46" s="778">
        <v>-17161.374000000003</v>
      </c>
      <c r="D46" s="778">
        <v>-1027880.4957300003</v>
      </c>
    </row>
    <row r="47" spans="2:6" ht="14.5">
      <c r="B47" s="141"/>
      <c r="C47" s="778"/>
      <c r="D47" s="778"/>
    </row>
    <row r="48" spans="2:6" s="409" customFormat="1" ht="14.5">
      <c r="B48" s="472" t="s">
        <v>806</v>
      </c>
      <c r="C48" s="773">
        <f>SUM(C50:C53)</f>
        <v>-2570397.9137309999</v>
      </c>
      <c r="D48" s="773">
        <f>SUM(D50:D53)</f>
        <v>1314336638.1285653</v>
      </c>
      <c r="E48" s="1197"/>
      <c r="F48" s="1198"/>
    </row>
    <row r="49" spans="2:6" s="395" customFormat="1" ht="12">
      <c r="B49" s="502"/>
      <c r="C49" s="779"/>
      <c r="D49" s="779"/>
    </row>
    <row r="50" spans="2:6">
      <c r="B50" s="268" t="s">
        <v>51</v>
      </c>
      <c r="C50" s="1143">
        <v>-3876353.1327709998</v>
      </c>
      <c r="D50" s="1143">
        <v>1098368024.0336201</v>
      </c>
      <c r="E50" s="738"/>
    </row>
    <row r="51" spans="2:6">
      <c r="B51" s="268" t="s">
        <v>52</v>
      </c>
      <c r="C51" s="1144">
        <v>479813.649485</v>
      </c>
      <c r="D51" s="1144">
        <v>166486864.78639501</v>
      </c>
      <c r="E51" s="738"/>
    </row>
    <row r="52" spans="2:6" ht="14.5">
      <c r="B52" s="268" t="s">
        <v>746</v>
      </c>
      <c r="C52" s="1144">
        <v>832966.02067</v>
      </c>
      <c r="D52" s="1144">
        <v>49890499.808008</v>
      </c>
      <c r="E52" s="738"/>
      <c r="F52" s="1198"/>
    </row>
    <row r="53" spans="2:6">
      <c r="B53" s="661" t="s">
        <v>809</v>
      </c>
      <c r="C53" s="1144">
        <v>-6824.4511150000035</v>
      </c>
      <c r="D53" s="1144">
        <v>-408750.49945779651</v>
      </c>
      <c r="E53" s="738"/>
    </row>
    <row r="54" spans="2:6">
      <c r="B54" s="140"/>
      <c r="C54" s="1145"/>
      <c r="D54" s="1145"/>
    </row>
    <row r="55" spans="2:6" s="409" customFormat="1" ht="14.5">
      <c r="B55" s="472" t="s">
        <v>807</v>
      </c>
      <c r="C55" s="1146">
        <f>SUM(C57:C59)</f>
        <v>-12779.10434</v>
      </c>
      <c r="D55" s="1146">
        <f>SUM(D57:D59)</f>
        <v>10316487.97201</v>
      </c>
      <c r="E55" s="1197"/>
    </row>
    <row r="56" spans="2:6" s="395" customFormat="1" ht="12">
      <c r="B56" s="502"/>
      <c r="C56" s="1147"/>
      <c r="D56" s="1147"/>
    </row>
    <row r="57" spans="2:6">
      <c r="B57" s="268" t="s">
        <v>51</v>
      </c>
      <c r="C57" s="1143">
        <v>-13623.09621</v>
      </c>
      <c r="D57" s="1143">
        <v>9975445.1034699995</v>
      </c>
      <c r="E57" s="738"/>
    </row>
    <row r="58" spans="2:6">
      <c r="B58" s="268" t="s">
        <v>52</v>
      </c>
      <c r="C58" s="1144">
        <v>1011.8592200000001</v>
      </c>
      <c r="D58" s="1144">
        <v>351097.28375</v>
      </c>
      <c r="E58" s="738"/>
    </row>
    <row r="59" spans="2:6">
      <c r="B59" s="268" t="s">
        <v>763</v>
      </c>
      <c r="C59" s="1144">
        <v>-167.86734999999999</v>
      </c>
      <c r="D59" s="1144">
        <v>-10054.415209999999</v>
      </c>
      <c r="E59" s="738"/>
    </row>
    <row r="60" spans="2:6">
      <c r="B60" s="143"/>
      <c r="C60" s="780"/>
      <c r="D60" s="780"/>
    </row>
    <row r="61" spans="2:6" s="384" customFormat="1" ht="15.5">
      <c r="B61" s="457" t="s">
        <v>808</v>
      </c>
      <c r="C61" s="781">
        <f>+C42+C44+C46+C48+C55</f>
        <v>316699.33015617129</v>
      </c>
      <c r="D61" s="781">
        <f>+D42+D44+D46+D48+D55</f>
        <v>1498341219.9775836</v>
      </c>
    </row>
    <row r="62" spans="2:6" ht="18" customHeight="1">
      <c r="B62" s="142"/>
      <c r="C62" s="782"/>
      <c r="D62" s="782"/>
    </row>
    <row r="63" spans="2:6" s="382" customFormat="1" ht="18" customHeight="1">
      <c r="B63" s="501" t="s">
        <v>804</v>
      </c>
      <c r="C63" s="783">
        <f>+C16+C61</f>
        <v>323381317.59421259</v>
      </c>
      <c r="D63" s="783">
        <f>+D16+D61</f>
        <v>20848296530.902889</v>
      </c>
      <c r="E63" s="1180"/>
      <c r="F63" s="1180"/>
    </row>
    <row r="64" spans="2:6" ht="18" customHeight="1">
      <c r="B64" s="145"/>
      <c r="C64" s="775"/>
      <c r="D64" s="775"/>
      <c r="E64" s="985"/>
      <c r="F64" s="985"/>
    </row>
    <row r="65" spans="2:6" s="382" customFormat="1" ht="18" customHeight="1">
      <c r="B65" s="501" t="s">
        <v>949</v>
      </c>
      <c r="C65" s="783">
        <f>+C14+C55</f>
        <v>2422430.4167511659</v>
      </c>
      <c r="D65" s="783">
        <f>+D14+D55</f>
        <v>156173362.3073813</v>
      </c>
      <c r="E65" s="1180"/>
      <c r="F65" s="1180"/>
    </row>
    <row r="66" spans="2:6" ht="18" customHeight="1">
      <c r="B66" s="145"/>
      <c r="C66" s="775"/>
      <c r="D66" s="775"/>
      <c r="E66" s="1178"/>
      <c r="F66" s="1178"/>
    </row>
    <row r="67" spans="2:6" s="382" customFormat="1" ht="18" customHeight="1">
      <c r="B67" s="501" t="s">
        <v>805</v>
      </c>
      <c r="C67" s="783">
        <f>+C63-C65</f>
        <v>320958887.17746145</v>
      </c>
      <c r="D67" s="783">
        <f>+D63-D65</f>
        <v>20692123168.595509</v>
      </c>
      <c r="E67" s="1179"/>
      <c r="F67" s="1179"/>
    </row>
    <row r="68" spans="2:6" ht="18" customHeight="1" thickBot="1">
      <c r="B68" s="146"/>
      <c r="C68" s="784"/>
      <c r="D68" s="784"/>
    </row>
    <row r="69" spans="2:6" ht="13.5" thickTop="1">
      <c r="B69" s="147"/>
      <c r="C69" s="738"/>
    </row>
    <row r="70" spans="2:6">
      <c r="B70" s="118" t="s">
        <v>950</v>
      </c>
      <c r="C70" s="118"/>
    </row>
    <row r="71" spans="2:6" ht="12.75" customHeight="1">
      <c r="B71" s="148"/>
    </row>
    <row r="72" spans="2:6">
      <c r="B72" s="5"/>
      <c r="C72" s="89"/>
      <c r="D72" s="89"/>
    </row>
    <row r="73" spans="2:6">
      <c r="B73" s="5"/>
      <c r="C73" s="89"/>
      <c r="D73" s="5"/>
    </row>
    <row r="74" spans="2:6" ht="17">
      <c r="B74" s="1312" t="s">
        <v>689</v>
      </c>
      <c r="C74" s="1312"/>
      <c r="D74" s="1312"/>
    </row>
    <row r="75" spans="2:6">
      <c r="B75" s="5"/>
      <c r="C75" s="5"/>
      <c r="D75" s="5"/>
    </row>
    <row r="76" spans="2:6">
      <c r="B76" s="5"/>
      <c r="C76" s="5"/>
      <c r="D76" s="5"/>
    </row>
    <row r="77" spans="2:6" ht="13.5" thickBot="1">
      <c r="B77" s="5" t="s">
        <v>164</v>
      </c>
      <c r="C77" s="5"/>
      <c r="D77" s="5"/>
    </row>
    <row r="78" spans="2:6" ht="13.5" customHeight="1" thickTop="1">
      <c r="B78" s="1314" t="s">
        <v>285</v>
      </c>
      <c r="C78" s="1316" t="s">
        <v>44</v>
      </c>
      <c r="D78" s="1317"/>
    </row>
    <row r="79" spans="2:6" ht="13.5" customHeight="1" thickBot="1">
      <c r="B79" s="1315"/>
      <c r="C79" s="11" t="s">
        <v>45</v>
      </c>
      <c r="D79" s="12" t="s">
        <v>46</v>
      </c>
    </row>
    <row r="80" spans="2:6" ht="13.5" thickTop="1">
      <c r="B80" s="149"/>
      <c r="C80" s="680"/>
      <c r="D80" s="681"/>
    </row>
    <row r="81" spans="2:4">
      <c r="B81" s="140" t="s">
        <v>100</v>
      </c>
      <c r="C81" s="1186">
        <v>-2975.7216626600002</v>
      </c>
      <c r="D81" s="1185">
        <v>-0.04</v>
      </c>
    </row>
    <row r="82" spans="2:4">
      <c r="B82" s="140" t="s">
        <v>101</v>
      </c>
      <c r="C82" s="1186">
        <v>-336.74090723</v>
      </c>
      <c r="D82" s="1185">
        <v>-13.78</v>
      </c>
    </row>
    <row r="83" spans="2:4">
      <c r="B83" s="140" t="s">
        <v>335</v>
      </c>
      <c r="C83" s="1186">
        <v>-572.32862648000003</v>
      </c>
      <c r="D83" s="1185">
        <v>0</v>
      </c>
    </row>
    <row r="84" spans="2:4">
      <c r="B84" s="140" t="s">
        <v>102</v>
      </c>
      <c r="C84" s="1186">
        <v>7.6216541500000003</v>
      </c>
      <c r="D84" s="1185">
        <v>0.3</v>
      </c>
    </row>
    <row r="85" spans="2:4">
      <c r="B85" s="140" t="s">
        <v>103</v>
      </c>
      <c r="C85" s="1186">
        <v>3.7843083499999999</v>
      </c>
      <c r="D85" s="1185">
        <v>0.11</v>
      </c>
    </row>
    <row r="86" spans="2:4">
      <c r="B86" s="140" t="s">
        <v>83</v>
      </c>
      <c r="C86" s="1186">
        <v>-0.33792162999999997</v>
      </c>
      <c r="D86" s="1185">
        <v>-0.21</v>
      </c>
    </row>
    <row r="87" spans="2:4">
      <c r="B87" s="140" t="s">
        <v>336</v>
      </c>
      <c r="C87" s="1186">
        <v>-2.6299772699999999</v>
      </c>
      <c r="D87" s="1185">
        <v>0</v>
      </c>
    </row>
    <row r="88" spans="2:4">
      <c r="B88" s="140"/>
      <c r="C88" s="1184"/>
      <c r="D88" s="1183"/>
    </row>
    <row r="89" spans="2:4" ht="13.5" thickBot="1">
      <c r="B89" s="150" t="s">
        <v>290</v>
      </c>
      <c r="C89" s="1182">
        <f>SUM(C81:C88)</f>
        <v>-3876.3531327700002</v>
      </c>
      <c r="D89" s="1181">
        <f>SUM(D81:D88)</f>
        <v>-13.62</v>
      </c>
    </row>
    <row r="90" spans="2:4" ht="13.5" thickTop="1">
      <c r="B90" s="9"/>
      <c r="C90" s="151"/>
      <c r="D90" s="151"/>
    </row>
    <row r="91" spans="2:4">
      <c r="B91" s="5" t="s">
        <v>337</v>
      </c>
      <c r="C91" s="5"/>
      <c r="D91" s="5"/>
    </row>
    <row r="92" spans="2:4">
      <c r="B92" s="5" t="s">
        <v>564</v>
      </c>
      <c r="C92" s="5"/>
      <c r="D92" s="5"/>
    </row>
    <row r="93" spans="2:4">
      <c r="B93" s="152"/>
    </row>
    <row r="94" spans="2:4">
      <c r="B94" s="5"/>
    </row>
  </sheetData>
  <mergeCells count="6">
    <mergeCell ref="B5:D5"/>
    <mergeCell ref="B74:D74"/>
    <mergeCell ref="B6:D6"/>
    <mergeCell ref="B7:D7"/>
    <mergeCell ref="B78:B79"/>
    <mergeCell ref="C78:D78"/>
  </mergeCells>
  <hyperlinks>
    <hyperlink ref="A1" location="INDICE!A1" display="Indice"/>
  </hyperlinks>
  <printOptions horizontalCentered="1"/>
  <pageMargins left="0.14000000000000001" right="0.13" top="0.19685039370078741" bottom="0.19685039370078741" header="0.15748031496062992" footer="0"/>
  <pageSetup paperSize="9" scale="60" orientation="portrait" horizontalDpi="4294967293" r:id="rId1"/>
  <headerFooter scaleWithDoc="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98"/>
  <sheetViews>
    <sheetView showGridLines="0" zoomScaleNormal="100" zoomScaleSheetLayoutView="85" workbookViewId="0">
      <selection activeCell="B3" sqref="B3"/>
    </sheetView>
  </sheetViews>
  <sheetFormatPr baseColWidth="10" defaultColWidth="11.453125" defaultRowHeight="13"/>
  <cols>
    <col min="1" max="1" width="6.81640625" style="15" customWidth="1"/>
    <col min="2" max="2" width="25.1796875" style="116" customWidth="1"/>
    <col min="3" max="3" width="15.7265625" style="116" customWidth="1"/>
    <col min="4" max="4" width="20.7265625" style="116" customWidth="1"/>
    <col min="5" max="5" width="15.81640625" style="116" customWidth="1"/>
    <col min="6" max="6" width="21" style="116" customWidth="1"/>
    <col min="7" max="16384" width="11.453125" style="15"/>
  </cols>
  <sheetData>
    <row r="1" spans="1:11" ht="14.5">
      <c r="A1" s="696" t="s">
        <v>217</v>
      </c>
      <c r="B1" s="42"/>
      <c r="C1" s="5"/>
      <c r="D1" s="5"/>
      <c r="E1" s="5"/>
      <c r="F1" s="5"/>
    </row>
    <row r="2" spans="1:11" ht="15" customHeight="1">
      <c r="A2" s="409"/>
      <c r="B2" s="361" t="str">
        <f>+INDICE!B2</f>
        <v>MINISTERIO DE ECONOMÍA</v>
      </c>
      <c r="C2" s="5"/>
      <c r="D2" s="5"/>
      <c r="E2" s="5"/>
      <c r="F2" s="5"/>
    </row>
    <row r="3" spans="1:11" ht="15" customHeight="1">
      <c r="A3" s="409"/>
      <c r="B3" s="361" t="str">
        <f>+INDICE!B3</f>
        <v>SECRETARÍA DE FINANZAS</v>
      </c>
      <c r="C3" s="5"/>
      <c r="D3" s="5"/>
      <c r="E3" s="5"/>
      <c r="F3" s="5"/>
    </row>
    <row r="4" spans="1:11" s="395" customFormat="1">
      <c r="B4" s="35"/>
      <c r="C4" s="35"/>
      <c r="D4" s="35"/>
      <c r="E4" s="35"/>
      <c r="F4" s="35"/>
      <c r="G4" s="15"/>
      <c r="H4" s="15"/>
      <c r="I4" s="15"/>
      <c r="J4" s="15"/>
      <c r="K4" s="15"/>
    </row>
    <row r="5" spans="1:11" s="395" customFormat="1">
      <c r="B5" s="35"/>
      <c r="C5" s="35"/>
      <c r="D5" s="35"/>
      <c r="E5" s="35"/>
      <c r="F5" s="35"/>
      <c r="G5" s="15"/>
      <c r="H5" s="15"/>
      <c r="I5" s="15"/>
      <c r="J5" s="15"/>
      <c r="K5" s="15"/>
    </row>
    <row r="6" spans="1:11" ht="17">
      <c r="B6" s="1210" t="s">
        <v>675</v>
      </c>
      <c r="C6" s="1210"/>
      <c r="D6" s="1210"/>
      <c r="E6" s="1210"/>
      <c r="F6" s="1210"/>
    </row>
    <row r="7" spans="1:11" s="395" customFormat="1">
      <c r="B7" s="35"/>
      <c r="C7" s="35"/>
      <c r="D7" s="35"/>
      <c r="E7" s="35"/>
      <c r="F7" s="35"/>
      <c r="G7" s="15"/>
      <c r="H7" s="15"/>
      <c r="I7" s="15"/>
      <c r="J7" s="15"/>
      <c r="K7" s="15"/>
    </row>
    <row r="8" spans="1:11" s="395" customFormat="1" ht="13.5" thickBot="1">
      <c r="B8" s="35"/>
      <c r="C8" s="35"/>
      <c r="D8" s="35"/>
      <c r="E8" s="35"/>
      <c r="F8" s="35"/>
      <c r="G8" s="15"/>
      <c r="H8" s="15"/>
      <c r="I8" s="15"/>
      <c r="J8" s="15"/>
      <c r="K8" s="15"/>
    </row>
    <row r="9" spans="1:11" ht="30" thickTop="1" thickBot="1">
      <c r="B9" s="423" t="s">
        <v>96</v>
      </c>
      <c r="C9" s="424" t="s">
        <v>97</v>
      </c>
      <c r="D9" s="423" t="s">
        <v>338</v>
      </c>
      <c r="E9" s="423" t="s">
        <v>733</v>
      </c>
      <c r="F9" s="425" t="s">
        <v>98</v>
      </c>
    </row>
    <row r="10" spans="1:11" ht="15" thickTop="1">
      <c r="B10" s="645">
        <v>37290</v>
      </c>
      <c r="C10" s="646">
        <v>1</v>
      </c>
      <c r="D10" s="646">
        <v>1.3999590337802097</v>
      </c>
      <c r="E10" s="646">
        <v>1.4</v>
      </c>
      <c r="F10" s="647">
        <v>1.2063999999999999</v>
      </c>
    </row>
    <row r="11" spans="1:11" ht="14.5">
      <c r="B11" s="645">
        <v>37346</v>
      </c>
      <c r="C11" s="646">
        <v>1.0481</v>
      </c>
      <c r="D11" s="646">
        <v>1.4673678494766407</v>
      </c>
      <c r="E11" s="646">
        <v>2.9</v>
      </c>
      <c r="F11" s="647">
        <v>2.5363000000000002</v>
      </c>
    </row>
    <row r="12" spans="1:11" ht="14.5">
      <c r="B12" s="645">
        <v>37437</v>
      </c>
      <c r="C12" s="646">
        <v>1.2495000000000001</v>
      </c>
      <c r="D12" s="646">
        <v>1.749237448677363</v>
      </c>
      <c r="E12" s="646">
        <v>3.8</v>
      </c>
      <c r="F12" s="647">
        <v>3.7549000000000001</v>
      </c>
    </row>
    <row r="13" spans="1:11" ht="14.5">
      <c r="B13" s="645">
        <v>37529</v>
      </c>
      <c r="C13" s="646">
        <v>1.3715999999999999</v>
      </c>
      <c r="D13" s="646">
        <v>1.9202837030972117</v>
      </c>
      <c r="E13" s="646">
        <v>3.75</v>
      </c>
      <c r="F13" s="647">
        <v>3.6941999999999999</v>
      </c>
    </row>
    <row r="14" spans="1:11" ht="14.5">
      <c r="B14" s="645">
        <v>37621</v>
      </c>
      <c r="C14" s="646">
        <v>1.4053</v>
      </c>
      <c r="D14" s="646">
        <v>1.9674070109433832</v>
      </c>
      <c r="E14" s="646">
        <v>3.4</v>
      </c>
      <c r="F14" s="647">
        <v>3.5409000000000002</v>
      </c>
    </row>
    <row r="15" spans="1:11" ht="14.5">
      <c r="B15" s="645">
        <v>37711</v>
      </c>
      <c r="C15" s="646">
        <v>1.4340999999999999</v>
      </c>
      <c r="D15" s="646">
        <v>2.0077399999999996</v>
      </c>
      <c r="E15" s="646">
        <v>2.88</v>
      </c>
      <c r="F15" s="647">
        <v>3.1358999999999999</v>
      </c>
    </row>
    <row r="16" spans="1:11" ht="14.5">
      <c r="B16" s="645">
        <v>37802</v>
      </c>
      <c r="C16" s="646">
        <v>1.4403999999999999</v>
      </c>
      <c r="D16" s="646">
        <v>2.0165599999999997</v>
      </c>
      <c r="E16" s="646">
        <v>2.8</v>
      </c>
      <c r="F16" s="647">
        <v>3.2225000000000001</v>
      </c>
    </row>
    <row r="17" spans="2:6" ht="14.5">
      <c r="B17" s="645">
        <v>37894</v>
      </c>
      <c r="C17" s="646">
        <v>1.4448000000000001</v>
      </c>
      <c r="D17" s="646">
        <v>2.0227200000000001</v>
      </c>
      <c r="E17" s="646">
        <v>2.915</v>
      </c>
      <c r="F17" s="647">
        <v>3.3969999999999998</v>
      </c>
    </row>
    <row r="18" spans="2:6" ht="14.5">
      <c r="B18" s="645">
        <v>37986</v>
      </c>
      <c r="C18" s="646">
        <v>1.4568000000000001</v>
      </c>
      <c r="D18" s="646">
        <v>2.03952</v>
      </c>
      <c r="E18" s="646">
        <v>2.9175</v>
      </c>
      <c r="F18" s="647">
        <v>3.6720999999999999</v>
      </c>
    </row>
    <row r="19" spans="2:6" ht="14.5">
      <c r="B19" s="645">
        <v>38077</v>
      </c>
      <c r="C19" s="646">
        <v>1.4678</v>
      </c>
      <c r="D19" s="646">
        <v>2.0549200000000001</v>
      </c>
      <c r="E19" s="646">
        <v>2.86</v>
      </c>
      <c r="F19" s="647">
        <v>3.5173999999999999</v>
      </c>
    </row>
    <row r="20" spans="2:6" ht="14.5">
      <c r="B20" s="645">
        <v>38168</v>
      </c>
      <c r="C20" s="646">
        <v>1.4983</v>
      </c>
      <c r="D20" s="646">
        <v>2.09762</v>
      </c>
      <c r="E20" s="646">
        <v>2.9580000000000002</v>
      </c>
      <c r="F20" s="647">
        <v>3.6029</v>
      </c>
    </row>
    <row r="21" spans="2:6" ht="14.5">
      <c r="B21" s="645">
        <v>38260</v>
      </c>
      <c r="C21" s="646">
        <v>1.52</v>
      </c>
      <c r="D21" s="646">
        <v>2.1279999999999997</v>
      </c>
      <c r="E21" s="646">
        <v>2.9809999999999999</v>
      </c>
      <c r="F21" s="647">
        <v>3.7073</v>
      </c>
    </row>
    <row r="22" spans="2:6" ht="14.5">
      <c r="B22" s="645">
        <v>38352</v>
      </c>
      <c r="C22" s="646">
        <v>1.5367</v>
      </c>
      <c r="D22" s="646">
        <v>2.1513799999999996</v>
      </c>
      <c r="E22" s="646">
        <v>2.9790000000000001</v>
      </c>
      <c r="F22" s="647">
        <v>4.0530999999999997</v>
      </c>
    </row>
    <row r="23" spans="2:6" ht="14.5">
      <c r="B23" s="645">
        <v>38442</v>
      </c>
      <c r="C23" s="646">
        <v>1.5844</v>
      </c>
      <c r="D23" s="646">
        <v>2.2181599999999997</v>
      </c>
      <c r="E23" s="646">
        <v>2.9169999999999998</v>
      </c>
      <c r="F23" s="647">
        <v>3.7824</v>
      </c>
    </row>
    <row r="24" spans="2:6" ht="14.5">
      <c r="B24" s="645">
        <v>38533</v>
      </c>
      <c r="C24" s="646">
        <v>1.6274</v>
      </c>
      <c r="D24" s="646">
        <v>2.2783599999999997</v>
      </c>
      <c r="E24" s="646">
        <v>2.887</v>
      </c>
      <c r="F24" s="647">
        <v>3.4922</v>
      </c>
    </row>
    <row r="25" spans="2:6" ht="14.5">
      <c r="B25" s="645">
        <v>38625</v>
      </c>
      <c r="C25" s="646">
        <v>1.6667000000000001</v>
      </c>
      <c r="D25" s="646">
        <v>2.33338</v>
      </c>
      <c r="E25" s="646">
        <v>2.91</v>
      </c>
      <c r="F25" s="647">
        <v>3.4971999999999999</v>
      </c>
    </row>
    <row r="26" spans="2:6" ht="14.5">
      <c r="B26" s="645">
        <v>38717</v>
      </c>
      <c r="C26" s="646">
        <v>1.7173</v>
      </c>
      <c r="D26" s="646">
        <v>2.4041757275690854</v>
      </c>
      <c r="E26" s="646">
        <v>3.04</v>
      </c>
      <c r="F26" s="647">
        <v>3.6019000000000001</v>
      </c>
    </row>
    <row r="27" spans="2:6" ht="14.5">
      <c r="B27" s="645">
        <v>38807</v>
      </c>
      <c r="C27" s="646">
        <v>1.7682</v>
      </c>
      <c r="D27" s="646">
        <v>2.4754799999999997</v>
      </c>
      <c r="E27" s="646">
        <v>3.0819999999999999</v>
      </c>
      <c r="F27" s="647">
        <v>3.7362000000000002</v>
      </c>
    </row>
    <row r="28" spans="2:6" ht="14.5">
      <c r="B28" s="645">
        <v>38898</v>
      </c>
      <c r="C28" s="646">
        <v>1.8150999999999999</v>
      </c>
      <c r="D28" s="646">
        <v>2.54114</v>
      </c>
      <c r="E28" s="646">
        <v>3.0859999999999999</v>
      </c>
      <c r="F28" s="647">
        <v>3.9438</v>
      </c>
    </row>
    <row r="29" spans="2:6" ht="14.5">
      <c r="B29" s="645">
        <v>38990</v>
      </c>
      <c r="C29" s="646">
        <v>1.8451</v>
      </c>
      <c r="D29" s="646">
        <v>2.5831399999999998</v>
      </c>
      <c r="E29" s="646">
        <v>3.1040000000000001</v>
      </c>
      <c r="F29" s="647">
        <v>3.9361000000000002</v>
      </c>
    </row>
    <row r="30" spans="2:6" ht="14.5">
      <c r="B30" s="645">
        <v>39082</v>
      </c>
      <c r="C30" s="646">
        <v>1.8904000000000001</v>
      </c>
      <c r="D30" s="646">
        <v>2.64656</v>
      </c>
      <c r="E30" s="646">
        <v>3.0619999999999998</v>
      </c>
      <c r="F30" s="647">
        <v>4.0406000000000004</v>
      </c>
    </row>
    <row r="31" spans="2:6" ht="14.5">
      <c r="B31" s="645">
        <v>39172</v>
      </c>
      <c r="C31" s="646">
        <v>1.9380999999999999</v>
      </c>
      <c r="D31" s="646">
        <v>2.7133399999999996</v>
      </c>
      <c r="E31" s="646">
        <v>3.1</v>
      </c>
      <c r="F31" s="647">
        <v>4.1399999999999997</v>
      </c>
    </row>
    <row r="32" spans="2:6" ht="14.5">
      <c r="B32" s="645">
        <v>39263</v>
      </c>
      <c r="C32" s="646">
        <v>1.9752000000000001</v>
      </c>
      <c r="D32" s="646">
        <v>2.7652799999999997</v>
      </c>
      <c r="E32" s="646">
        <v>3.093</v>
      </c>
      <c r="F32" s="647">
        <v>4.1864999999999997</v>
      </c>
    </row>
    <row r="33" spans="2:6" ht="14.5">
      <c r="B33" s="645">
        <v>39355</v>
      </c>
      <c r="C33" s="646">
        <v>2.0047999999999999</v>
      </c>
      <c r="D33" s="646">
        <v>2.8067199999999999</v>
      </c>
      <c r="E33" s="646">
        <v>3.15</v>
      </c>
      <c r="F33" s="647">
        <v>4.4928999999999997</v>
      </c>
    </row>
    <row r="34" spans="2:6" ht="14.5">
      <c r="B34" s="645">
        <v>39447</v>
      </c>
      <c r="C34" s="646">
        <v>2.0510000000000002</v>
      </c>
      <c r="D34" s="646">
        <v>2.8714</v>
      </c>
      <c r="E34" s="646">
        <v>3.149</v>
      </c>
      <c r="F34" s="647">
        <v>4.6336000000000004</v>
      </c>
    </row>
    <row r="35" spans="2:6" ht="14.5">
      <c r="B35" s="645">
        <v>39538</v>
      </c>
      <c r="C35" s="646">
        <v>2.1006</v>
      </c>
      <c r="D35" s="646">
        <v>2.9408399999999997</v>
      </c>
      <c r="E35" s="646">
        <v>3.1680000000000001</v>
      </c>
      <c r="F35" s="647">
        <v>4.9984000000000002</v>
      </c>
    </row>
    <row r="36" spans="2:6" ht="14.5">
      <c r="B36" s="645">
        <v>39629</v>
      </c>
      <c r="C36" s="646">
        <v>2.1535000000000002</v>
      </c>
      <c r="D36" s="646">
        <v>3.0148999999999999</v>
      </c>
      <c r="E36" s="646">
        <v>3.0249999999999999</v>
      </c>
      <c r="F36" s="647">
        <v>4.7637999999999998</v>
      </c>
    </row>
    <row r="37" spans="2:6" ht="14.5">
      <c r="B37" s="645">
        <v>39721</v>
      </c>
      <c r="C37" s="646">
        <v>2.1858</v>
      </c>
      <c r="D37" s="646">
        <v>3.06012</v>
      </c>
      <c r="E37" s="646">
        <v>3.1349999999999998</v>
      </c>
      <c r="F37" s="647">
        <v>4.4111000000000002</v>
      </c>
    </row>
    <row r="38" spans="2:6" ht="14.5">
      <c r="B38" s="645">
        <v>39813</v>
      </c>
      <c r="C38" s="646">
        <v>2.2143999999999999</v>
      </c>
      <c r="D38" s="646">
        <v>3.1001599999999998</v>
      </c>
      <c r="E38" s="646">
        <v>3.452</v>
      </c>
      <c r="F38" s="647">
        <v>4.8735999999999997</v>
      </c>
    </row>
    <row r="39" spans="2:6" ht="14.5">
      <c r="B39" s="645">
        <v>39903</v>
      </c>
      <c r="C39" s="646">
        <v>2.2429000000000001</v>
      </c>
      <c r="D39" s="646">
        <v>3.1400600000000001</v>
      </c>
      <c r="E39" s="646">
        <v>3.72</v>
      </c>
      <c r="F39" s="647">
        <v>4.9416000000000002</v>
      </c>
    </row>
    <row r="40" spans="2:6" ht="14.5">
      <c r="B40" s="645">
        <v>39994</v>
      </c>
      <c r="C40" s="646">
        <v>2.2726000000000002</v>
      </c>
      <c r="D40" s="646">
        <v>3.1816400000000002</v>
      </c>
      <c r="E40" s="646">
        <v>3.7970000000000002</v>
      </c>
      <c r="F40" s="647">
        <v>5.3284000000000002</v>
      </c>
    </row>
    <row r="41" spans="2:6" ht="14.5">
      <c r="B41" s="645">
        <v>40086</v>
      </c>
      <c r="C41" s="646">
        <v>2.3132000000000001</v>
      </c>
      <c r="D41" s="646">
        <v>3.23848</v>
      </c>
      <c r="E41" s="646">
        <v>3.843</v>
      </c>
      <c r="F41" s="647">
        <v>5.6224999999999996</v>
      </c>
    </row>
    <row r="42" spans="2:6" ht="14.5">
      <c r="B42" s="645">
        <v>40178</v>
      </c>
      <c r="C42" s="646">
        <v>2.3683999999999998</v>
      </c>
      <c r="D42" s="646">
        <v>3.3157599999999996</v>
      </c>
      <c r="E42" s="646">
        <v>3.8</v>
      </c>
      <c r="F42" s="647">
        <v>5.4401999999999999</v>
      </c>
    </row>
    <row r="43" spans="2:6" ht="14.5">
      <c r="B43" s="645">
        <v>40268</v>
      </c>
      <c r="C43" s="646">
        <v>2.4432999999999998</v>
      </c>
      <c r="D43" s="646">
        <v>3.4206199999999995</v>
      </c>
      <c r="E43" s="646">
        <v>3.8780000000000001</v>
      </c>
      <c r="F43" s="647">
        <v>5.2384000000000004</v>
      </c>
    </row>
    <row r="44" spans="2:6" ht="14.5">
      <c r="B44" s="645">
        <v>40359</v>
      </c>
      <c r="C44" s="646">
        <v>2.5129000000000001</v>
      </c>
      <c r="D44" s="646">
        <v>3.5180599999999997</v>
      </c>
      <c r="E44" s="646">
        <v>3.931</v>
      </c>
      <c r="F44" s="647">
        <v>4.8086000000000002</v>
      </c>
    </row>
    <row r="45" spans="2:6" ht="14.5">
      <c r="B45" s="645">
        <v>40451</v>
      </c>
      <c r="C45" s="646">
        <v>2.5705</v>
      </c>
      <c r="D45" s="646">
        <v>3.5986999999999996</v>
      </c>
      <c r="E45" s="646">
        <v>3.96</v>
      </c>
      <c r="F45" s="647">
        <v>5.3965658217497952</v>
      </c>
    </row>
    <row r="46" spans="2:6" ht="14.5">
      <c r="B46" s="645">
        <v>40543</v>
      </c>
      <c r="C46" s="646">
        <v>2.63</v>
      </c>
      <c r="D46" s="646">
        <v>3.6819999999999995</v>
      </c>
      <c r="E46" s="646">
        <v>3.976</v>
      </c>
      <c r="F46" s="647">
        <v>5.3183520599250933</v>
      </c>
    </row>
    <row r="47" spans="2:6" ht="14.5">
      <c r="B47" s="645">
        <v>40633</v>
      </c>
      <c r="C47" s="646">
        <v>2.6911</v>
      </c>
      <c r="D47" s="646">
        <v>3.7675399999999999</v>
      </c>
      <c r="E47" s="646">
        <v>4.0540000000000003</v>
      </c>
      <c r="F47" s="647">
        <v>5.7430230910893894</v>
      </c>
    </row>
    <row r="48" spans="2:6" ht="14.5">
      <c r="B48" s="645">
        <v>40724</v>
      </c>
      <c r="C48" s="646">
        <v>2.7566000000000002</v>
      </c>
      <c r="D48" s="646">
        <v>3.8592399999999998</v>
      </c>
      <c r="E48" s="646">
        <v>4.1100000000000003</v>
      </c>
      <c r="F48" s="647">
        <v>5.9608411892675859</v>
      </c>
    </row>
    <row r="49" spans="1:6" ht="14.5">
      <c r="B49" s="645">
        <v>40816</v>
      </c>
      <c r="C49" s="646">
        <v>2.8210999999999999</v>
      </c>
      <c r="D49" s="646">
        <v>3.9495399999999998</v>
      </c>
      <c r="E49" s="646">
        <v>4.2050000000000001</v>
      </c>
      <c r="F49" s="647">
        <v>5.6299370732360403</v>
      </c>
    </row>
    <row r="50" spans="1:6" ht="14.5">
      <c r="B50" s="645">
        <v>40908</v>
      </c>
      <c r="C50" s="646">
        <v>2.8809</v>
      </c>
      <c r="D50" s="646">
        <v>4.0332599999999994</v>
      </c>
      <c r="E50" s="646">
        <v>4.3040000000000003</v>
      </c>
      <c r="F50" s="647">
        <v>5.5845335409368104</v>
      </c>
    </row>
    <row r="51" spans="1:6" ht="14.5">
      <c r="B51" s="645">
        <v>40999</v>
      </c>
      <c r="C51" s="646">
        <v>2.9523999999999999</v>
      </c>
      <c r="D51" s="646">
        <v>4.1333599999999997</v>
      </c>
      <c r="E51" s="646">
        <v>4.3789999999999996</v>
      </c>
      <c r="F51" s="647">
        <v>5.8425617078052001</v>
      </c>
    </row>
    <row r="52" spans="1:6" ht="14.5">
      <c r="A52" s="132"/>
      <c r="B52" s="645">
        <v>41090</v>
      </c>
      <c r="C52" s="646">
        <v>3.0287999999999999</v>
      </c>
      <c r="D52" s="646">
        <v>4.2403199999999996</v>
      </c>
      <c r="E52" s="646">
        <v>4.5270000000000001</v>
      </c>
      <c r="F52" s="647">
        <v>5.7267552182163204</v>
      </c>
    </row>
    <row r="53" spans="1:6" ht="14.5">
      <c r="A53" s="132"/>
      <c r="B53" s="645">
        <v>41182</v>
      </c>
      <c r="C53" s="646">
        <v>3.1017000000000001</v>
      </c>
      <c r="D53" s="646">
        <v>4.3423799999999995</v>
      </c>
      <c r="E53" s="646">
        <v>4.6970000000000001</v>
      </c>
      <c r="F53" s="647">
        <v>6.0372750642673498</v>
      </c>
    </row>
    <row r="54" spans="1:6" ht="14.5">
      <c r="B54" s="645">
        <v>41274</v>
      </c>
      <c r="C54" s="646">
        <v>3.1846999999999999</v>
      </c>
      <c r="D54" s="646">
        <v>4.4585799999999995</v>
      </c>
      <c r="E54" s="646">
        <v>4.9180000000000001</v>
      </c>
      <c r="F54" s="647">
        <v>6.4889827153978104</v>
      </c>
    </row>
    <row r="55" spans="1:6" ht="14.5">
      <c r="A55" s="133"/>
      <c r="B55" s="648">
        <v>41364</v>
      </c>
      <c r="C55" s="646">
        <v>3.2732999999999999</v>
      </c>
      <c r="D55" s="646">
        <v>4.5826199999999995</v>
      </c>
      <c r="E55" s="646">
        <v>5.1219999999999999</v>
      </c>
      <c r="F55" s="647">
        <v>6.5649833376000002</v>
      </c>
    </row>
    <row r="56" spans="1:6" ht="14.5">
      <c r="A56" s="133"/>
      <c r="B56" s="645">
        <v>41455</v>
      </c>
      <c r="C56" s="646">
        <v>3.3426</v>
      </c>
      <c r="D56" s="646">
        <v>4.67964</v>
      </c>
      <c r="E56" s="646">
        <v>5.3879999999999999</v>
      </c>
      <c r="F56" s="647">
        <v>7.0128855915999999</v>
      </c>
    </row>
    <row r="57" spans="1:6" ht="14.5">
      <c r="B57" s="645">
        <v>41547</v>
      </c>
      <c r="C57" s="646">
        <v>3.4291999999999998</v>
      </c>
      <c r="D57" s="646">
        <v>4.8008799999999994</v>
      </c>
      <c r="E57" s="646">
        <v>5.7930000000000001</v>
      </c>
      <c r="F57" s="647">
        <v>7.83473086286177</v>
      </c>
    </row>
    <row r="58" spans="1:6" ht="14.5">
      <c r="B58" s="648">
        <v>41639</v>
      </c>
      <c r="C58" s="646">
        <v>3.5202</v>
      </c>
      <c r="D58" s="646">
        <v>4.92828</v>
      </c>
      <c r="E58" s="646">
        <v>6.5209999999999999</v>
      </c>
      <c r="F58" s="647">
        <v>8.9635738831615104</v>
      </c>
    </row>
    <row r="59" spans="1:6" ht="14.5">
      <c r="B59" s="648">
        <v>41729</v>
      </c>
      <c r="C59" s="646">
        <v>3.8069999999999999</v>
      </c>
      <c r="D59" s="646">
        <v>5.3297999999999996</v>
      </c>
      <c r="E59" s="646">
        <v>8.0047999999999995</v>
      </c>
      <c r="F59" s="647">
        <v>11.022858717</v>
      </c>
    </row>
    <row r="60" spans="1:6" ht="14.5">
      <c r="B60" s="648">
        <v>41820</v>
      </c>
      <c r="C60" s="649">
        <v>4.0480999999999998</v>
      </c>
      <c r="D60" s="647">
        <v>5.6673399999999994</v>
      </c>
      <c r="E60" s="646">
        <v>8.1326999999999998</v>
      </c>
      <c r="F60" s="647">
        <v>11.134583790000001</v>
      </c>
    </row>
    <row r="61" spans="1:6" ht="14.5">
      <c r="B61" s="645">
        <v>41912</v>
      </c>
      <c r="C61" s="650">
        <v>4.2153999999999998</v>
      </c>
      <c r="D61" s="647">
        <v>5.901559999999999</v>
      </c>
      <c r="E61" s="647">
        <v>8.4642999999999997</v>
      </c>
      <c r="F61" s="651">
        <v>10.6899469563021</v>
      </c>
    </row>
    <row r="62" spans="1:6" ht="14.5">
      <c r="B62" s="645">
        <v>42004</v>
      </c>
      <c r="C62" s="650">
        <v>4.3769</v>
      </c>
      <c r="D62" s="647">
        <v>6.1276599999999997</v>
      </c>
      <c r="E62" s="647">
        <v>8.5519999999999996</v>
      </c>
      <c r="F62" s="651">
        <v>10.344744163541792</v>
      </c>
    </row>
    <row r="63" spans="1:6" ht="14.5">
      <c r="B63" s="645">
        <v>42094</v>
      </c>
      <c r="C63" s="650">
        <v>4.5137</v>
      </c>
      <c r="D63" s="647">
        <v>6.3191799999999994</v>
      </c>
      <c r="E63" s="647">
        <v>8.8196999999999992</v>
      </c>
      <c r="F63" s="651">
        <v>9.4631974248926998</v>
      </c>
    </row>
    <row r="64" spans="1:6" ht="14.5">
      <c r="B64" s="645">
        <v>42185</v>
      </c>
      <c r="C64" s="650">
        <v>4.6722999999999999</v>
      </c>
      <c r="D64" s="647">
        <v>6.5412199999999991</v>
      </c>
      <c r="E64" s="647">
        <v>9.0864999999999991</v>
      </c>
      <c r="F64" s="651">
        <v>10.1174702148981</v>
      </c>
    </row>
    <row r="65" spans="2:6" ht="14.5">
      <c r="B65" s="645">
        <v>42277</v>
      </c>
      <c r="C65" s="650">
        <v>4.8352000000000004</v>
      </c>
      <c r="D65" s="647">
        <v>6.7692800000000002</v>
      </c>
      <c r="E65" s="647">
        <v>9.4192</v>
      </c>
      <c r="F65" s="651">
        <v>10.526598122499999</v>
      </c>
    </row>
    <row r="66" spans="2:6" ht="14.5">
      <c r="B66" s="645">
        <v>42369</v>
      </c>
      <c r="C66" s="650">
        <v>5.0354999999999999</v>
      </c>
      <c r="D66" s="647">
        <v>7.0496999999999996</v>
      </c>
      <c r="E66" s="647">
        <v>13.005000000000001</v>
      </c>
      <c r="F66" s="651">
        <v>14.123588184200001</v>
      </c>
    </row>
    <row r="67" spans="2:6" ht="14.5">
      <c r="B67" s="645">
        <v>42460</v>
      </c>
      <c r="C67" s="650">
        <v>5.5636000000000001</v>
      </c>
      <c r="D67" s="647">
        <v>7.78904</v>
      </c>
      <c r="E67" s="647">
        <v>14.5817</v>
      </c>
      <c r="F67" s="651">
        <v>16.590852201615654</v>
      </c>
    </row>
    <row r="68" spans="2:6" ht="14.5">
      <c r="B68" s="645">
        <v>42551</v>
      </c>
      <c r="C68" s="650">
        <v>6.0945999999999998</v>
      </c>
      <c r="D68" s="647">
        <v>8.5324399999999994</v>
      </c>
      <c r="E68" s="647">
        <v>14.92</v>
      </c>
      <c r="F68" s="651">
        <v>16.544688400999998</v>
      </c>
    </row>
    <row r="69" spans="2:6" ht="14.5">
      <c r="B69" s="645">
        <v>42643</v>
      </c>
      <c r="C69" s="650">
        <v>6.5437000000000003</v>
      </c>
      <c r="D69" s="647">
        <v>9.1611799999999999</v>
      </c>
      <c r="E69" s="647">
        <v>15.263299999999999</v>
      </c>
      <c r="F69" s="651">
        <v>17.15363002922</v>
      </c>
    </row>
    <row r="70" spans="2:6" ht="14.5">
      <c r="B70" s="645">
        <v>42735</v>
      </c>
      <c r="C70" s="650">
        <v>6.8377999999999997</v>
      </c>
      <c r="D70" s="647">
        <v>9.5729199999999981</v>
      </c>
      <c r="E70" s="647">
        <v>15.850199999999999</v>
      </c>
      <c r="F70" s="651">
        <v>16.686177492367602</v>
      </c>
    </row>
    <row r="71" spans="2:6" ht="14.5">
      <c r="B71" s="645">
        <v>42825</v>
      </c>
      <c r="C71" s="650">
        <v>7.1550000000000002</v>
      </c>
      <c r="D71" s="647">
        <v>10.016999999999999</v>
      </c>
      <c r="E71" s="647">
        <v>15.3818</v>
      </c>
      <c r="F71" s="651">
        <v>16.391517476555801</v>
      </c>
    </row>
    <row r="72" spans="2:6" ht="14.5">
      <c r="B72" s="645">
        <v>42916</v>
      </c>
      <c r="C72" s="650">
        <v>7.657</v>
      </c>
      <c r="D72" s="647">
        <v>10.719799999999999</v>
      </c>
      <c r="E72" s="647">
        <v>16.598500000000001</v>
      </c>
      <c r="F72" s="651">
        <v>18.961046378798301</v>
      </c>
    </row>
    <row r="73" spans="2:6" ht="14.5">
      <c r="B73" s="645">
        <v>43008</v>
      </c>
      <c r="C73" s="650">
        <v>7.9854000000000003</v>
      </c>
      <c r="D73" s="647">
        <v>11.17956</v>
      </c>
      <c r="E73" s="647">
        <v>17.318300000000001</v>
      </c>
      <c r="F73" s="651">
        <v>20.468384351731476</v>
      </c>
    </row>
    <row r="74" spans="2:6" ht="14.5">
      <c r="B74" s="645">
        <v>43100</v>
      </c>
      <c r="C74" s="650">
        <v>8.3842999999999996</v>
      </c>
      <c r="D74" s="647">
        <v>11.738019999999999</v>
      </c>
      <c r="E74" s="647">
        <v>18.7742</v>
      </c>
      <c r="F74" s="651">
        <v>22.5218330134357</v>
      </c>
    </row>
    <row r="75" spans="2:6" ht="14.5">
      <c r="B75" s="645">
        <v>43190</v>
      </c>
      <c r="C75" s="650">
        <v>8.9724000000000004</v>
      </c>
      <c r="D75" s="647">
        <v>12.561360000000001</v>
      </c>
      <c r="E75" s="647">
        <v>20.1433</v>
      </c>
      <c r="F75" s="651">
        <v>24.791753846153846</v>
      </c>
    </row>
    <row r="76" spans="2:6" ht="14.5">
      <c r="B76" s="645">
        <v>43281</v>
      </c>
      <c r="C76" s="650">
        <v>9.6349999999999998</v>
      </c>
      <c r="D76" s="647">
        <v>13.488999999999999</v>
      </c>
      <c r="E76" s="647">
        <v>28.861699999999999</v>
      </c>
      <c r="F76" s="651">
        <v>33.720878607313942</v>
      </c>
    </row>
    <row r="77" spans="2:6" ht="14.5">
      <c r="B77" s="645">
        <v>43373</v>
      </c>
      <c r="C77" s="650">
        <v>10.6099</v>
      </c>
      <c r="D77" s="647">
        <v>14.853899999999999</v>
      </c>
      <c r="E77" s="647">
        <v>40.896700000000003</v>
      </c>
      <c r="F77" s="651">
        <v>47.471499999999999</v>
      </c>
    </row>
    <row r="78" spans="2:6" ht="14.5">
      <c r="B78" s="645">
        <v>43465</v>
      </c>
      <c r="C78" s="647">
        <v>12.338699999999999</v>
      </c>
      <c r="D78" s="647">
        <v>17.274179999999998</v>
      </c>
      <c r="E78" s="647">
        <v>37.808300000000003</v>
      </c>
      <c r="F78" s="647">
        <v>43.239135407136303</v>
      </c>
    </row>
    <row r="79" spans="2:6" ht="14.5">
      <c r="B79" s="645">
        <v>43555</v>
      </c>
      <c r="C79" s="647">
        <v>13.4838</v>
      </c>
      <c r="D79" s="647">
        <v>18.877320000000001</v>
      </c>
      <c r="E79" s="647">
        <v>43.353299999999997</v>
      </c>
      <c r="F79" s="647">
        <v>48.629613011777899</v>
      </c>
    </row>
    <row r="80" spans="2:6" ht="14.5">
      <c r="B80" s="645">
        <v>43646</v>
      </c>
      <c r="C80" s="647">
        <v>15.092000000000001</v>
      </c>
      <c r="D80" s="647">
        <v>21.128799999999998</v>
      </c>
      <c r="E80" s="647">
        <v>42.448300000000003</v>
      </c>
      <c r="F80" s="647">
        <v>48.253154484483296</v>
      </c>
    </row>
    <row r="81" spans="2:6" ht="14.5">
      <c r="B81" s="645">
        <v>43738</v>
      </c>
      <c r="C81" s="647">
        <v>16.4026</v>
      </c>
      <c r="D81" s="647">
        <v>22.963639999999998</v>
      </c>
      <c r="E81" s="647">
        <v>57.558300000000003</v>
      </c>
      <c r="F81" s="647">
        <v>62.727005231037488</v>
      </c>
    </row>
    <row r="82" spans="2:6" ht="14.5">
      <c r="B82" s="645">
        <v>43830</v>
      </c>
      <c r="C82" s="647">
        <v>18.700900000000001</v>
      </c>
      <c r="D82" s="647">
        <v>26.181259999999998</v>
      </c>
      <c r="E82" s="647">
        <v>59.895000000000003</v>
      </c>
      <c r="F82" s="647">
        <v>67.139334155363798</v>
      </c>
    </row>
    <row r="83" spans="2:6" ht="15" thickBot="1">
      <c r="B83" s="652">
        <v>43921</v>
      </c>
      <c r="C83" s="653">
        <v>20.455200000000001</v>
      </c>
      <c r="D83" s="653">
        <v>28.637280000000001</v>
      </c>
      <c r="E83" s="653">
        <v>64.469700000000003</v>
      </c>
      <c r="F83" s="653">
        <v>71.103672659093405</v>
      </c>
    </row>
    <row r="84" spans="2:6" ht="13.5" thickTop="1">
      <c r="B84" s="135"/>
      <c r="C84" s="134"/>
      <c r="D84" s="134"/>
      <c r="E84" s="134"/>
      <c r="F84" s="134"/>
    </row>
    <row r="85" spans="2:6" ht="30.75" customHeight="1">
      <c r="B85" s="1318" t="s">
        <v>347</v>
      </c>
      <c r="C85" s="1318"/>
      <c r="D85" s="1318"/>
      <c r="E85" s="1318"/>
      <c r="F85" s="1318"/>
    </row>
    <row r="86" spans="2:6">
      <c r="B86" s="358"/>
      <c r="C86" s="358"/>
      <c r="D86" s="358"/>
      <c r="E86" s="358"/>
      <c r="F86" s="358"/>
    </row>
    <row r="87" spans="2:6">
      <c r="F87" s="5"/>
    </row>
    <row r="88" spans="2:6">
      <c r="C88" s="16"/>
      <c r="D88" s="1177"/>
    </row>
    <row r="89" spans="2:6">
      <c r="D89" s="1177"/>
    </row>
    <row r="90" spans="2:6">
      <c r="D90" s="1177"/>
    </row>
    <row r="91" spans="2:6">
      <c r="D91" s="1177"/>
    </row>
    <row r="92" spans="2:6">
      <c r="D92" s="1177"/>
    </row>
    <row r="93" spans="2:6">
      <c r="D93" s="1177"/>
    </row>
    <row r="94" spans="2:6">
      <c r="D94" s="1177"/>
    </row>
    <row r="95" spans="2:6">
      <c r="D95" s="1177"/>
    </row>
    <row r="96" spans="2:6">
      <c r="D96" s="1177"/>
    </row>
    <row r="97" spans="4:4">
      <c r="D97" s="1177"/>
    </row>
    <row r="98" spans="4:4">
      <c r="D98" s="1177"/>
    </row>
  </sheetData>
  <mergeCells count="2">
    <mergeCell ref="B6:F6"/>
    <mergeCell ref="B85:F8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9" orientation="portrait" horizontalDpi="4294967293" r:id="rId1"/>
  <headerFooter scaleWithDoc="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B107"/>
  <sheetViews>
    <sheetView showGridLines="0" showRuler="0" zoomScale="85" zoomScaleNormal="85" zoomScaleSheetLayoutView="76" workbookViewId="0">
      <selection activeCell="B3" sqref="B3"/>
    </sheetView>
  </sheetViews>
  <sheetFormatPr baseColWidth="10" defaultColWidth="11.453125" defaultRowHeight="15.5"/>
  <cols>
    <col min="1" max="1" width="6.81640625" style="5" customWidth="1"/>
    <col min="2" max="2" width="37.81640625" style="123" customWidth="1"/>
    <col min="3" max="12" width="16" style="123" customWidth="1"/>
    <col min="13" max="13" width="19.26953125" style="123" bestFit="1" customWidth="1"/>
    <col min="14" max="24" width="16.54296875" style="123" customWidth="1"/>
    <col min="25" max="16384" width="11.453125" style="123"/>
  </cols>
  <sheetData>
    <row r="1" spans="1:28">
      <c r="A1" s="696" t="s">
        <v>217</v>
      </c>
      <c r="B1" s="180"/>
    </row>
    <row r="2" spans="1:28" s="124" customFormat="1" ht="15" customHeight="1">
      <c r="A2" s="42"/>
      <c r="B2" s="361" t="str">
        <f>+INDICE!B2</f>
        <v>MINISTERIO DE ECONOMÍA</v>
      </c>
      <c r="C2" s="125"/>
      <c r="D2" s="125"/>
      <c r="E2" s="125"/>
      <c r="F2" s="125"/>
      <c r="G2" s="125"/>
      <c r="H2" s="125"/>
      <c r="I2" s="125"/>
      <c r="J2" s="125"/>
      <c r="K2" s="125"/>
      <c r="L2" s="125"/>
      <c r="M2" s="129"/>
      <c r="N2" s="129"/>
      <c r="O2" s="129"/>
      <c r="P2" s="129"/>
      <c r="Q2" s="129"/>
      <c r="R2" s="129"/>
      <c r="S2" s="129"/>
      <c r="T2" s="129"/>
      <c r="U2" s="129"/>
      <c r="V2" s="129"/>
      <c r="W2" s="129"/>
      <c r="X2" s="129"/>
    </row>
    <row r="3" spans="1:28" s="124" customFormat="1" ht="15" customHeight="1">
      <c r="A3" s="42"/>
      <c r="B3" s="361" t="str">
        <f>+INDICE!B3</f>
        <v>SECRETARÍA DE FINANZAS</v>
      </c>
      <c r="C3" s="126"/>
      <c r="D3" s="126"/>
      <c r="E3" s="126"/>
      <c r="F3" s="126"/>
      <c r="G3" s="126"/>
      <c r="H3" s="126"/>
      <c r="I3" s="126"/>
      <c r="J3" s="126"/>
      <c r="K3" s="126"/>
      <c r="L3" s="126"/>
      <c r="M3" s="129"/>
      <c r="N3" s="129"/>
      <c r="O3" s="129"/>
      <c r="P3" s="129"/>
      <c r="Q3" s="129"/>
      <c r="R3" s="129"/>
      <c r="S3" s="129"/>
      <c r="T3" s="129"/>
      <c r="U3" s="129"/>
      <c r="V3" s="129"/>
      <c r="W3" s="129"/>
      <c r="X3" s="129"/>
    </row>
    <row r="4" spans="1:28" s="35" customFormat="1">
      <c r="B4" s="405"/>
      <c r="C4" s="405"/>
      <c r="D4" s="405"/>
      <c r="E4" s="405"/>
      <c r="F4" s="405"/>
      <c r="G4" s="405"/>
      <c r="H4" s="405"/>
      <c r="I4" s="405"/>
      <c r="J4" s="405"/>
      <c r="K4" s="405"/>
      <c r="L4" s="405"/>
      <c r="M4" s="129"/>
      <c r="N4" s="129"/>
      <c r="O4" s="129"/>
      <c r="P4" s="129"/>
      <c r="Q4" s="129"/>
      <c r="R4" s="129"/>
      <c r="S4" s="129"/>
      <c r="T4" s="129"/>
      <c r="U4" s="129"/>
      <c r="V4" s="129"/>
      <c r="W4" s="129"/>
      <c r="X4" s="129"/>
    </row>
    <row r="5" spans="1:28" s="35" customFormat="1">
      <c r="B5" s="405"/>
      <c r="C5" s="405"/>
      <c r="D5" s="405"/>
      <c r="E5" s="405"/>
      <c r="F5" s="405"/>
      <c r="G5" s="405"/>
      <c r="H5" s="405"/>
      <c r="I5" s="405"/>
      <c r="J5" s="405"/>
      <c r="K5" s="405"/>
      <c r="L5" s="405"/>
      <c r="M5" s="129"/>
      <c r="N5" s="129"/>
      <c r="O5" s="129"/>
      <c r="P5" s="129"/>
      <c r="Q5" s="129"/>
      <c r="R5" s="129"/>
      <c r="S5" s="129"/>
      <c r="T5" s="129"/>
      <c r="U5" s="129"/>
      <c r="V5" s="129"/>
      <c r="W5" s="129"/>
      <c r="X5" s="129"/>
    </row>
    <row r="6" spans="1:28" s="127" customFormat="1" ht="17">
      <c r="B6" s="1324" t="s">
        <v>721</v>
      </c>
      <c r="C6" s="1324"/>
      <c r="D6" s="1324"/>
      <c r="E6" s="1324"/>
      <c r="F6" s="1324"/>
      <c r="G6" s="1324"/>
      <c r="H6" s="1324"/>
      <c r="I6" s="1324"/>
      <c r="J6" s="1324"/>
      <c r="K6" s="1324"/>
      <c r="L6" s="1324"/>
      <c r="M6" s="129"/>
      <c r="N6" s="129"/>
      <c r="O6" s="129"/>
      <c r="P6" s="129"/>
      <c r="Q6" s="129"/>
      <c r="R6" s="129"/>
      <c r="S6" s="129"/>
      <c r="T6" s="129"/>
      <c r="U6" s="129"/>
      <c r="V6" s="129"/>
      <c r="W6" s="129"/>
      <c r="X6" s="129"/>
    </row>
    <row r="7" spans="1:28" s="785" customFormat="1" ht="17">
      <c r="B7" s="1325" t="s">
        <v>825</v>
      </c>
      <c r="C7" s="1325"/>
      <c r="D7" s="1325"/>
      <c r="E7" s="1325"/>
      <c r="F7" s="1325"/>
      <c r="G7" s="1325"/>
      <c r="H7" s="1325"/>
      <c r="I7" s="1325"/>
      <c r="J7" s="1325"/>
      <c r="K7" s="1325"/>
      <c r="L7" s="1325"/>
      <c r="M7" s="129"/>
      <c r="N7" s="129"/>
      <c r="O7" s="129"/>
      <c r="P7" s="129"/>
      <c r="Q7" s="129"/>
      <c r="R7" s="129"/>
      <c r="S7" s="129"/>
      <c r="T7" s="129"/>
      <c r="U7" s="129"/>
      <c r="V7" s="129"/>
      <c r="W7" s="129"/>
      <c r="X7" s="129"/>
    </row>
    <row r="8" spans="1:28">
      <c r="B8" s="1326" t="s">
        <v>339</v>
      </c>
      <c r="C8" s="1326"/>
      <c r="D8" s="1326"/>
      <c r="E8" s="1326"/>
      <c r="F8" s="1326"/>
      <c r="G8" s="1326"/>
      <c r="H8" s="1326"/>
      <c r="I8" s="1326"/>
      <c r="J8" s="1326"/>
      <c r="K8" s="1326"/>
      <c r="L8" s="1326"/>
      <c r="M8" s="129"/>
      <c r="N8" s="129"/>
      <c r="O8" s="129"/>
      <c r="P8" s="129"/>
      <c r="Q8" s="129"/>
      <c r="R8" s="129"/>
      <c r="S8" s="129"/>
      <c r="T8" s="129"/>
      <c r="U8" s="129"/>
      <c r="V8" s="129"/>
      <c r="W8" s="129"/>
      <c r="X8" s="129"/>
    </row>
    <row r="9" spans="1:28" s="188" customFormat="1">
      <c r="A9" s="35"/>
      <c r="B9" s="426"/>
      <c r="C9" s="427"/>
      <c r="D9" s="427"/>
      <c r="E9" s="427"/>
      <c r="F9" s="427"/>
      <c r="G9" s="427"/>
      <c r="H9" s="427"/>
      <c r="I9" s="427"/>
      <c r="J9" s="427"/>
      <c r="K9" s="427"/>
      <c r="L9" s="427"/>
      <c r="M9" s="129"/>
      <c r="N9" s="129"/>
      <c r="O9" s="129"/>
      <c r="P9" s="129"/>
      <c r="Q9" s="129"/>
      <c r="R9" s="129"/>
      <c r="S9" s="129"/>
      <c r="T9" s="129"/>
      <c r="U9" s="129"/>
      <c r="V9" s="129"/>
      <c r="W9" s="129"/>
      <c r="X9" s="129"/>
    </row>
    <row r="10" spans="1:28" ht="16" thickBot="1">
      <c r="A10" s="1"/>
      <c r="B10" s="786" t="s">
        <v>826</v>
      </c>
      <c r="C10" s="697"/>
      <c r="D10" s="697"/>
      <c r="E10" s="697"/>
      <c r="F10" s="697"/>
      <c r="G10" s="697"/>
      <c r="H10" s="697"/>
      <c r="I10" s="697"/>
      <c r="J10" s="697"/>
      <c r="K10" s="697"/>
      <c r="L10" s="697"/>
      <c r="M10" s="129"/>
      <c r="N10" s="129"/>
      <c r="O10" s="129"/>
      <c r="P10" s="129"/>
      <c r="Q10" s="129"/>
      <c r="R10" s="129"/>
      <c r="S10" s="129"/>
      <c r="T10" s="129"/>
      <c r="U10" s="129"/>
      <c r="V10" s="129"/>
      <c r="W10" s="129"/>
      <c r="X10" s="129"/>
    </row>
    <row r="11" spans="1:28" s="42" customFormat="1" ht="16.5" thickTop="1" thickBot="1">
      <c r="B11" s="1327"/>
      <c r="C11" s="1321">
        <v>2020</v>
      </c>
      <c r="D11" s="1322"/>
      <c r="E11" s="1322"/>
      <c r="F11" s="1322"/>
      <c r="G11" s="1322"/>
      <c r="H11" s="1322"/>
      <c r="I11" s="1322"/>
      <c r="J11" s="1322"/>
      <c r="K11" s="1323"/>
      <c r="L11" s="1158" t="s">
        <v>827</v>
      </c>
      <c r="M11" s="1321">
        <v>2021</v>
      </c>
      <c r="N11" s="1322"/>
      <c r="O11" s="1323"/>
      <c r="P11" s="1158" t="s">
        <v>827</v>
      </c>
      <c r="Q11" s="1319" t="s">
        <v>290</v>
      </c>
      <c r="R11" s="129"/>
      <c r="S11" s="129"/>
      <c r="T11" s="129"/>
      <c r="U11" s="129"/>
      <c r="V11" s="129"/>
      <c r="W11" s="129"/>
      <c r="X11" s="129"/>
    </row>
    <row r="12" spans="1:28" s="42" customFormat="1" ht="16.5" thickTop="1" thickBot="1">
      <c r="B12" s="1328"/>
      <c r="C12" s="1025" t="s">
        <v>152</v>
      </c>
      <c r="D12" s="1025" t="s">
        <v>156</v>
      </c>
      <c r="E12" s="1025" t="s">
        <v>299</v>
      </c>
      <c r="F12" s="1026" t="s">
        <v>495</v>
      </c>
      <c r="G12" s="1026" t="s">
        <v>496</v>
      </c>
      <c r="H12" s="1025" t="s">
        <v>497</v>
      </c>
      <c r="I12" s="1025" t="s">
        <v>153</v>
      </c>
      <c r="J12" s="1025" t="s">
        <v>154</v>
      </c>
      <c r="K12" s="1025" t="s">
        <v>134</v>
      </c>
      <c r="L12" s="1025">
        <v>2020</v>
      </c>
      <c r="M12" s="1025" t="s">
        <v>600</v>
      </c>
      <c r="N12" s="1025" t="s">
        <v>155</v>
      </c>
      <c r="O12" s="1025" t="s">
        <v>133</v>
      </c>
      <c r="P12" s="1025">
        <v>2021</v>
      </c>
      <c r="Q12" s="1320"/>
      <c r="R12" s="129"/>
      <c r="S12" s="129"/>
      <c r="T12" s="129"/>
      <c r="U12" s="129"/>
      <c r="V12" s="129"/>
      <c r="W12" s="129"/>
      <c r="X12" s="129"/>
    </row>
    <row r="13" spans="1:28" ht="16" thickTop="1">
      <c r="B13" s="1027"/>
      <c r="C13" s="1028"/>
      <c r="D13" s="1028"/>
      <c r="E13" s="1028"/>
      <c r="F13" s="1028"/>
      <c r="G13" s="1028"/>
      <c r="H13" s="1028"/>
      <c r="I13" s="1028"/>
      <c r="J13" s="1028"/>
      <c r="K13" s="1028"/>
      <c r="L13" s="1029"/>
      <c r="M13" s="1028"/>
      <c r="N13" s="1028"/>
      <c r="O13" s="1028"/>
      <c r="P13" s="1029"/>
      <c r="Q13" s="1029"/>
      <c r="R13" s="129"/>
      <c r="S13" s="129"/>
      <c r="T13" s="129"/>
      <c r="U13" s="129"/>
      <c r="V13" s="129"/>
      <c r="W13" s="129"/>
      <c r="X13" s="129"/>
    </row>
    <row r="14" spans="1:28">
      <c r="A14" s="1"/>
      <c r="B14" s="1030" t="s">
        <v>235</v>
      </c>
      <c r="C14" s="1031">
        <f t="shared" ref="C14:O14" si="0">+SUM(C15:C16)</f>
        <v>6654257.842146052</v>
      </c>
      <c r="D14" s="1031">
        <f t="shared" si="0"/>
        <v>4297039.8733755369</v>
      </c>
      <c r="E14" s="1031">
        <f t="shared" si="0"/>
        <v>3865549.4575825259</v>
      </c>
      <c r="F14" s="1031">
        <f t="shared" ref="F14:H14" si="1">+SUM(F15:F16)</f>
        <v>873951.47284973576</v>
      </c>
      <c r="G14" s="1031">
        <f t="shared" si="1"/>
        <v>183545.25346005059</v>
      </c>
      <c r="H14" s="1031">
        <f t="shared" si="1"/>
        <v>651799.34582259844</v>
      </c>
      <c r="I14" s="1031">
        <f t="shared" si="0"/>
        <v>4605994.5692813285</v>
      </c>
      <c r="J14" s="1031">
        <f t="shared" si="0"/>
        <v>3055794.0562062231</v>
      </c>
      <c r="K14" s="1031">
        <f t="shared" si="0"/>
        <v>2301156.4840767682</v>
      </c>
      <c r="L14" s="1032">
        <f>+L15+L16</f>
        <v>26489088.35480082</v>
      </c>
      <c r="M14" s="1031">
        <f t="shared" si="0"/>
        <v>8595658.092058083</v>
      </c>
      <c r="N14" s="1031">
        <f t="shared" si="0"/>
        <v>777703.51240293076</v>
      </c>
      <c r="O14" s="1031">
        <f t="shared" si="0"/>
        <v>2484372.0929954853</v>
      </c>
      <c r="P14" s="1032">
        <f>+P15+P16</f>
        <v>11857733.6974565</v>
      </c>
      <c r="Q14" s="1032">
        <f>+Q15+Q16</f>
        <v>38346822.052257322</v>
      </c>
      <c r="R14" s="758"/>
      <c r="S14" s="758"/>
      <c r="T14" s="758"/>
      <c r="U14" s="758"/>
      <c r="V14" s="758"/>
      <c r="W14" s="758"/>
      <c r="X14" s="758"/>
      <c r="Y14" s="758"/>
      <c r="Z14" s="758"/>
      <c r="AA14" s="758"/>
      <c r="AB14" s="758"/>
    </row>
    <row r="15" spans="1:28">
      <c r="A15" s="1"/>
      <c r="B15" s="1033" t="s">
        <v>274</v>
      </c>
      <c r="C15" s="1031">
        <v>5414552.178718593</v>
      </c>
      <c r="D15" s="1031">
        <v>3507919.5728861084</v>
      </c>
      <c r="E15" s="1031">
        <v>1899915.8872142285</v>
      </c>
      <c r="F15" s="1031">
        <v>72314.562302370701</v>
      </c>
      <c r="G15" s="1031">
        <v>61530.835966277933</v>
      </c>
      <c r="H15" s="1031">
        <v>302376.21543171426</v>
      </c>
      <c r="I15" s="1031">
        <v>3436430.6385390959</v>
      </c>
      <c r="J15" s="1031">
        <v>2356241.3362228982</v>
      </c>
      <c r="K15" s="1031">
        <v>611272.02083985799</v>
      </c>
      <c r="L15" s="1032">
        <f>SUM(C15:K15)</f>
        <v>17662553.248121146</v>
      </c>
      <c r="M15" s="1031">
        <v>7576765.7241410986</v>
      </c>
      <c r="N15" s="1031">
        <v>682515.39284825872</v>
      </c>
      <c r="O15" s="1031">
        <v>2183150.1409161803</v>
      </c>
      <c r="P15" s="1032">
        <f>SUM(M15:O15)</f>
        <v>10442431.257905537</v>
      </c>
      <c r="Q15" s="1032">
        <f>+L15+P15</f>
        <v>28104984.506026685</v>
      </c>
      <c r="R15" s="758"/>
      <c r="S15" s="758"/>
      <c r="T15" s="758"/>
      <c r="U15" s="758"/>
      <c r="V15" s="758"/>
      <c r="W15" s="758"/>
      <c r="X15" s="758"/>
      <c r="Y15" s="758"/>
      <c r="Z15" s="758"/>
      <c r="AA15" s="758"/>
      <c r="AB15" s="758"/>
    </row>
    <row r="16" spans="1:28">
      <c r="A16" s="1"/>
      <c r="B16" s="1033" t="s">
        <v>304</v>
      </c>
      <c r="C16" s="1031">
        <v>1239705.6634274586</v>
      </c>
      <c r="D16" s="1031">
        <v>789120.30048942857</v>
      </c>
      <c r="E16" s="1031">
        <v>1965633.5703682972</v>
      </c>
      <c r="F16" s="1031">
        <v>801636.91054736509</v>
      </c>
      <c r="G16" s="1031">
        <v>122014.41749377265</v>
      </c>
      <c r="H16" s="1031">
        <v>349423.13039088418</v>
      </c>
      <c r="I16" s="1031">
        <v>1169563.9307422321</v>
      </c>
      <c r="J16" s="1031">
        <v>699552.71998332487</v>
      </c>
      <c r="K16" s="1031">
        <v>1689884.4632369101</v>
      </c>
      <c r="L16" s="1032">
        <f>SUM(C16:K16)</f>
        <v>8826535.1066796724</v>
      </c>
      <c r="M16" s="1031">
        <v>1018892.3679169851</v>
      </c>
      <c r="N16" s="1031">
        <v>95188.119554672012</v>
      </c>
      <c r="O16" s="1031">
        <v>301221.95207930513</v>
      </c>
      <c r="P16" s="1032">
        <f>SUM(M16:O16)</f>
        <v>1415302.4395509623</v>
      </c>
      <c r="Q16" s="1032">
        <f>+L16+P16</f>
        <v>10241837.546230635</v>
      </c>
      <c r="R16" s="758"/>
      <c r="S16" s="758"/>
      <c r="T16" s="758"/>
      <c r="U16" s="758"/>
      <c r="V16" s="758"/>
      <c r="W16" s="758"/>
      <c r="X16" s="758"/>
      <c r="Y16" s="758"/>
      <c r="Z16" s="758"/>
      <c r="AA16" s="758"/>
      <c r="AB16" s="758"/>
    </row>
    <row r="17" spans="1:28">
      <c r="A17" s="1"/>
      <c r="B17" s="1034"/>
      <c r="C17" s="1035"/>
      <c r="D17" s="1035"/>
      <c r="E17" s="1035"/>
      <c r="F17" s="1035"/>
      <c r="G17" s="1035"/>
      <c r="H17" s="1035"/>
      <c r="I17" s="1035"/>
      <c r="J17" s="1035"/>
      <c r="K17" s="1035"/>
      <c r="L17" s="1036"/>
      <c r="M17" s="1035"/>
      <c r="N17" s="1035"/>
      <c r="O17" s="1035"/>
      <c r="P17" s="1036"/>
      <c r="Q17" s="1036"/>
      <c r="R17" s="758"/>
      <c r="S17" s="758"/>
      <c r="T17" s="758"/>
      <c r="U17" s="758"/>
      <c r="V17" s="758"/>
      <c r="W17" s="758"/>
      <c r="X17" s="758"/>
      <c r="Y17" s="758"/>
      <c r="Z17" s="758"/>
      <c r="AA17" s="758"/>
      <c r="AB17" s="758"/>
    </row>
    <row r="18" spans="1:28">
      <c r="A18" s="123"/>
      <c r="B18" s="1030"/>
      <c r="C18" s="1031"/>
      <c r="D18" s="1031"/>
      <c r="E18" s="1031"/>
      <c r="F18" s="1031"/>
      <c r="G18" s="1031"/>
      <c r="H18" s="1031"/>
      <c r="I18" s="1031"/>
      <c r="J18" s="1031"/>
      <c r="K18" s="1031"/>
      <c r="L18" s="1032"/>
      <c r="M18" s="1031"/>
      <c r="N18" s="1031"/>
      <c r="O18" s="1031"/>
      <c r="P18" s="1032"/>
      <c r="Q18" s="1032"/>
      <c r="R18" s="758"/>
      <c r="S18" s="758"/>
      <c r="T18" s="758"/>
      <c r="U18" s="758"/>
      <c r="V18" s="758"/>
      <c r="W18" s="758"/>
      <c r="X18" s="758"/>
      <c r="Y18" s="758"/>
      <c r="Z18" s="758"/>
      <c r="AA18" s="758"/>
      <c r="AB18" s="758"/>
    </row>
    <row r="19" spans="1:28">
      <c r="A19" s="123"/>
      <c r="B19" s="1030" t="s">
        <v>236</v>
      </c>
      <c r="C19" s="1031">
        <f t="shared" ref="C19:O19" si="2">+SUM(C20:C21)</f>
        <v>1675717.458550829</v>
      </c>
      <c r="D19" s="1031">
        <f t="shared" si="2"/>
        <v>1558979.0696309027</v>
      </c>
      <c r="E19" s="1031">
        <f t="shared" si="2"/>
        <v>2076642.4065316592</v>
      </c>
      <c r="F19" s="1031">
        <f t="shared" si="2"/>
        <v>990424.52831670537</v>
      </c>
      <c r="G19" s="1031">
        <f t="shared" si="2"/>
        <v>9504818.8182667475</v>
      </c>
      <c r="H19" s="1031">
        <f t="shared" si="2"/>
        <v>859821.52793815942</v>
      </c>
      <c r="I19" s="1031">
        <f t="shared" si="2"/>
        <v>29990.795999999998</v>
      </c>
      <c r="J19" s="1031">
        <f t="shared" si="2"/>
        <v>734711.37483893882</v>
      </c>
      <c r="K19" s="1031">
        <f t="shared" si="2"/>
        <v>1232553.2296941432</v>
      </c>
      <c r="L19" s="1032">
        <f>+L20+L21</f>
        <v>18663659.209768087</v>
      </c>
      <c r="M19" s="1031">
        <f t="shared" si="2"/>
        <v>65451.392</v>
      </c>
      <c r="N19" s="1031">
        <f t="shared" si="2"/>
        <v>0</v>
      </c>
      <c r="O19" s="1031">
        <f t="shared" si="2"/>
        <v>207479.641</v>
      </c>
      <c r="P19" s="1032">
        <f>+P20+P21</f>
        <v>272931.033</v>
      </c>
      <c r="Q19" s="1032">
        <f>+Q20+Q21</f>
        <v>18936590.242768086</v>
      </c>
      <c r="R19" s="758"/>
      <c r="S19" s="758"/>
      <c r="T19" s="758"/>
      <c r="U19" s="758"/>
      <c r="V19" s="758"/>
      <c r="W19" s="758"/>
      <c r="X19" s="758"/>
      <c r="Y19" s="758"/>
      <c r="Z19" s="758"/>
      <c r="AA19" s="758"/>
      <c r="AB19" s="758"/>
    </row>
    <row r="20" spans="1:28">
      <c r="A20" s="123"/>
      <c r="B20" s="1033" t="s">
        <v>274</v>
      </c>
      <c r="C20" s="1031">
        <v>1601421.5100634778</v>
      </c>
      <c r="D20" s="1031">
        <v>1526242.9133427551</v>
      </c>
      <c r="E20" s="1031">
        <v>1849281.5455502989</v>
      </c>
      <c r="F20" s="1031">
        <v>931062.30502452317</v>
      </c>
      <c r="G20" s="1031">
        <v>9370235.8898295127</v>
      </c>
      <c r="H20" s="1031">
        <v>730916.78915653017</v>
      </c>
      <c r="I20" s="1031">
        <v>29990.795999999998</v>
      </c>
      <c r="J20" s="1031">
        <v>734711.37483893882</v>
      </c>
      <c r="K20" s="1031">
        <v>982590.71846095915</v>
      </c>
      <c r="L20" s="1032">
        <f>SUM(C20:K20)</f>
        <v>17756453.842266995</v>
      </c>
      <c r="M20" s="1031">
        <v>65451.392</v>
      </c>
      <c r="N20" s="1031">
        <v>0</v>
      </c>
      <c r="O20" s="1031">
        <v>207479.641</v>
      </c>
      <c r="P20" s="1032">
        <f>SUM(M20:O20)</f>
        <v>272931.033</v>
      </c>
      <c r="Q20" s="1032">
        <f>+L20+P20</f>
        <v>18029384.875266995</v>
      </c>
      <c r="R20" s="758"/>
      <c r="S20" s="758"/>
      <c r="T20" s="758"/>
      <c r="U20" s="758"/>
      <c r="V20" s="758"/>
      <c r="W20" s="758"/>
      <c r="X20" s="758"/>
      <c r="Y20" s="758"/>
      <c r="Z20" s="758"/>
      <c r="AA20" s="758"/>
      <c r="AB20" s="758"/>
    </row>
    <row r="21" spans="1:28">
      <c r="A21" s="123"/>
      <c r="B21" s="1033" t="s">
        <v>304</v>
      </c>
      <c r="C21" s="1031">
        <v>74295.948487351154</v>
      </c>
      <c r="D21" s="1031">
        <v>32736.156288147766</v>
      </c>
      <c r="E21" s="1031">
        <v>227360.86098136022</v>
      </c>
      <c r="F21" s="1031">
        <v>59362.223292182214</v>
      </c>
      <c r="G21" s="1031">
        <v>134582.92843723486</v>
      </c>
      <c r="H21" s="1031">
        <v>128904.73878162919</v>
      </c>
      <c r="I21" s="1031">
        <v>0</v>
      </c>
      <c r="J21" s="1031">
        <v>0</v>
      </c>
      <c r="K21" s="1031">
        <v>249962.51123318396</v>
      </c>
      <c r="L21" s="1032">
        <f>SUM(C21:K21)</f>
        <v>907205.36750108935</v>
      </c>
      <c r="M21" s="1031">
        <v>0</v>
      </c>
      <c r="N21" s="1031">
        <v>0</v>
      </c>
      <c r="O21" s="1031">
        <v>0</v>
      </c>
      <c r="P21" s="1032">
        <f>SUM(M21:O21)</f>
        <v>0</v>
      </c>
      <c r="Q21" s="1032">
        <f>+L21+P21</f>
        <v>907205.36750108935</v>
      </c>
      <c r="R21" s="758"/>
      <c r="S21" s="758"/>
      <c r="T21" s="758"/>
      <c r="U21" s="758"/>
      <c r="V21" s="758"/>
      <c r="W21" s="758"/>
      <c r="X21" s="758"/>
      <c r="Y21" s="758"/>
      <c r="Z21" s="758"/>
      <c r="AA21" s="758"/>
      <c r="AB21" s="758"/>
    </row>
    <row r="22" spans="1:28">
      <c r="A22" s="123"/>
      <c r="B22" s="1030"/>
      <c r="C22" s="1031"/>
      <c r="D22" s="1031"/>
      <c r="E22" s="1031"/>
      <c r="F22" s="1031"/>
      <c r="G22" s="1031"/>
      <c r="H22" s="1031"/>
      <c r="I22" s="1031"/>
      <c r="J22" s="1031"/>
      <c r="K22" s="1031"/>
      <c r="L22" s="1036"/>
      <c r="M22" s="1031"/>
      <c r="N22" s="1031"/>
      <c r="O22" s="1031"/>
      <c r="P22" s="1036"/>
      <c r="Q22" s="1036"/>
      <c r="R22" s="758"/>
      <c r="S22" s="758"/>
      <c r="T22" s="758"/>
      <c r="U22" s="758"/>
      <c r="V22" s="758"/>
      <c r="W22" s="758"/>
      <c r="X22" s="758"/>
      <c r="Y22" s="758"/>
      <c r="Z22" s="758"/>
      <c r="AA22" s="758"/>
      <c r="AB22" s="758"/>
    </row>
    <row r="23" spans="1:28">
      <c r="A23" s="123"/>
      <c r="B23" s="1037"/>
      <c r="C23" s="1038"/>
      <c r="D23" s="1038"/>
      <c r="E23" s="1038"/>
      <c r="F23" s="1038"/>
      <c r="G23" s="1038"/>
      <c r="H23" s="1038"/>
      <c r="I23" s="1038"/>
      <c r="J23" s="1038"/>
      <c r="K23" s="1038"/>
      <c r="L23" s="1032"/>
      <c r="M23" s="1038"/>
      <c r="N23" s="1038"/>
      <c r="O23" s="1038"/>
      <c r="P23" s="1032"/>
      <c r="Q23" s="1032"/>
      <c r="R23" s="758"/>
      <c r="S23" s="758"/>
      <c r="T23" s="758"/>
      <c r="U23" s="758"/>
      <c r="V23" s="758"/>
      <c r="W23" s="758"/>
      <c r="X23" s="758"/>
      <c r="Y23" s="758"/>
      <c r="Z23" s="758"/>
      <c r="AA23" s="758"/>
      <c r="AB23" s="758"/>
    </row>
    <row r="24" spans="1:28">
      <c r="A24" s="123"/>
      <c r="B24" s="1030" t="s">
        <v>159</v>
      </c>
      <c r="C24" s="1031">
        <f t="shared" ref="C24:O24" si="3">+SUM(C25:C26)</f>
        <v>161129.92961543199</v>
      </c>
      <c r="D24" s="1031">
        <f t="shared" si="3"/>
        <v>553980.14890449564</v>
      </c>
      <c r="E24" s="1031">
        <f t="shared" si="3"/>
        <v>223846.77925322973</v>
      </c>
      <c r="F24" s="1031">
        <f t="shared" si="3"/>
        <v>146970.89142</v>
      </c>
      <c r="G24" s="1031">
        <f t="shared" si="3"/>
        <v>475819.57095671579</v>
      </c>
      <c r="H24" s="1031">
        <f t="shared" si="3"/>
        <v>343116.18408599996</v>
      </c>
      <c r="I24" s="1031">
        <f t="shared" si="3"/>
        <v>150336.0278077214</v>
      </c>
      <c r="J24" s="1031">
        <f t="shared" si="3"/>
        <v>525084.86769571574</v>
      </c>
      <c r="K24" s="1031">
        <f t="shared" si="3"/>
        <v>213852.67702491622</v>
      </c>
      <c r="L24" s="1032">
        <f>+L25+L26</f>
        <v>2794137.0767642264</v>
      </c>
      <c r="M24" s="1031">
        <f t="shared" si="3"/>
        <v>150298.72852000003</v>
      </c>
      <c r="N24" s="1031">
        <f t="shared" si="3"/>
        <v>472356.53040501667</v>
      </c>
      <c r="O24" s="1031">
        <f t="shared" si="3"/>
        <v>350340.11984599993</v>
      </c>
      <c r="P24" s="1032">
        <f>+P25+P26</f>
        <v>972995.37877101672</v>
      </c>
      <c r="Q24" s="1032">
        <f>+Q25+Q26</f>
        <v>3767132.4555352433</v>
      </c>
      <c r="R24" s="758"/>
      <c r="S24" s="758"/>
      <c r="T24" s="758"/>
      <c r="U24" s="758"/>
      <c r="V24" s="758"/>
      <c r="W24" s="758"/>
      <c r="X24" s="758"/>
      <c r="Y24" s="758"/>
      <c r="Z24" s="758"/>
      <c r="AA24" s="758"/>
      <c r="AB24" s="758"/>
    </row>
    <row r="25" spans="1:28">
      <c r="A25" s="123"/>
      <c r="B25" s="1033" t="s">
        <v>274</v>
      </c>
      <c r="C25" s="1031">
        <v>114792.75204802104</v>
      </c>
      <c r="D25" s="1031">
        <v>146260.20146999997</v>
      </c>
      <c r="E25" s="1031">
        <v>170118.24920473844</v>
      </c>
      <c r="F25" s="1031">
        <v>106514.97424000003</v>
      </c>
      <c r="G25" s="1031">
        <v>145395.48263099999</v>
      </c>
      <c r="H25" s="1031">
        <v>241092.78371599998</v>
      </c>
      <c r="I25" s="1031">
        <v>112320.97437802101</v>
      </c>
      <c r="J25" s="1031">
        <v>146362.63665999996</v>
      </c>
      <c r="K25" s="1031">
        <v>166492.95879173841</v>
      </c>
      <c r="L25" s="1032">
        <f>SUM(C25:K25)</f>
        <v>1349351.0131395189</v>
      </c>
      <c r="M25" s="1031">
        <v>112764.87424000002</v>
      </c>
      <c r="N25" s="1031">
        <v>145696.85584099998</v>
      </c>
      <c r="O25" s="1031">
        <v>253602.45810599995</v>
      </c>
      <c r="P25" s="1032">
        <f>SUM(M25:O25)</f>
        <v>512064.18818699999</v>
      </c>
      <c r="Q25" s="1032">
        <f>+L25+P25</f>
        <v>1861415.2013265188</v>
      </c>
      <c r="R25" s="758"/>
      <c r="S25" s="758"/>
      <c r="T25" s="758"/>
      <c r="U25" s="758"/>
      <c r="V25" s="758"/>
      <c r="W25" s="758"/>
      <c r="X25" s="758"/>
      <c r="Y25" s="758"/>
      <c r="Z25" s="758"/>
      <c r="AA25" s="758"/>
      <c r="AB25" s="758"/>
    </row>
    <row r="26" spans="1:28">
      <c r="A26" s="123"/>
      <c r="B26" s="1033" t="s">
        <v>304</v>
      </c>
      <c r="C26" s="1031">
        <v>46337.177567410952</v>
      </c>
      <c r="D26" s="1031">
        <v>407719.94743449561</v>
      </c>
      <c r="E26" s="1031">
        <v>53728.530048491273</v>
      </c>
      <c r="F26" s="1031">
        <v>40455.917179999989</v>
      </c>
      <c r="G26" s="1031">
        <v>330424.0883257158</v>
      </c>
      <c r="H26" s="1031">
        <v>102023.40036999997</v>
      </c>
      <c r="I26" s="1031">
        <v>38015.053429700391</v>
      </c>
      <c r="J26" s="1031">
        <v>378722.23103571578</v>
      </c>
      <c r="K26" s="1031">
        <v>47359.718233177809</v>
      </c>
      <c r="L26" s="1032">
        <f>SUM(C26:K26)</f>
        <v>1444786.0636247075</v>
      </c>
      <c r="M26" s="1031">
        <v>37533.854280000007</v>
      </c>
      <c r="N26" s="1031">
        <v>326659.67456401669</v>
      </c>
      <c r="O26" s="1031">
        <v>96737.661739999996</v>
      </c>
      <c r="P26" s="1032">
        <f>SUM(M26:O26)</f>
        <v>460931.19058401673</v>
      </c>
      <c r="Q26" s="1032">
        <f>+L26+P26</f>
        <v>1905717.2542087242</v>
      </c>
      <c r="R26" s="758"/>
      <c r="S26" s="758"/>
      <c r="T26" s="758"/>
      <c r="U26" s="758"/>
      <c r="V26" s="758"/>
      <c r="W26" s="758"/>
      <c r="X26" s="758"/>
      <c r="Y26" s="758"/>
      <c r="Z26" s="758"/>
      <c r="AA26" s="758"/>
      <c r="AB26" s="758"/>
    </row>
    <row r="27" spans="1:28">
      <c r="A27" s="123"/>
      <c r="B27" s="1034"/>
      <c r="C27" s="1035"/>
      <c r="D27" s="1035"/>
      <c r="E27" s="1035"/>
      <c r="F27" s="1035"/>
      <c r="G27" s="1035"/>
      <c r="H27" s="1035"/>
      <c r="I27" s="1035"/>
      <c r="J27" s="1035"/>
      <c r="K27" s="1035"/>
      <c r="L27" s="1036"/>
      <c r="M27" s="1035"/>
      <c r="N27" s="1035"/>
      <c r="O27" s="1035"/>
      <c r="P27" s="1036"/>
      <c r="Q27" s="1036"/>
      <c r="R27" s="758"/>
      <c r="S27" s="758"/>
      <c r="T27" s="758"/>
      <c r="U27" s="758"/>
      <c r="V27" s="758"/>
      <c r="W27" s="758"/>
      <c r="X27" s="758"/>
      <c r="Y27" s="758"/>
      <c r="Z27" s="758"/>
      <c r="AA27" s="758"/>
      <c r="AB27" s="758"/>
    </row>
    <row r="28" spans="1:28">
      <c r="A28" s="123"/>
      <c r="B28" s="1030"/>
      <c r="C28" s="1031"/>
      <c r="D28" s="1031"/>
      <c r="E28" s="1031"/>
      <c r="F28" s="1031"/>
      <c r="G28" s="1031"/>
      <c r="H28" s="1031"/>
      <c r="I28" s="1031"/>
      <c r="J28" s="1031"/>
      <c r="K28" s="1031"/>
      <c r="L28" s="1032"/>
      <c r="M28" s="1031"/>
      <c r="N28" s="1031"/>
      <c r="O28" s="1031"/>
      <c r="P28" s="1032"/>
      <c r="Q28" s="1032"/>
      <c r="R28" s="758"/>
      <c r="S28" s="758"/>
      <c r="T28" s="758"/>
      <c r="U28" s="758"/>
      <c r="V28" s="758"/>
      <c r="W28" s="758"/>
      <c r="X28" s="758"/>
      <c r="Y28" s="758"/>
      <c r="Z28" s="758"/>
      <c r="AA28" s="758"/>
      <c r="AB28" s="758"/>
    </row>
    <row r="29" spans="1:28">
      <c r="A29" s="123"/>
      <c r="B29" s="1030" t="s">
        <v>161</v>
      </c>
      <c r="C29" s="1031">
        <f t="shared" ref="C29:K29" si="4">+SUM(C30:C31)</f>
        <v>20716.739550435563</v>
      </c>
      <c r="D29" s="1031">
        <f t="shared" si="4"/>
        <v>2113651.852107761</v>
      </c>
      <c r="E29" s="1031">
        <f t="shared" si="4"/>
        <v>38547.415756489456</v>
      </c>
      <c r="F29" s="1031">
        <f t="shared" si="4"/>
        <v>197125.36517</v>
      </c>
      <c r="G29" s="1031">
        <f t="shared" si="4"/>
        <v>111.11835852537574</v>
      </c>
      <c r="H29" s="1031">
        <f t="shared" si="4"/>
        <v>1038.3337027743462</v>
      </c>
      <c r="I29" s="1031">
        <f t="shared" si="4"/>
        <v>20838.330764918966</v>
      </c>
      <c r="J29" s="1031">
        <f t="shared" si="4"/>
        <v>8309.7159441792992</v>
      </c>
      <c r="K29" s="1031">
        <f t="shared" si="4"/>
        <v>32295.466336489473</v>
      </c>
      <c r="L29" s="1032">
        <f>+L30+L31</f>
        <v>2432634.3376915739</v>
      </c>
      <c r="M29" s="1031">
        <f t="shared" ref="M29:O29" si="5">+M30+M31</f>
        <v>195594.56893000001</v>
      </c>
      <c r="N29" s="1031">
        <f t="shared" si="5"/>
        <v>125.09547875844042</v>
      </c>
      <c r="O29" s="1031">
        <f t="shared" si="5"/>
        <v>663.98071333044675</v>
      </c>
      <c r="P29" s="1032">
        <f>+P30+P31</f>
        <v>196383.6451220889</v>
      </c>
      <c r="Q29" s="1032">
        <f>+Q30+Q31</f>
        <v>2629017.9828136628</v>
      </c>
      <c r="R29" s="758"/>
      <c r="S29" s="758"/>
      <c r="T29" s="758"/>
      <c r="U29" s="758"/>
      <c r="V29" s="758"/>
      <c r="W29" s="758"/>
      <c r="X29" s="758"/>
      <c r="Y29" s="758"/>
      <c r="Z29" s="758"/>
      <c r="AA29" s="758"/>
      <c r="AB29" s="758"/>
    </row>
    <row r="30" spans="1:28">
      <c r="A30" s="123"/>
      <c r="B30" s="1033" t="s">
        <v>274</v>
      </c>
      <c r="C30" s="1031">
        <v>19936.635987243135</v>
      </c>
      <c r="D30" s="1031">
        <v>1938477.6264906407</v>
      </c>
      <c r="E30" s="1031">
        <v>420.75657000000001</v>
      </c>
      <c r="F30" s="1031">
        <v>150756.23624</v>
      </c>
      <c r="G30" s="1031">
        <v>0</v>
      </c>
      <c r="H30" s="1031">
        <v>121.29997</v>
      </c>
      <c r="I30" s="1031">
        <v>19936.635987243135</v>
      </c>
      <c r="J30" s="1031">
        <v>7648.4587286812985</v>
      </c>
      <c r="K30" s="1031">
        <v>420.75657000000001</v>
      </c>
      <c r="L30" s="1032">
        <f>SUM(C30:K30)</f>
        <v>2137718.4065438085</v>
      </c>
      <c r="M30" s="1031">
        <v>150756.23624</v>
      </c>
      <c r="N30" s="1031">
        <v>12.798230233064691</v>
      </c>
      <c r="O30" s="1031">
        <v>121.29997</v>
      </c>
      <c r="P30" s="1032">
        <f>SUM(M30:O30)</f>
        <v>150890.33444023307</v>
      </c>
      <c r="Q30" s="1032">
        <f>+L30+P30</f>
        <v>2288608.7409840417</v>
      </c>
      <c r="R30" s="758"/>
      <c r="S30" s="758"/>
      <c r="T30" s="758"/>
      <c r="U30" s="758"/>
      <c r="V30" s="758"/>
      <c r="W30" s="758"/>
      <c r="X30" s="758"/>
      <c r="Y30" s="758"/>
      <c r="Z30" s="758"/>
      <c r="AA30" s="758"/>
      <c r="AB30" s="758"/>
    </row>
    <row r="31" spans="1:28">
      <c r="A31" s="123"/>
      <c r="B31" s="1033" t="s">
        <v>304</v>
      </c>
      <c r="C31" s="1031">
        <v>780.10356319242783</v>
      </c>
      <c r="D31" s="1031">
        <v>175174.22561712048</v>
      </c>
      <c r="E31" s="1031">
        <v>38126.659186489458</v>
      </c>
      <c r="F31" s="1031">
        <v>46369.128929999999</v>
      </c>
      <c r="G31" s="1031">
        <v>111.11835852537574</v>
      </c>
      <c r="H31" s="1031">
        <v>917.03373277434616</v>
      </c>
      <c r="I31" s="1031">
        <v>901.69477767582976</v>
      </c>
      <c r="J31" s="1031">
        <v>661.25721549800051</v>
      </c>
      <c r="K31" s="1031">
        <v>31874.709766489472</v>
      </c>
      <c r="L31" s="1032">
        <f>SUM(C31:K31)</f>
        <v>294915.93114776537</v>
      </c>
      <c r="M31" s="1031">
        <v>44838.332689999996</v>
      </c>
      <c r="N31" s="1031">
        <v>112.29724852537574</v>
      </c>
      <c r="O31" s="1031">
        <v>542.68074333044672</v>
      </c>
      <c r="P31" s="1032">
        <f>SUM(M31:O31)</f>
        <v>45493.310681855823</v>
      </c>
      <c r="Q31" s="1032">
        <f>+L31+P31</f>
        <v>340409.2418296212</v>
      </c>
      <c r="R31" s="758"/>
      <c r="S31" s="758"/>
      <c r="T31" s="758"/>
      <c r="U31" s="758"/>
      <c r="V31" s="758"/>
      <c r="W31" s="758"/>
      <c r="X31" s="758"/>
      <c r="Y31" s="758"/>
      <c r="Z31" s="758"/>
      <c r="AA31" s="758"/>
      <c r="AB31" s="758"/>
    </row>
    <row r="32" spans="1:28">
      <c r="A32" s="123"/>
      <c r="B32" s="1034"/>
      <c r="C32" s="1035"/>
      <c r="D32" s="1035"/>
      <c r="E32" s="1035"/>
      <c r="F32" s="1035"/>
      <c r="G32" s="1035"/>
      <c r="H32" s="1035"/>
      <c r="I32" s="1035"/>
      <c r="J32" s="1035"/>
      <c r="K32" s="1035"/>
      <c r="L32" s="1036"/>
      <c r="M32" s="1035"/>
      <c r="N32" s="1035"/>
      <c r="O32" s="1035"/>
      <c r="P32" s="1036"/>
      <c r="Q32" s="1036"/>
      <c r="R32" s="758"/>
      <c r="S32" s="758"/>
      <c r="T32" s="758"/>
      <c r="U32" s="758"/>
      <c r="V32" s="758"/>
      <c r="W32" s="758"/>
      <c r="X32" s="758"/>
      <c r="Y32" s="758"/>
      <c r="Z32" s="758"/>
      <c r="AA32" s="758"/>
      <c r="AB32" s="758"/>
    </row>
    <row r="33" spans="1:28">
      <c r="A33" s="123"/>
      <c r="B33" s="1030"/>
      <c r="C33" s="1031"/>
      <c r="D33" s="1031"/>
      <c r="E33" s="1031"/>
      <c r="F33" s="1031"/>
      <c r="G33" s="1031"/>
      <c r="H33" s="1031"/>
      <c r="I33" s="1031"/>
      <c r="J33" s="1031"/>
      <c r="K33" s="1031"/>
      <c r="L33" s="1032"/>
      <c r="M33" s="1031"/>
      <c r="N33" s="1031"/>
      <c r="O33" s="1031"/>
      <c r="P33" s="1032"/>
      <c r="Q33" s="1032"/>
      <c r="R33" s="758"/>
      <c r="S33" s="758"/>
      <c r="T33" s="758"/>
      <c r="U33" s="758"/>
      <c r="V33" s="758"/>
      <c r="W33" s="758"/>
      <c r="X33" s="758"/>
      <c r="Y33" s="758"/>
      <c r="Z33" s="758"/>
      <c r="AA33" s="758"/>
      <c r="AB33" s="758"/>
    </row>
    <row r="34" spans="1:28">
      <c r="A34" s="123"/>
      <c r="B34" s="1030" t="s">
        <v>635</v>
      </c>
      <c r="C34" s="1031">
        <f t="shared" ref="C34:K34" si="6">+SUM(C35:C36)</f>
        <v>2703.7400955849625</v>
      </c>
      <c r="D34" s="1031">
        <f t="shared" si="6"/>
        <v>2640.0309288392391</v>
      </c>
      <c r="E34" s="1031">
        <f t="shared" si="6"/>
        <v>2705.245030460846</v>
      </c>
      <c r="F34" s="1031">
        <f t="shared" si="6"/>
        <v>2640.0309288392391</v>
      </c>
      <c r="G34" s="1031">
        <f t="shared" si="6"/>
        <v>2705.245030460846</v>
      </c>
      <c r="H34" s="1031">
        <f t="shared" si="6"/>
        <v>2705.245030460846</v>
      </c>
      <c r="I34" s="1031">
        <f t="shared" si="6"/>
        <v>2640.0309288392391</v>
      </c>
      <c r="J34" s="1031">
        <f t="shared" si="6"/>
        <v>2705.245030460846</v>
      </c>
      <c r="K34" s="1031">
        <f t="shared" si="6"/>
        <v>2640.0309288392391</v>
      </c>
      <c r="L34" s="1032">
        <f>+L35+L36</f>
        <v>24084.843932785301</v>
      </c>
      <c r="M34" s="1031">
        <f t="shared" ref="M34:O34" si="7">+M35+M36</f>
        <v>2705.245030460846</v>
      </c>
      <c r="N34" s="1031">
        <f t="shared" si="7"/>
        <v>2705.245030460846</v>
      </c>
      <c r="O34" s="1031">
        <f t="shared" si="7"/>
        <v>2509.6027192503466</v>
      </c>
      <c r="P34" s="1032">
        <f>+P35+P36</f>
        <v>7920.0927801720391</v>
      </c>
      <c r="Q34" s="1032">
        <f>+Q35+Q36</f>
        <v>32004.93671295734</v>
      </c>
      <c r="R34" s="758"/>
      <c r="S34" s="758"/>
      <c r="T34" s="758"/>
      <c r="U34" s="758"/>
      <c r="V34" s="758"/>
      <c r="W34" s="758"/>
      <c r="X34" s="758"/>
      <c r="Y34" s="758"/>
      <c r="Z34" s="758"/>
      <c r="AA34" s="758"/>
      <c r="AB34" s="758"/>
    </row>
    <row r="35" spans="1:28">
      <c r="A35" s="123"/>
      <c r="B35" s="1033" t="s">
        <v>274</v>
      </c>
      <c r="C35" s="1031">
        <v>0</v>
      </c>
      <c r="D35" s="1031">
        <v>0</v>
      </c>
      <c r="E35" s="1031">
        <v>0</v>
      </c>
      <c r="F35" s="1031">
        <v>0</v>
      </c>
      <c r="G35" s="1031">
        <v>0</v>
      </c>
      <c r="H35" s="1031">
        <v>0</v>
      </c>
      <c r="I35" s="1031">
        <v>0</v>
      </c>
      <c r="J35" s="1031">
        <v>0</v>
      </c>
      <c r="K35" s="1031">
        <v>0</v>
      </c>
      <c r="L35" s="1032">
        <f>SUM(C35:K35)</f>
        <v>0</v>
      </c>
      <c r="M35" s="1031">
        <v>0</v>
      </c>
      <c r="N35" s="1031">
        <v>0</v>
      </c>
      <c r="O35" s="1031">
        <v>0</v>
      </c>
      <c r="P35" s="1032">
        <f>SUM(M35:O35)</f>
        <v>0</v>
      </c>
      <c r="Q35" s="1032">
        <f>+L35+P35</f>
        <v>0</v>
      </c>
      <c r="R35" s="758"/>
      <c r="S35" s="758"/>
      <c r="T35" s="758"/>
      <c r="U35" s="758"/>
      <c r="V35" s="758"/>
      <c r="W35" s="758"/>
      <c r="X35" s="758"/>
      <c r="Y35" s="758"/>
      <c r="Z35" s="758"/>
      <c r="AA35" s="758"/>
      <c r="AB35" s="758"/>
    </row>
    <row r="36" spans="1:28">
      <c r="A36" s="123"/>
      <c r="B36" s="1033" t="s">
        <v>304</v>
      </c>
      <c r="C36" s="1031">
        <v>2703.7400955849625</v>
      </c>
      <c r="D36" s="1031">
        <v>2640.0309288392391</v>
      </c>
      <c r="E36" s="1031">
        <v>2705.245030460846</v>
      </c>
      <c r="F36" s="1031">
        <v>2640.0309288392391</v>
      </c>
      <c r="G36" s="1031">
        <v>2705.245030460846</v>
      </c>
      <c r="H36" s="1031">
        <v>2705.245030460846</v>
      </c>
      <c r="I36" s="1031">
        <v>2640.0309288392391</v>
      </c>
      <c r="J36" s="1031">
        <v>2705.245030460846</v>
      </c>
      <c r="K36" s="1031">
        <v>2640.0309288392391</v>
      </c>
      <c r="L36" s="1032">
        <f>SUM(C36:K36)</f>
        <v>24084.843932785301</v>
      </c>
      <c r="M36" s="1031">
        <v>2705.245030460846</v>
      </c>
      <c r="N36" s="1031">
        <v>2705.245030460846</v>
      </c>
      <c r="O36" s="1031">
        <v>2509.6027192503466</v>
      </c>
      <c r="P36" s="1032">
        <f>SUM(M36:O36)</f>
        <v>7920.0927801720391</v>
      </c>
      <c r="Q36" s="1032">
        <f>+L36+P36</f>
        <v>32004.93671295734</v>
      </c>
      <c r="R36" s="758"/>
      <c r="S36" s="758"/>
      <c r="T36" s="758"/>
      <c r="U36" s="758"/>
      <c r="V36" s="758"/>
      <c r="W36" s="758"/>
      <c r="X36" s="758"/>
      <c r="Y36" s="758"/>
      <c r="Z36" s="758"/>
      <c r="AA36" s="758"/>
      <c r="AB36" s="758"/>
    </row>
    <row r="37" spans="1:28">
      <c r="A37" s="123"/>
      <c r="B37" s="1034"/>
      <c r="C37" s="1035"/>
      <c r="D37" s="1035"/>
      <c r="E37" s="1035"/>
      <c r="F37" s="1035"/>
      <c r="G37" s="1035"/>
      <c r="H37" s="1035"/>
      <c r="I37" s="1035"/>
      <c r="J37" s="1035"/>
      <c r="K37" s="1035"/>
      <c r="L37" s="1036"/>
      <c r="M37" s="1035"/>
      <c r="N37" s="1035"/>
      <c r="O37" s="1035"/>
      <c r="P37" s="1036"/>
      <c r="Q37" s="1036"/>
      <c r="R37" s="758"/>
      <c r="S37" s="758"/>
      <c r="T37" s="758"/>
      <c r="U37" s="758"/>
      <c r="V37" s="758"/>
      <c r="W37" s="758"/>
      <c r="X37" s="758"/>
      <c r="Y37" s="758"/>
      <c r="Z37" s="758"/>
      <c r="AA37" s="758"/>
      <c r="AB37" s="758"/>
    </row>
    <row r="38" spans="1:28">
      <c r="A38" s="123"/>
      <c r="B38" s="1033"/>
      <c r="C38" s="1031"/>
      <c r="D38" s="1031"/>
      <c r="E38" s="1031"/>
      <c r="F38" s="1031"/>
      <c r="G38" s="1031"/>
      <c r="H38" s="1031"/>
      <c r="I38" s="1031"/>
      <c r="J38" s="1031"/>
      <c r="K38" s="1031"/>
      <c r="L38" s="1032"/>
      <c r="M38" s="1031"/>
      <c r="N38" s="1031"/>
      <c r="O38" s="1031"/>
      <c r="P38" s="1032"/>
      <c r="Q38" s="1032"/>
      <c r="R38" s="758"/>
      <c r="S38" s="758"/>
      <c r="T38" s="758"/>
      <c r="U38" s="758"/>
      <c r="V38" s="758"/>
      <c r="W38" s="758"/>
      <c r="X38" s="758"/>
      <c r="Y38" s="758"/>
      <c r="Z38" s="758"/>
      <c r="AA38" s="758"/>
      <c r="AB38" s="758"/>
    </row>
    <row r="39" spans="1:28">
      <c r="A39" s="123"/>
      <c r="B39" s="1033" t="s">
        <v>162</v>
      </c>
      <c r="C39" s="1031">
        <f t="shared" ref="C39:K39" si="8">+SUM(C40:C41)</f>
        <v>510639.74533281598</v>
      </c>
      <c r="D39" s="1031">
        <f t="shared" si="8"/>
        <v>17723.77495749131</v>
      </c>
      <c r="E39" s="1031">
        <f t="shared" si="8"/>
        <v>14.747509202453989</v>
      </c>
      <c r="F39" s="1031">
        <f t="shared" si="8"/>
        <v>14.747515337423314</v>
      </c>
      <c r="G39" s="1031">
        <f t="shared" si="8"/>
        <v>997.19308980869187</v>
      </c>
      <c r="H39" s="1031">
        <f t="shared" si="8"/>
        <v>14.747515337423312</v>
      </c>
      <c r="I39" s="1031">
        <f t="shared" si="8"/>
        <v>1236.6055978361512</v>
      </c>
      <c r="J39" s="1031">
        <f t="shared" si="8"/>
        <v>17677.335289156075</v>
      </c>
      <c r="K39" s="1031">
        <f t="shared" si="8"/>
        <v>1783798.4474488639</v>
      </c>
      <c r="L39" s="1032">
        <f>+L40+L41</f>
        <v>2332117.3442558493</v>
      </c>
      <c r="M39" s="1031">
        <f t="shared" ref="M39:O39" si="9">+M40+M41</f>
        <v>14.747509202453987</v>
      </c>
      <c r="N39" s="1031">
        <f t="shared" si="9"/>
        <v>703.95147475068018</v>
      </c>
      <c r="O39" s="1031">
        <f t="shared" si="9"/>
        <v>14.747509202453987</v>
      </c>
      <c r="P39" s="1032">
        <f>+P40+P41</f>
        <v>733.44649315558831</v>
      </c>
      <c r="Q39" s="1032">
        <f>+Q40+Q41</f>
        <v>2332850.790749005</v>
      </c>
      <c r="R39" s="758"/>
      <c r="S39" s="758"/>
      <c r="T39" s="758"/>
      <c r="U39" s="758"/>
      <c r="V39" s="758"/>
      <c r="W39" s="758"/>
      <c r="X39" s="758"/>
      <c r="Y39" s="758"/>
      <c r="Z39" s="758"/>
      <c r="AA39" s="758"/>
      <c r="AB39" s="758"/>
    </row>
    <row r="40" spans="1:28">
      <c r="A40" s="123"/>
      <c r="B40" s="1033" t="s">
        <v>274</v>
      </c>
      <c r="C40" s="1031">
        <v>465346.3652668469</v>
      </c>
      <c r="D40" s="1031">
        <v>16209.528961795806</v>
      </c>
      <c r="E40" s="1031">
        <v>11.621991840490798</v>
      </c>
      <c r="F40" s="1031">
        <v>11.760903926380369</v>
      </c>
      <c r="G40" s="1031">
        <v>882.94938368819237</v>
      </c>
      <c r="H40" s="1031">
        <v>11.827162147239264</v>
      </c>
      <c r="I40" s="1031">
        <v>1049.7138807747638</v>
      </c>
      <c r="J40" s="1031">
        <v>16275.020335014218</v>
      </c>
      <c r="K40" s="1031">
        <v>1783795.7975265326</v>
      </c>
      <c r="L40" s="1032">
        <f>SUM(C40:K40)</f>
        <v>2283594.5854125666</v>
      </c>
      <c r="M40" s="1031">
        <v>12.106543190184048</v>
      </c>
      <c r="N40" s="1031">
        <v>647.59909261929431</v>
      </c>
      <c r="O40" s="1031">
        <v>12.416058282208589</v>
      </c>
      <c r="P40" s="1032">
        <f>SUM(M40:O40)</f>
        <v>672.121694091687</v>
      </c>
      <c r="Q40" s="1032">
        <f>+L40+P40</f>
        <v>2284266.7071066583</v>
      </c>
      <c r="R40" s="758"/>
      <c r="S40" s="758"/>
      <c r="T40" s="758"/>
      <c r="U40" s="758"/>
      <c r="V40" s="758"/>
      <c r="W40" s="758"/>
      <c r="X40" s="758"/>
      <c r="Y40" s="758"/>
      <c r="Z40" s="758"/>
      <c r="AA40" s="758"/>
      <c r="AB40" s="758"/>
    </row>
    <row r="41" spans="1:28">
      <c r="A41" s="123"/>
      <c r="B41" s="1033" t="s">
        <v>304</v>
      </c>
      <c r="C41" s="1031">
        <v>45293.380065969097</v>
      </c>
      <c r="D41" s="1031">
        <v>1514.2459956955054</v>
      </c>
      <c r="E41" s="1031">
        <v>3.12551736196319</v>
      </c>
      <c r="F41" s="1031">
        <v>2.9866114110429449</v>
      </c>
      <c r="G41" s="1031">
        <v>114.24370612049952</v>
      </c>
      <c r="H41" s="1031">
        <v>2.9203531901840494</v>
      </c>
      <c r="I41" s="1031">
        <v>186.89171706138745</v>
      </c>
      <c r="J41" s="1031">
        <v>1402.3149541418559</v>
      </c>
      <c r="K41" s="1031">
        <v>2.6499223312883435</v>
      </c>
      <c r="L41" s="1032">
        <f>SUM(C41:K41)</f>
        <v>48522.75884328282</v>
      </c>
      <c r="M41" s="1031">
        <v>2.6409660122699385</v>
      </c>
      <c r="N41" s="1031">
        <v>56.352382131385916</v>
      </c>
      <c r="O41" s="1031">
        <v>2.3314509202453988</v>
      </c>
      <c r="P41" s="1032">
        <f>SUM(M41:O41)</f>
        <v>61.324799063901253</v>
      </c>
      <c r="Q41" s="1032">
        <f>+L41+P41</f>
        <v>48584.083642346719</v>
      </c>
      <c r="R41" s="758"/>
      <c r="S41" s="758"/>
      <c r="T41" s="758"/>
      <c r="U41" s="758"/>
      <c r="V41" s="758"/>
      <c r="W41" s="758"/>
      <c r="X41" s="758"/>
      <c r="Y41" s="758"/>
      <c r="Z41" s="758"/>
      <c r="AA41" s="758"/>
      <c r="AB41" s="758"/>
    </row>
    <row r="42" spans="1:28">
      <c r="A42" s="123"/>
      <c r="B42" s="1039"/>
      <c r="C42" s="1035"/>
      <c r="D42" s="1035"/>
      <c r="E42" s="1035"/>
      <c r="F42" s="1035"/>
      <c r="G42" s="1035"/>
      <c r="H42" s="1035"/>
      <c r="I42" s="1035"/>
      <c r="J42" s="1035"/>
      <c r="K42" s="1035"/>
      <c r="L42" s="1036"/>
      <c r="M42" s="1035"/>
      <c r="N42" s="1035"/>
      <c r="O42" s="1035"/>
      <c r="P42" s="1036"/>
      <c r="Q42" s="1036"/>
      <c r="R42" s="758"/>
      <c r="S42" s="758"/>
      <c r="T42" s="758"/>
      <c r="U42" s="758"/>
      <c r="V42" s="758"/>
      <c r="W42" s="758"/>
      <c r="X42" s="758"/>
      <c r="Y42" s="758"/>
      <c r="Z42" s="758"/>
      <c r="AA42" s="758"/>
      <c r="AB42" s="758"/>
    </row>
    <row r="43" spans="1:28">
      <c r="A43" s="123"/>
      <c r="B43" s="1033"/>
      <c r="C43" s="1031"/>
      <c r="D43" s="1031"/>
      <c r="E43" s="1031"/>
      <c r="F43" s="1031"/>
      <c r="G43" s="1031"/>
      <c r="H43" s="1031"/>
      <c r="I43" s="1031"/>
      <c r="J43" s="1031"/>
      <c r="K43" s="1031"/>
      <c r="L43" s="1032"/>
      <c r="M43" s="1031"/>
      <c r="N43" s="1031"/>
      <c r="O43" s="1031"/>
      <c r="P43" s="1032"/>
      <c r="Q43" s="1032"/>
      <c r="R43" s="758"/>
      <c r="S43" s="758"/>
      <c r="T43" s="758"/>
      <c r="U43" s="758"/>
      <c r="V43" s="758"/>
      <c r="W43" s="758"/>
      <c r="X43" s="758"/>
      <c r="Y43" s="758"/>
      <c r="Z43" s="758"/>
      <c r="AA43" s="758"/>
      <c r="AB43" s="758"/>
    </row>
    <row r="44" spans="1:28">
      <c r="A44" s="123"/>
      <c r="B44" s="1040" t="s">
        <v>754</v>
      </c>
      <c r="C44" s="1031">
        <f t="shared" ref="C44:K44" si="10">+SUM(C45:C46)</f>
        <v>64389.490545238266</v>
      </c>
      <c r="D44" s="1031">
        <f t="shared" si="10"/>
        <v>5876.4154048957571</v>
      </c>
      <c r="E44" s="1031">
        <f t="shared" si="10"/>
        <v>11812.348547599137</v>
      </c>
      <c r="F44" s="1031">
        <f t="shared" si="10"/>
        <v>1961.0656185143253</v>
      </c>
      <c r="G44" s="1031">
        <f t="shared" si="10"/>
        <v>11720.754279429002</v>
      </c>
      <c r="H44" s="1031">
        <f t="shared" si="10"/>
        <v>17958.557478931638</v>
      </c>
      <c r="I44" s="1031">
        <f t="shared" si="10"/>
        <v>8718.7545298599653</v>
      </c>
      <c r="J44" s="1031">
        <f t="shared" si="10"/>
        <v>8792.6906483879411</v>
      </c>
      <c r="K44" s="1031">
        <f t="shared" si="10"/>
        <v>1934957.1910461071</v>
      </c>
      <c r="L44" s="1032">
        <f>+L45+L46</f>
        <v>2066187.2680989632</v>
      </c>
      <c r="M44" s="1031">
        <f t="shared" ref="M44:O44" si="11">+M45+M46</f>
        <v>5469.4622798360942</v>
      </c>
      <c r="N44" s="1031">
        <f t="shared" si="11"/>
        <v>13401.692053884459</v>
      </c>
      <c r="O44" s="1031">
        <f t="shared" si="11"/>
        <v>19258.00358653783</v>
      </c>
      <c r="P44" s="1032">
        <f>+P45+P46</f>
        <v>38129.157920258389</v>
      </c>
      <c r="Q44" s="1032">
        <f>+Q45+Q46</f>
        <v>2104316.4260192215</v>
      </c>
      <c r="R44" s="758"/>
      <c r="S44" s="758"/>
      <c r="T44" s="758"/>
      <c r="U44" s="758"/>
      <c r="V44" s="758"/>
      <c r="W44" s="758"/>
      <c r="X44" s="758"/>
      <c r="Y44" s="758"/>
      <c r="Z44" s="758"/>
      <c r="AA44" s="758"/>
      <c r="AB44" s="758"/>
    </row>
    <row r="45" spans="1:28">
      <c r="A45" s="123"/>
      <c r="B45" s="1033" t="s">
        <v>274</v>
      </c>
      <c r="C45" s="1031">
        <v>28202.436363339304</v>
      </c>
      <c r="D45" s="1031">
        <v>4061.4575711943749</v>
      </c>
      <c r="E45" s="1031">
        <v>8797.5853498652396</v>
      </c>
      <c r="F45" s="1031">
        <v>958.208138778744</v>
      </c>
      <c r="G45" s="1031">
        <v>9041.3617273118216</v>
      </c>
      <c r="H45" s="1031">
        <v>14241.249954108411</v>
      </c>
      <c r="I45" s="1031">
        <v>6978.1705645493148</v>
      </c>
      <c r="J45" s="1031">
        <v>7217.787754547935</v>
      </c>
      <c r="K45" s="1031">
        <v>1932334.343725824</v>
      </c>
      <c r="L45" s="1032">
        <f>SUM(C45:K45)</f>
        <v>2011832.6011495192</v>
      </c>
      <c r="M45" s="1031">
        <v>4613.696969923034</v>
      </c>
      <c r="N45" s="1031">
        <v>11109.627492142881</v>
      </c>
      <c r="O45" s="1031">
        <v>16140.368397025595</v>
      </c>
      <c r="P45" s="1032">
        <f>SUM(M45:O45)</f>
        <v>31863.692859091512</v>
      </c>
      <c r="Q45" s="1032">
        <f>+L45+P45</f>
        <v>2043696.2940086108</v>
      </c>
      <c r="R45" s="758"/>
      <c r="S45" s="758"/>
      <c r="T45" s="758"/>
      <c r="U45" s="758"/>
      <c r="V45" s="758"/>
      <c r="W45" s="758"/>
      <c r="X45" s="758"/>
      <c r="Y45" s="758"/>
      <c r="Z45" s="758"/>
      <c r="AA45" s="758"/>
      <c r="AB45" s="758"/>
    </row>
    <row r="46" spans="1:28">
      <c r="A46" s="123"/>
      <c r="B46" s="1033" t="s">
        <v>304</v>
      </c>
      <c r="C46" s="1031">
        <v>36187.054181898966</v>
      </c>
      <c r="D46" s="1031">
        <v>1814.9578337013822</v>
      </c>
      <c r="E46" s="1031">
        <v>3014.763197733897</v>
      </c>
      <c r="F46" s="1031">
        <v>1002.8574797355813</v>
      </c>
      <c r="G46" s="1031">
        <v>2679.3925521171809</v>
      </c>
      <c r="H46" s="1031">
        <v>3717.3075248232267</v>
      </c>
      <c r="I46" s="1031">
        <v>1740.5839653106498</v>
      </c>
      <c r="J46" s="1031">
        <v>1574.9028938400054</v>
      </c>
      <c r="K46" s="1031">
        <v>2622.8473202831565</v>
      </c>
      <c r="L46" s="1032">
        <f>SUM(C46:K46)</f>
        <v>54354.666949444058</v>
      </c>
      <c r="M46" s="1031">
        <v>855.76530991306004</v>
      </c>
      <c r="N46" s="1031">
        <v>2292.064561741578</v>
      </c>
      <c r="O46" s="1031">
        <v>3117.6351895122361</v>
      </c>
      <c r="P46" s="1032">
        <f>SUM(M46:O46)</f>
        <v>6265.465061166874</v>
      </c>
      <c r="Q46" s="1032">
        <f>+L46+P46</f>
        <v>60620.132010610934</v>
      </c>
      <c r="R46" s="758"/>
      <c r="S46" s="758"/>
      <c r="T46" s="758"/>
      <c r="U46" s="758"/>
      <c r="V46" s="758"/>
      <c r="W46" s="758"/>
      <c r="X46" s="758"/>
      <c r="Y46" s="758"/>
      <c r="Z46" s="758"/>
      <c r="AA46" s="758"/>
      <c r="AB46" s="758"/>
    </row>
    <row r="47" spans="1:28">
      <c r="A47" s="123"/>
      <c r="B47" s="1039"/>
      <c r="C47" s="1035"/>
      <c r="D47" s="1035"/>
      <c r="E47" s="1035"/>
      <c r="F47" s="1035"/>
      <c r="G47" s="1035"/>
      <c r="H47" s="1035"/>
      <c r="I47" s="1035"/>
      <c r="J47" s="1035"/>
      <c r="K47" s="1035"/>
      <c r="L47" s="1036"/>
      <c r="M47" s="1035"/>
      <c r="N47" s="1035"/>
      <c r="O47" s="1035"/>
      <c r="P47" s="1036"/>
      <c r="Q47" s="1036"/>
      <c r="R47" s="758"/>
      <c r="S47" s="758"/>
      <c r="T47" s="758"/>
      <c r="U47" s="758"/>
      <c r="V47" s="758"/>
      <c r="W47" s="758"/>
      <c r="X47" s="758"/>
      <c r="Y47" s="758"/>
      <c r="Z47" s="758"/>
      <c r="AA47" s="758"/>
      <c r="AB47" s="758"/>
    </row>
    <row r="48" spans="1:28">
      <c r="A48" s="123"/>
      <c r="B48" s="1033"/>
      <c r="C48" s="1031"/>
      <c r="D48" s="1031"/>
      <c r="E48" s="1031"/>
      <c r="F48" s="1031"/>
      <c r="G48" s="1031"/>
      <c r="H48" s="1031"/>
      <c r="I48" s="1031"/>
      <c r="J48" s="1031"/>
      <c r="K48" s="1031"/>
      <c r="L48" s="1032"/>
      <c r="M48" s="1031"/>
      <c r="N48" s="1031"/>
      <c r="O48" s="1031"/>
      <c r="P48" s="1032"/>
      <c r="Q48" s="1032"/>
      <c r="R48" s="758"/>
      <c r="S48" s="758"/>
      <c r="T48" s="758"/>
      <c r="U48" s="758"/>
      <c r="V48" s="758"/>
      <c r="W48" s="758"/>
      <c r="X48" s="758"/>
      <c r="Y48" s="758"/>
      <c r="Z48" s="758"/>
      <c r="AA48" s="758"/>
      <c r="AB48" s="758"/>
    </row>
    <row r="49" spans="1:28">
      <c r="A49" s="123"/>
      <c r="B49" s="1040" t="s">
        <v>636</v>
      </c>
      <c r="C49" s="1031">
        <f t="shared" ref="C49:K49" si="12">+SUM(C50:C51)</f>
        <v>0</v>
      </c>
      <c r="D49" s="1031">
        <f t="shared" si="12"/>
        <v>0</v>
      </c>
      <c r="E49" s="1031">
        <f t="shared" si="12"/>
        <v>0</v>
      </c>
      <c r="F49" s="1031">
        <f t="shared" si="12"/>
        <v>1267.7281499999999</v>
      </c>
      <c r="G49" s="1031">
        <f t="shared" si="12"/>
        <v>0</v>
      </c>
      <c r="H49" s="1031">
        <f t="shared" si="12"/>
        <v>2826.8060706572314</v>
      </c>
      <c r="I49" s="1031">
        <f t="shared" si="12"/>
        <v>0</v>
      </c>
      <c r="J49" s="1031">
        <f t="shared" si="12"/>
        <v>0</v>
      </c>
      <c r="K49" s="1031">
        <f t="shared" si="12"/>
        <v>1224.3235</v>
      </c>
      <c r="L49" s="1032">
        <f>+L50+L51</f>
        <v>5318.8577206572318</v>
      </c>
      <c r="M49" s="1031">
        <f t="shared" ref="M49:O49" si="13">+M50+M51</f>
        <v>0</v>
      </c>
      <c r="N49" s="1031">
        <f t="shared" si="13"/>
        <v>0</v>
      </c>
      <c r="O49" s="1031">
        <f t="shared" si="13"/>
        <v>2826.8060706572314</v>
      </c>
      <c r="P49" s="1032">
        <f>+P50+P51</f>
        <v>2826.8060706572314</v>
      </c>
      <c r="Q49" s="1032">
        <f>+Q50+Q51</f>
        <v>8145.6637913144623</v>
      </c>
      <c r="R49" s="758"/>
      <c r="S49" s="758"/>
      <c r="T49" s="758"/>
      <c r="U49" s="758"/>
      <c r="V49" s="758"/>
      <c r="W49" s="758"/>
      <c r="X49" s="758"/>
      <c r="Y49" s="758"/>
      <c r="Z49" s="758"/>
      <c r="AA49" s="758"/>
      <c r="AB49" s="758"/>
    </row>
    <row r="50" spans="1:28">
      <c r="A50" s="123"/>
      <c r="B50" s="1033" t="s">
        <v>274</v>
      </c>
      <c r="C50" s="1031">
        <v>0</v>
      </c>
      <c r="D50" s="1031">
        <v>0</v>
      </c>
      <c r="E50" s="1031">
        <v>0</v>
      </c>
      <c r="F50" s="1031">
        <v>1267.7281499999999</v>
      </c>
      <c r="G50" s="1031">
        <v>0</v>
      </c>
      <c r="H50" s="1031">
        <v>0</v>
      </c>
      <c r="I50" s="1031">
        <v>0</v>
      </c>
      <c r="J50" s="1031">
        <v>0</v>
      </c>
      <c r="K50" s="1031">
        <v>1224.3235</v>
      </c>
      <c r="L50" s="1032">
        <f>SUM(C50:K50)</f>
        <v>2492.0516499999999</v>
      </c>
      <c r="M50" s="1031">
        <v>0</v>
      </c>
      <c r="N50" s="1031">
        <v>0</v>
      </c>
      <c r="O50" s="1031">
        <v>0</v>
      </c>
      <c r="P50" s="1032">
        <f>SUM(M50:O50)</f>
        <v>0</v>
      </c>
      <c r="Q50" s="1032">
        <f>+L50+P50</f>
        <v>2492.0516499999999</v>
      </c>
      <c r="R50" s="758"/>
      <c r="S50" s="758"/>
      <c r="T50" s="758"/>
      <c r="U50" s="758"/>
      <c r="V50" s="758"/>
      <c r="W50" s="758"/>
      <c r="X50" s="758"/>
      <c r="Y50" s="758"/>
      <c r="Z50" s="758"/>
      <c r="AA50" s="758"/>
      <c r="AB50" s="758"/>
    </row>
    <row r="51" spans="1:28">
      <c r="A51" s="123"/>
      <c r="B51" s="1033" t="s">
        <v>304</v>
      </c>
      <c r="C51" s="1031">
        <v>0</v>
      </c>
      <c r="D51" s="1031">
        <v>0</v>
      </c>
      <c r="E51" s="1031">
        <v>0</v>
      </c>
      <c r="F51" s="1031">
        <v>0</v>
      </c>
      <c r="G51" s="1031">
        <v>0</v>
      </c>
      <c r="H51" s="1031">
        <v>2826.8060706572314</v>
      </c>
      <c r="I51" s="1031">
        <v>0</v>
      </c>
      <c r="J51" s="1031">
        <v>0</v>
      </c>
      <c r="K51" s="1031">
        <v>0</v>
      </c>
      <c r="L51" s="1032">
        <f>SUM(C51:K51)</f>
        <v>2826.8060706572314</v>
      </c>
      <c r="M51" s="1031">
        <v>0</v>
      </c>
      <c r="N51" s="1031">
        <v>0</v>
      </c>
      <c r="O51" s="1031">
        <v>2826.8060706572314</v>
      </c>
      <c r="P51" s="1032">
        <f>SUM(M51:O51)</f>
        <v>2826.8060706572314</v>
      </c>
      <c r="Q51" s="1032">
        <f>+L51+P51</f>
        <v>5653.6121413144629</v>
      </c>
      <c r="R51" s="758"/>
      <c r="S51" s="758"/>
      <c r="T51" s="758"/>
      <c r="U51" s="758"/>
      <c r="V51" s="758"/>
      <c r="W51" s="758"/>
      <c r="X51" s="758"/>
      <c r="Y51" s="758"/>
      <c r="Z51" s="758"/>
      <c r="AA51" s="758"/>
      <c r="AB51" s="758"/>
    </row>
    <row r="52" spans="1:28">
      <c r="A52" s="123"/>
      <c r="B52" s="1039"/>
      <c r="C52" s="1035"/>
      <c r="D52" s="1035"/>
      <c r="E52" s="1035"/>
      <c r="F52" s="1035"/>
      <c r="G52" s="1035"/>
      <c r="H52" s="1035"/>
      <c r="I52" s="1035"/>
      <c r="J52" s="1035"/>
      <c r="K52" s="1035"/>
      <c r="L52" s="1036"/>
      <c r="M52" s="1035"/>
      <c r="N52" s="1035"/>
      <c r="O52" s="1035"/>
      <c r="P52" s="1036"/>
      <c r="Q52" s="1036"/>
      <c r="R52" s="758"/>
      <c r="S52" s="758"/>
      <c r="T52" s="758"/>
      <c r="U52" s="758"/>
      <c r="V52" s="758"/>
      <c r="W52" s="758"/>
      <c r="X52" s="758"/>
      <c r="Y52" s="758"/>
      <c r="Z52" s="758"/>
      <c r="AA52" s="758"/>
      <c r="AB52" s="758"/>
    </row>
    <row r="53" spans="1:28">
      <c r="A53" s="123"/>
      <c r="B53" s="1040"/>
      <c r="C53" s="1031"/>
      <c r="D53" s="1031"/>
      <c r="E53" s="1031"/>
      <c r="F53" s="1031"/>
      <c r="G53" s="1031"/>
      <c r="H53" s="1031"/>
      <c r="I53" s="1031"/>
      <c r="J53" s="1031"/>
      <c r="K53" s="1031"/>
      <c r="L53" s="1032"/>
      <c r="M53" s="1031"/>
      <c r="N53" s="1031"/>
      <c r="O53" s="1031"/>
      <c r="P53" s="1032"/>
      <c r="Q53" s="1032"/>
      <c r="R53" s="758"/>
      <c r="S53" s="758"/>
      <c r="T53" s="758"/>
      <c r="U53" s="758"/>
      <c r="V53" s="758"/>
      <c r="W53" s="758"/>
      <c r="X53" s="758"/>
      <c r="Y53" s="758"/>
      <c r="Z53" s="758"/>
      <c r="AA53" s="758"/>
      <c r="AB53" s="758"/>
    </row>
    <row r="54" spans="1:28">
      <c r="A54" s="123"/>
      <c r="B54" s="1030" t="s">
        <v>160</v>
      </c>
      <c r="C54" s="1031">
        <f t="shared" ref="C54:K54" si="14">+SUM(C55:C56)</f>
        <v>475417.1339404402</v>
      </c>
      <c r="D54" s="1031">
        <f t="shared" si="14"/>
        <v>824418.29262428707</v>
      </c>
      <c r="E54" s="1031">
        <f t="shared" si="14"/>
        <v>631304.31815255841</v>
      </c>
      <c r="F54" s="1031">
        <f t="shared" si="14"/>
        <v>217156.27651439357</v>
      </c>
      <c r="G54" s="1031">
        <f t="shared" si="14"/>
        <v>0</v>
      </c>
      <c r="H54" s="1031">
        <f t="shared" si="14"/>
        <v>176517.03048098565</v>
      </c>
      <c r="I54" s="1031">
        <f t="shared" si="14"/>
        <v>384366.60943047667</v>
      </c>
      <c r="J54" s="1031">
        <f t="shared" si="14"/>
        <v>3580286.5532180234</v>
      </c>
      <c r="K54" s="1031">
        <f t="shared" si="14"/>
        <v>805804.89749448176</v>
      </c>
      <c r="L54" s="1032">
        <f>+L55+L56</f>
        <v>7095271.1118556466</v>
      </c>
      <c r="M54" s="1031">
        <f t="shared" ref="M54:O54" si="15">+M55+M56</f>
        <v>361410.08877038362</v>
      </c>
      <c r="N54" s="1031">
        <f t="shared" si="15"/>
        <v>674735.5734554372</v>
      </c>
      <c r="O54" s="1031">
        <f t="shared" si="15"/>
        <v>1116803.7077883098</v>
      </c>
      <c r="P54" s="1032">
        <f>+P55+P56</f>
        <v>2152949.3700141306</v>
      </c>
      <c r="Q54" s="1032">
        <f>+Q55+Q56</f>
        <v>9248220.4818697777</v>
      </c>
      <c r="R54" s="758"/>
      <c r="S54" s="758"/>
      <c r="T54" s="758"/>
      <c r="U54" s="758"/>
      <c r="V54" s="758"/>
      <c r="W54" s="758"/>
      <c r="X54" s="758"/>
      <c r="Y54" s="758"/>
      <c r="Z54" s="758"/>
      <c r="AA54" s="758"/>
      <c r="AB54" s="758"/>
    </row>
    <row r="55" spans="1:28">
      <c r="A55" s="123"/>
      <c r="B55" s="1033" t="s">
        <v>274</v>
      </c>
      <c r="C55" s="1031">
        <v>475417.1339404402</v>
      </c>
      <c r="D55" s="1031">
        <v>824418.29262428707</v>
      </c>
      <c r="E55" s="1031">
        <v>631304.31815255841</v>
      </c>
      <c r="F55" s="1031">
        <v>217156.27651439357</v>
      </c>
      <c r="G55" s="1031">
        <v>0</v>
      </c>
      <c r="H55" s="1031">
        <v>176517.03048098565</v>
      </c>
      <c r="I55" s="1031">
        <v>384366.60943047667</v>
      </c>
      <c r="J55" s="1031">
        <v>3580286.5532180234</v>
      </c>
      <c r="K55" s="1031">
        <v>805804.89749448176</v>
      </c>
      <c r="L55" s="1032">
        <f>SUM(C55:K55)</f>
        <v>7095271.1118556466</v>
      </c>
      <c r="M55" s="1031">
        <v>361410.08877038362</v>
      </c>
      <c r="N55" s="1031">
        <v>674735.5734554372</v>
      </c>
      <c r="O55" s="1031">
        <v>1116803.7077883098</v>
      </c>
      <c r="P55" s="1032">
        <f>SUM(M55:O55)</f>
        <v>2152949.3700141306</v>
      </c>
      <c r="Q55" s="1032">
        <f>+L55+P55</f>
        <v>9248220.4818697777</v>
      </c>
      <c r="R55" s="758"/>
      <c r="S55" s="758"/>
      <c r="T55" s="758"/>
      <c r="U55" s="758"/>
      <c r="V55" s="758"/>
      <c r="W55" s="758"/>
      <c r="X55" s="758"/>
      <c r="Y55" s="758"/>
      <c r="Z55" s="758"/>
      <c r="AA55" s="758"/>
      <c r="AB55" s="758"/>
    </row>
    <row r="56" spans="1:28">
      <c r="A56" s="123"/>
      <c r="B56" s="1033" t="s">
        <v>304</v>
      </c>
      <c r="C56" s="1031">
        <v>0</v>
      </c>
      <c r="D56" s="1031">
        <v>0</v>
      </c>
      <c r="E56" s="1031">
        <v>0</v>
      </c>
      <c r="F56" s="1031">
        <v>0</v>
      </c>
      <c r="G56" s="1031">
        <v>0</v>
      </c>
      <c r="H56" s="1031">
        <v>0</v>
      </c>
      <c r="I56" s="1031">
        <v>0</v>
      </c>
      <c r="J56" s="1031">
        <v>0</v>
      </c>
      <c r="K56" s="1031">
        <v>0</v>
      </c>
      <c r="L56" s="1032">
        <f>SUM(C56:K56)</f>
        <v>0</v>
      </c>
      <c r="M56" s="1031">
        <v>0</v>
      </c>
      <c r="N56" s="1031">
        <v>0</v>
      </c>
      <c r="O56" s="1031">
        <v>0</v>
      </c>
      <c r="P56" s="1032">
        <f>SUM(M56:O56)</f>
        <v>0</v>
      </c>
      <c r="Q56" s="1032">
        <f>+L56+P56</f>
        <v>0</v>
      </c>
      <c r="R56" s="758"/>
      <c r="S56" s="758"/>
      <c r="T56" s="758"/>
      <c r="U56" s="758"/>
      <c r="V56" s="758"/>
      <c r="W56" s="758"/>
      <c r="X56" s="758"/>
      <c r="Y56" s="758"/>
      <c r="Z56" s="758"/>
      <c r="AA56" s="758"/>
      <c r="AB56" s="758"/>
    </row>
    <row r="57" spans="1:28" ht="16" thickBot="1">
      <c r="A57" s="123"/>
      <c r="B57" s="1041"/>
      <c r="C57" s="1042"/>
      <c r="D57" s="1042"/>
      <c r="E57" s="1042"/>
      <c r="F57" s="1042"/>
      <c r="G57" s="1042"/>
      <c r="H57" s="1042"/>
      <c r="I57" s="1042"/>
      <c r="J57" s="1042"/>
      <c r="K57" s="1042"/>
      <c r="L57" s="1042"/>
      <c r="M57" s="1042"/>
      <c r="N57" s="1042"/>
      <c r="O57" s="1042"/>
      <c r="P57" s="1042"/>
      <c r="Q57" s="1042"/>
      <c r="R57" s="758"/>
      <c r="S57" s="758"/>
      <c r="T57" s="758"/>
      <c r="U57" s="758"/>
      <c r="V57" s="758"/>
      <c r="W57" s="758"/>
      <c r="X57" s="758"/>
      <c r="Y57" s="758"/>
      <c r="Z57" s="758"/>
      <c r="AA57" s="758"/>
      <c r="AB57" s="758"/>
    </row>
    <row r="58" spans="1:28" ht="16" thickTop="1">
      <c r="A58" s="123"/>
      <c r="B58" s="1043"/>
      <c r="C58" s="1044"/>
      <c r="D58" s="1044"/>
      <c r="E58" s="1044"/>
      <c r="F58" s="1044"/>
      <c r="G58" s="1044"/>
      <c r="H58" s="1044"/>
      <c r="I58" s="1044"/>
      <c r="J58" s="1044"/>
      <c r="K58" s="1044"/>
      <c r="L58" s="1044"/>
      <c r="M58" s="1044"/>
      <c r="N58" s="1044"/>
      <c r="O58" s="1044"/>
      <c r="P58" s="1044"/>
      <c r="Q58" s="1044"/>
      <c r="R58" s="758"/>
      <c r="S58" s="758"/>
      <c r="T58" s="758"/>
      <c r="U58" s="758"/>
      <c r="V58" s="758"/>
      <c r="W58" s="758"/>
      <c r="X58" s="758"/>
      <c r="Y58" s="758"/>
      <c r="Z58" s="758"/>
      <c r="AA58" s="758"/>
      <c r="AB58" s="758"/>
    </row>
    <row r="59" spans="1:28">
      <c r="A59" s="123"/>
      <c r="B59" s="1045" t="s">
        <v>691</v>
      </c>
      <c r="C59" s="1046">
        <f t="shared" ref="C59:K59" si="16">+C60+C61</f>
        <v>9564972.0797768272</v>
      </c>
      <c r="D59" s="1046">
        <f t="shared" si="16"/>
        <v>9374309.4579342101</v>
      </c>
      <c r="E59" s="1046">
        <f t="shared" si="16"/>
        <v>6850422.7183637246</v>
      </c>
      <c r="F59" s="1046">
        <f t="shared" si="16"/>
        <v>2431512.1064835261</v>
      </c>
      <c r="G59" s="1046">
        <f t="shared" si="16"/>
        <v>10179717.953441739</v>
      </c>
      <c r="H59" s="1046">
        <f t="shared" si="16"/>
        <v>2055797.778125905</v>
      </c>
      <c r="I59" s="1046">
        <f t="shared" si="16"/>
        <v>5204121.7243409809</v>
      </c>
      <c r="J59" s="1046">
        <f t="shared" si="16"/>
        <v>7933361.8388710851</v>
      </c>
      <c r="K59" s="1046">
        <f t="shared" si="16"/>
        <v>8308282.7475506095</v>
      </c>
      <c r="L59" s="1046">
        <f>+L60+L61</f>
        <v>61902498.4048886</v>
      </c>
      <c r="M59" s="1046">
        <f t="shared" ref="M59:O59" si="17">+M60+M61</f>
        <v>9376602.3250979669</v>
      </c>
      <c r="N59" s="1046">
        <f t="shared" si="17"/>
        <v>1941731.6003012389</v>
      </c>
      <c r="O59" s="1046">
        <f t="shared" si="17"/>
        <v>4184268.7022287734</v>
      </c>
      <c r="P59" s="1046">
        <f>+P60+P61</f>
        <v>15502602.627627978</v>
      </c>
      <c r="Q59" s="1046">
        <f>+Q60+Q61</f>
        <v>77405101.032516599</v>
      </c>
      <c r="R59" s="758"/>
      <c r="S59" s="758"/>
      <c r="T59" s="758"/>
      <c r="U59" s="758"/>
      <c r="V59" s="758"/>
      <c r="W59" s="758"/>
      <c r="X59" s="758"/>
      <c r="Y59" s="758"/>
      <c r="Z59" s="758"/>
      <c r="AA59" s="758"/>
      <c r="AB59" s="758"/>
    </row>
    <row r="60" spans="1:28">
      <c r="A60" s="123"/>
      <c r="B60" s="1047" t="s">
        <v>274</v>
      </c>
      <c r="C60" s="1048">
        <f t="shared" ref="C60:K61" si="18">+C15+C20+C25+C30+C35+C40+C45+C50+C55</f>
        <v>8119669.0123879611</v>
      </c>
      <c r="D60" s="1048">
        <f t="shared" si="18"/>
        <v>7963589.5933467811</v>
      </c>
      <c r="E60" s="1048">
        <f t="shared" si="18"/>
        <v>4559849.9640335301</v>
      </c>
      <c r="F60" s="1048">
        <f t="shared" si="18"/>
        <v>1480042.0515139927</v>
      </c>
      <c r="G60" s="1048">
        <f t="shared" si="18"/>
        <v>9587086.5195377916</v>
      </c>
      <c r="H60" s="1048">
        <f t="shared" si="18"/>
        <v>1465277.1958714859</v>
      </c>
      <c r="I60" s="1048">
        <f t="shared" si="18"/>
        <v>3991073.5387801607</v>
      </c>
      <c r="J60" s="1048">
        <f t="shared" si="18"/>
        <v>6848743.1677581035</v>
      </c>
      <c r="K60" s="1048">
        <f t="shared" si="18"/>
        <v>6283935.8169093942</v>
      </c>
      <c r="L60" s="1032">
        <f>SUM(C60:K60)</f>
        <v>50299266.860139199</v>
      </c>
      <c r="M60" s="1048">
        <f t="shared" ref="M60:O61" si="19">+M15+M20+M25+M30+M35+M40+M45+M50+M55</f>
        <v>8271774.1189045953</v>
      </c>
      <c r="N60" s="1048">
        <f t="shared" si="19"/>
        <v>1514717.846959691</v>
      </c>
      <c r="O60" s="1048">
        <f t="shared" si="19"/>
        <v>3777310.0322357975</v>
      </c>
      <c r="P60" s="1048">
        <f t="shared" ref="P60:Q60" si="20">+P15+P20+P25+P30+P35+P40+P45+P50+P55</f>
        <v>13563801.998100083</v>
      </c>
      <c r="Q60" s="1048">
        <f t="shared" si="20"/>
        <v>63863068.858239301</v>
      </c>
      <c r="R60" s="758"/>
      <c r="S60" s="758"/>
      <c r="T60" s="758"/>
      <c r="U60" s="758"/>
      <c r="V60" s="758"/>
      <c r="W60" s="758"/>
      <c r="X60" s="758"/>
      <c r="Y60" s="758"/>
      <c r="Z60" s="758"/>
      <c r="AA60" s="758"/>
      <c r="AB60" s="758"/>
    </row>
    <row r="61" spans="1:28">
      <c r="A61" s="123"/>
      <c r="B61" s="1047" t="s">
        <v>304</v>
      </c>
      <c r="C61" s="1048">
        <f t="shared" si="18"/>
        <v>1445303.0673888663</v>
      </c>
      <c r="D61" s="1048">
        <f t="shared" si="18"/>
        <v>1410719.8645874285</v>
      </c>
      <c r="E61" s="1048">
        <f t="shared" si="18"/>
        <v>2290572.754330195</v>
      </c>
      <c r="F61" s="1048">
        <f t="shared" si="18"/>
        <v>951470.05496953323</v>
      </c>
      <c r="G61" s="1048">
        <f t="shared" si="18"/>
        <v>592631.43390394736</v>
      </c>
      <c r="H61" s="1048">
        <f t="shared" si="18"/>
        <v>590520.5822544191</v>
      </c>
      <c r="I61" s="1048">
        <f t="shared" si="18"/>
        <v>1213048.1855608197</v>
      </c>
      <c r="J61" s="1048">
        <f t="shared" si="18"/>
        <v>1084618.6711129816</v>
      </c>
      <c r="K61" s="1048">
        <f t="shared" si="18"/>
        <v>2024346.9306412151</v>
      </c>
      <c r="L61" s="1032">
        <f>SUM(C61:K61)</f>
        <v>11603231.544749405</v>
      </c>
      <c r="M61" s="1048">
        <f t="shared" si="19"/>
        <v>1104828.2061933714</v>
      </c>
      <c r="N61" s="1048">
        <f t="shared" si="19"/>
        <v>427013.75334154785</v>
      </c>
      <c r="O61" s="1048">
        <f t="shared" si="19"/>
        <v>406958.66999297566</v>
      </c>
      <c r="P61" s="1048">
        <f t="shared" ref="P61:Q61" si="21">+P16+P21+P26+P31+P36+P41+P46+P51+P56</f>
        <v>1938800.6295278948</v>
      </c>
      <c r="Q61" s="1048">
        <f t="shared" si="21"/>
        <v>13542032.1742773</v>
      </c>
      <c r="R61" s="758"/>
      <c r="S61" s="758"/>
      <c r="T61" s="758"/>
      <c r="U61" s="758"/>
      <c r="V61" s="758"/>
      <c r="W61" s="758"/>
      <c r="X61" s="758"/>
      <c r="Y61" s="758"/>
      <c r="Z61" s="758"/>
      <c r="AA61" s="758"/>
      <c r="AB61" s="758"/>
    </row>
    <row r="62" spans="1:28" ht="16" thickBot="1">
      <c r="A62" s="123"/>
      <c r="B62" s="1049"/>
      <c r="C62" s="1050"/>
      <c r="D62" s="1050"/>
      <c r="E62" s="1050"/>
      <c r="F62" s="1050"/>
      <c r="G62" s="1050"/>
      <c r="H62" s="1050"/>
      <c r="I62" s="1050"/>
      <c r="J62" s="1050"/>
      <c r="K62" s="1050"/>
      <c r="L62" s="1050"/>
      <c r="M62" s="1050"/>
      <c r="N62" s="1050"/>
      <c r="O62" s="1050"/>
      <c r="P62" s="1050"/>
      <c r="Q62" s="1050"/>
      <c r="R62" s="758"/>
      <c r="S62" s="758"/>
      <c r="T62" s="758"/>
      <c r="U62" s="758"/>
      <c r="V62" s="758"/>
      <c r="W62" s="758"/>
      <c r="X62" s="758"/>
      <c r="Y62" s="758"/>
      <c r="Z62" s="758"/>
      <c r="AA62" s="758"/>
      <c r="AB62" s="758"/>
    </row>
    <row r="63" spans="1:28" ht="16" thickTop="1">
      <c r="A63" s="123"/>
      <c r="B63" s="107"/>
      <c r="C63" s="130"/>
      <c r="D63" s="130"/>
      <c r="E63" s="130"/>
      <c r="F63" s="130"/>
      <c r="G63" s="130"/>
      <c r="H63" s="130"/>
      <c r="I63" s="130"/>
      <c r="J63" s="130"/>
      <c r="K63" s="130"/>
      <c r="L63" s="130"/>
      <c r="M63" s="129"/>
      <c r="N63" s="129"/>
      <c r="O63" s="129"/>
      <c r="P63" s="130"/>
      <c r="Q63" s="130"/>
      <c r="R63" s="129"/>
      <c r="S63" s="129"/>
      <c r="T63" s="129"/>
      <c r="U63" s="129"/>
      <c r="V63" s="129"/>
      <c r="W63" s="129"/>
      <c r="X63" s="129"/>
    </row>
    <row r="64" spans="1:28">
      <c r="A64" s="123"/>
      <c r="B64" s="655" t="s">
        <v>365</v>
      </c>
      <c r="C64" s="749"/>
      <c r="D64" s="749"/>
      <c r="E64" s="749"/>
      <c r="F64" s="749"/>
      <c r="G64" s="749"/>
      <c r="H64" s="749"/>
      <c r="I64" s="749"/>
      <c r="J64" s="749"/>
      <c r="K64" s="749"/>
      <c r="L64" s="750"/>
      <c r="M64" s="129"/>
      <c r="N64" s="129"/>
      <c r="O64" s="129"/>
      <c r="P64" s="750"/>
      <c r="Q64" s="750"/>
      <c r="R64" s="129"/>
      <c r="S64" s="129"/>
      <c r="T64" s="129"/>
      <c r="U64" s="129"/>
      <c r="V64" s="129"/>
      <c r="W64" s="129"/>
      <c r="X64" s="129"/>
    </row>
    <row r="65" spans="1:24">
      <c r="A65" s="123"/>
      <c r="B65" s="131"/>
      <c r="C65" s="131"/>
      <c r="D65" s="131"/>
      <c r="E65" s="131"/>
      <c r="F65" s="131"/>
      <c r="G65" s="131"/>
      <c r="H65" s="131"/>
      <c r="I65" s="131"/>
      <c r="J65" s="131"/>
      <c r="K65" s="131"/>
      <c r="L65" s="750"/>
      <c r="M65" s="129"/>
      <c r="N65" s="129"/>
      <c r="O65" s="129"/>
      <c r="P65" s="129"/>
      <c r="Q65" s="129"/>
      <c r="R65" s="129"/>
      <c r="S65" s="129"/>
      <c r="T65" s="129"/>
      <c r="U65" s="129"/>
      <c r="V65" s="129"/>
      <c r="W65" s="129"/>
      <c r="X65" s="129"/>
    </row>
    <row r="66" spans="1:24">
      <c r="A66" s="123"/>
      <c r="C66" s="129"/>
      <c r="D66" s="129"/>
      <c r="E66" s="129"/>
      <c r="F66" s="129"/>
      <c r="G66" s="129"/>
      <c r="H66" s="129"/>
      <c r="I66" s="129"/>
      <c r="J66" s="129"/>
      <c r="K66" s="129"/>
      <c r="L66" s="129"/>
      <c r="Q66" s="129"/>
    </row>
    <row r="67" spans="1:24">
      <c r="A67" s="123"/>
      <c r="C67" s="129"/>
      <c r="D67" s="129"/>
      <c r="E67" s="129"/>
      <c r="F67" s="129"/>
      <c r="G67" s="129"/>
      <c r="H67" s="129"/>
      <c r="I67" s="129"/>
      <c r="J67" s="129"/>
      <c r="K67" s="129"/>
      <c r="L67" s="129"/>
      <c r="Q67" s="129"/>
    </row>
    <row r="68" spans="1:24">
      <c r="A68" s="123"/>
      <c r="B68" s="970"/>
      <c r="C68" s="129"/>
      <c r="D68" s="129"/>
      <c r="E68" s="129"/>
      <c r="F68" s="129"/>
      <c r="G68" s="129"/>
      <c r="H68" s="129"/>
      <c r="I68" s="129"/>
      <c r="J68" s="129"/>
      <c r="K68" s="129"/>
      <c r="L68" s="129"/>
    </row>
    <row r="69" spans="1:24">
      <c r="A69" s="123"/>
      <c r="B69" s="970"/>
      <c r="C69" s="129"/>
      <c r="D69" s="129"/>
      <c r="E69" s="129"/>
      <c r="F69" s="129"/>
      <c r="G69" s="129"/>
      <c r="H69" s="129"/>
      <c r="I69" s="129"/>
      <c r="J69" s="129"/>
      <c r="K69" s="129"/>
      <c r="L69" s="129"/>
    </row>
    <row r="70" spans="1:24">
      <c r="A70" s="123"/>
      <c r="B70" s="970"/>
      <c r="C70" s="129"/>
      <c r="D70" s="129"/>
      <c r="E70" s="129"/>
      <c r="F70" s="129"/>
      <c r="G70" s="129"/>
      <c r="H70" s="129"/>
      <c r="I70" s="129"/>
      <c r="J70" s="129"/>
      <c r="K70" s="129"/>
      <c r="L70" s="129"/>
    </row>
    <row r="71" spans="1:24">
      <c r="A71" s="123"/>
      <c r="B71" s="970"/>
      <c r="C71" s="129"/>
    </row>
    <row r="72" spans="1:24">
      <c r="A72" s="123"/>
      <c r="B72" s="970"/>
      <c r="C72" s="129"/>
    </row>
    <row r="73" spans="1:24">
      <c r="A73" s="123"/>
      <c r="B73" s="970"/>
      <c r="C73" s="129"/>
    </row>
    <row r="74" spans="1:24">
      <c r="A74" s="123"/>
      <c r="B74" s="970"/>
      <c r="C74" s="129"/>
    </row>
    <row r="75" spans="1:24">
      <c r="A75" s="123"/>
      <c r="B75" s="970"/>
      <c r="C75" s="129"/>
    </row>
    <row r="76" spans="1:24">
      <c r="A76" s="123"/>
      <c r="B76" s="970"/>
      <c r="C76" s="129"/>
    </row>
    <row r="77" spans="1:24">
      <c r="A77" s="123"/>
      <c r="B77" s="970"/>
      <c r="C77" s="129"/>
    </row>
    <row r="78" spans="1:24">
      <c r="B78" s="970"/>
      <c r="C78" s="129"/>
    </row>
    <row r="79" spans="1:24">
      <c r="B79" s="970"/>
      <c r="C79" s="129"/>
    </row>
    <row r="80" spans="1:24">
      <c r="B80" s="970"/>
      <c r="C80" s="129"/>
    </row>
    <row r="81" spans="2:3">
      <c r="B81" s="970"/>
      <c r="C81" s="129"/>
    </row>
    <row r="82" spans="2:3">
      <c r="B82" s="970"/>
      <c r="C82" s="129"/>
    </row>
    <row r="83" spans="2:3">
      <c r="B83" s="970"/>
      <c r="C83" s="129"/>
    </row>
    <row r="84" spans="2:3">
      <c r="B84" s="970"/>
      <c r="C84" s="129"/>
    </row>
    <row r="85" spans="2:3">
      <c r="B85" s="970"/>
      <c r="C85" s="129"/>
    </row>
    <row r="86" spans="2:3">
      <c r="B86" s="970"/>
      <c r="C86" s="129"/>
    </row>
    <row r="87" spans="2:3">
      <c r="C87" s="129"/>
    </row>
    <row r="88" spans="2:3">
      <c r="C88" s="129"/>
    </row>
    <row r="89" spans="2:3">
      <c r="C89" s="129"/>
    </row>
    <row r="90" spans="2:3">
      <c r="C90" s="129"/>
    </row>
    <row r="91" spans="2:3">
      <c r="C91" s="129"/>
    </row>
    <row r="92" spans="2:3">
      <c r="C92" s="129"/>
    </row>
    <row r="93" spans="2:3">
      <c r="C93" s="129"/>
    </row>
    <row r="94" spans="2:3">
      <c r="C94" s="129"/>
    </row>
    <row r="95" spans="2:3">
      <c r="C95" s="129"/>
    </row>
    <row r="96" spans="2:3">
      <c r="C96" s="129"/>
    </row>
    <row r="97" spans="3:3">
      <c r="C97" s="129"/>
    </row>
    <row r="98" spans="3:3">
      <c r="C98" s="129"/>
    </row>
    <row r="99" spans="3:3">
      <c r="C99" s="129"/>
    </row>
    <row r="100" spans="3:3">
      <c r="C100" s="129"/>
    </row>
    <row r="101" spans="3:3">
      <c r="C101" s="129"/>
    </row>
    <row r="102" spans="3:3">
      <c r="C102" s="129"/>
    </row>
    <row r="103" spans="3:3">
      <c r="C103" s="129"/>
    </row>
    <row r="104" spans="3:3">
      <c r="C104" s="129"/>
    </row>
    <row r="105" spans="3:3">
      <c r="C105" s="129"/>
    </row>
    <row r="106" spans="3:3">
      <c r="C106" s="129"/>
    </row>
    <row r="107" spans="3:3">
      <c r="C107" s="129"/>
    </row>
  </sheetData>
  <mergeCells count="7">
    <mergeCell ref="Q11:Q12"/>
    <mergeCell ref="M11:O11"/>
    <mergeCell ref="B6:L6"/>
    <mergeCell ref="B7:L7"/>
    <mergeCell ref="B8:L8"/>
    <mergeCell ref="B11:B12"/>
    <mergeCell ref="C11:K11"/>
  </mergeCells>
  <hyperlinks>
    <hyperlink ref="A1" location="INDICE!A1" display="Indice"/>
  </hyperlinks>
  <printOptions horizontalCentered="1"/>
  <pageMargins left="0" right="0" top="0" bottom="0" header="0" footer="0"/>
  <pageSetup paperSize="9" scale="54" orientation="landscape" r:id="rId1"/>
  <headerFooter scaleWithDoc="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W84"/>
  <sheetViews>
    <sheetView showGridLines="0" zoomScaleNormal="100" zoomScaleSheetLayoutView="85" workbookViewId="0">
      <selection activeCell="B3" sqref="B3"/>
    </sheetView>
  </sheetViews>
  <sheetFormatPr baseColWidth="10" defaultColWidth="11.453125" defaultRowHeight="13"/>
  <cols>
    <col min="1" max="1" width="13.453125" style="431" customWidth="1"/>
    <col min="2" max="2" width="52.54296875" style="428" bestFit="1" customWidth="1"/>
    <col min="3" max="3" width="20.453125" style="428" bestFit="1" customWidth="1"/>
    <col min="4" max="4" width="19.453125" style="428" bestFit="1" customWidth="1"/>
    <col min="5" max="12" width="13.453125" style="428" customWidth="1"/>
    <col min="13" max="13" width="15.1796875" style="428" bestFit="1" customWidth="1"/>
    <col min="14" max="14" width="12.81640625" style="428" bestFit="1" customWidth="1"/>
    <col min="15" max="17" width="11.54296875" style="428" bestFit="1" customWidth="1"/>
    <col min="18" max="18" width="12.81640625" style="428" bestFit="1" customWidth="1"/>
    <col min="19" max="19" width="11.54296875" style="428" bestFit="1" customWidth="1"/>
    <col min="20" max="23" width="12.81640625" style="428" bestFit="1" customWidth="1"/>
    <col min="24" max="16384" width="11.453125" style="428"/>
  </cols>
  <sheetData>
    <row r="1" spans="1:23" ht="14.5">
      <c r="A1" s="692" t="s">
        <v>217</v>
      </c>
      <c r="B1" s="700"/>
      <c r="C1" s="700"/>
      <c r="D1" s="700"/>
      <c r="E1" s="700"/>
    </row>
    <row r="2" spans="1:23" ht="14.5">
      <c r="A2" s="655"/>
      <c r="B2" s="361" t="str">
        <f>+INDICE!B2</f>
        <v>MINISTERIO DE ECONOMÍA</v>
      </c>
      <c r="C2" s="1174"/>
      <c r="D2" s="1174"/>
      <c r="E2" s="361"/>
      <c r="F2" s="936"/>
    </row>
    <row r="3" spans="1:23" ht="14.5">
      <c r="A3" s="655"/>
      <c r="B3" s="361" t="str">
        <f>+INDICE!B3</f>
        <v>SECRETARÍA DE FINANZAS</v>
      </c>
      <c r="C3" s="1174"/>
      <c r="D3" s="1174"/>
      <c r="E3" s="1174"/>
      <c r="F3" s="1174"/>
      <c r="G3" s="1174"/>
      <c r="H3" s="1174"/>
      <c r="I3" s="1174"/>
      <c r="J3" s="1174"/>
      <c r="K3" s="1174"/>
      <c r="L3" s="1174"/>
    </row>
    <row r="4" spans="1:23" s="430" customFormat="1" ht="14.5">
      <c r="A4" s="392"/>
      <c r="B4" s="429"/>
      <c r="C4" s="1174"/>
      <c r="D4" s="1174"/>
      <c r="E4" s="1174"/>
      <c r="F4" s="1174"/>
      <c r="G4" s="1174"/>
      <c r="H4" s="1174"/>
      <c r="I4" s="1174"/>
      <c r="J4" s="1174"/>
      <c r="K4" s="1174"/>
      <c r="L4" s="1174"/>
    </row>
    <row r="5" spans="1:23" s="430" customFormat="1" ht="12.5" thickBot="1">
      <c r="A5" s="392"/>
      <c r="B5" s="429"/>
      <c r="C5" s="1173"/>
      <c r="D5" s="1173"/>
      <c r="E5" s="1173"/>
      <c r="F5" s="1173"/>
      <c r="G5" s="1173"/>
      <c r="H5" s="1173"/>
      <c r="I5" s="1173"/>
      <c r="J5" s="1173"/>
      <c r="K5" s="1173"/>
      <c r="L5" s="1173"/>
    </row>
    <row r="6" spans="1:23" s="93" customFormat="1" ht="17.5" thickBot="1">
      <c r="A6" s="925"/>
      <c r="B6" s="1329" t="s">
        <v>722</v>
      </c>
      <c r="C6" s="1330"/>
      <c r="D6" s="1330"/>
      <c r="E6" s="1330"/>
      <c r="F6" s="1330"/>
      <c r="G6" s="1330"/>
      <c r="H6" s="1330"/>
      <c r="I6" s="1330"/>
      <c r="J6" s="1330"/>
      <c r="K6" s="1330"/>
      <c r="L6" s="1331"/>
    </row>
    <row r="7" spans="1:23" s="430" customFormat="1">
      <c r="A7" s="392"/>
      <c r="B7" s="392"/>
      <c r="C7" s="392"/>
      <c r="D7" s="392"/>
      <c r="E7" s="392"/>
      <c r="F7" s="936"/>
    </row>
    <row r="8" spans="1:23" s="93" customFormat="1" ht="13.5" thickBot="1">
      <c r="A8" s="925"/>
      <c r="B8" s="431" t="s">
        <v>828</v>
      </c>
      <c r="C8" s="431"/>
      <c r="D8" s="431"/>
      <c r="E8" s="431"/>
      <c r="F8" s="936"/>
    </row>
    <row r="9" spans="1:23" s="93" customFormat="1" ht="14" thickTop="1" thickBot="1">
      <c r="A9" s="925"/>
      <c r="B9" s="432"/>
      <c r="C9" s="432">
        <v>43922</v>
      </c>
      <c r="D9" s="432">
        <v>43952</v>
      </c>
      <c r="E9" s="432">
        <v>43983</v>
      </c>
      <c r="F9" s="432">
        <v>44013</v>
      </c>
      <c r="G9" s="432">
        <v>44044</v>
      </c>
      <c r="H9" s="432">
        <v>44075</v>
      </c>
      <c r="I9" s="432">
        <v>44105</v>
      </c>
      <c r="J9" s="432">
        <v>44136</v>
      </c>
      <c r="K9" s="432">
        <v>44166</v>
      </c>
      <c r="L9" s="433">
        <v>2020</v>
      </c>
    </row>
    <row r="10" spans="1:23" s="93" customFormat="1" ht="14" thickTop="1" thickBot="1">
      <c r="A10" s="925"/>
      <c r="B10" s="925"/>
      <c r="C10" s="925"/>
      <c r="D10" s="925"/>
      <c r="E10" s="925"/>
      <c r="F10" s="936"/>
    </row>
    <row r="11" spans="1:23" s="93" customFormat="1" ht="13.5" thickBot="1">
      <c r="A11" s="925"/>
      <c r="B11" s="1332" t="s">
        <v>690</v>
      </c>
      <c r="C11" s="1333"/>
      <c r="D11" s="1333"/>
      <c r="E11" s="1333"/>
      <c r="F11" s="1333"/>
      <c r="G11" s="1333"/>
      <c r="H11" s="1333"/>
      <c r="I11" s="1333"/>
      <c r="J11" s="1333"/>
      <c r="K11" s="1333"/>
      <c r="L11" s="1334"/>
    </row>
    <row r="12" spans="1:23" s="924" customFormat="1" ht="13.5" thickBot="1">
      <c r="A12" s="435"/>
      <c r="B12" s="436"/>
      <c r="C12" s="436"/>
      <c r="D12" s="436"/>
      <c r="E12" s="436"/>
      <c r="F12" s="936"/>
    </row>
    <row r="13" spans="1:23" ht="15" thickBot="1">
      <c r="B13" s="316" t="s">
        <v>60</v>
      </c>
      <c r="C13" s="317">
        <f t="shared" ref="C13:L13" si="0">+C14+C15</f>
        <v>8119.6690123879625</v>
      </c>
      <c r="D13" s="317">
        <f t="shared" si="0"/>
        <v>7963.58959334678</v>
      </c>
      <c r="E13" s="317">
        <f t="shared" si="0"/>
        <v>4559.8499640335303</v>
      </c>
      <c r="F13" s="317">
        <f t="shared" si="0"/>
        <v>1480.0420515139924</v>
      </c>
      <c r="G13" s="317">
        <f t="shared" si="0"/>
        <v>9587.0865195377901</v>
      </c>
      <c r="H13" s="317">
        <f t="shared" si="0"/>
        <v>1465.2771958714857</v>
      </c>
      <c r="I13" s="317">
        <f t="shared" si="0"/>
        <v>3991.073538780161</v>
      </c>
      <c r="J13" s="317">
        <f t="shared" si="0"/>
        <v>6848.7431677581026</v>
      </c>
      <c r="K13" s="317">
        <f t="shared" si="0"/>
        <v>6283.9358169093939</v>
      </c>
      <c r="L13" s="690">
        <f t="shared" si="0"/>
        <v>50299.2668601392</v>
      </c>
      <c r="M13" s="936"/>
      <c r="N13" s="936"/>
      <c r="O13" s="936"/>
      <c r="P13" s="936"/>
      <c r="Q13" s="936"/>
      <c r="R13" s="936"/>
      <c r="S13" s="936"/>
      <c r="T13" s="936"/>
      <c r="U13" s="936"/>
      <c r="V13" s="936"/>
      <c r="W13" s="936"/>
    </row>
    <row r="14" spans="1:23">
      <c r="A14" s="925"/>
      <c r="B14" s="437" t="s">
        <v>61</v>
      </c>
      <c r="C14" s="1176">
        <v>2300.3474247831355</v>
      </c>
      <c r="D14" s="1176">
        <v>2003.4459033354142</v>
      </c>
      <c r="E14" s="1176">
        <v>2226.1767107028572</v>
      </c>
      <c r="F14" s="1175">
        <v>713.15991496780657</v>
      </c>
      <c r="G14" s="1175">
        <v>762.62962552951228</v>
      </c>
      <c r="H14" s="1175">
        <v>730.73810048751579</v>
      </c>
      <c r="I14" s="1175">
        <v>384.36660943047661</v>
      </c>
      <c r="J14" s="1175">
        <v>4314.9979280569614</v>
      </c>
      <c r="K14" s="1175">
        <v>1544.502990955441</v>
      </c>
      <c r="L14" s="1175">
        <f>+SUM(C14:K14)</f>
        <v>14980.365208249123</v>
      </c>
      <c r="M14" s="936"/>
      <c r="N14" s="936"/>
      <c r="O14" s="936"/>
      <c r="P14" s="936"/>
      <c r="Q14" s="936"/>
      <c r="R14" s="936"/>
      <c r="S14" s="936"/>
      <c r="T14" s="936"/>
    </row>
    <row r="15" spans="1:23">
      <c r="A15" s="925"/>
      <c r="B15" s="437" t="s">
        <v>62</v>
      </c>
      <c r="C15" s="1176">
        <v>5819.3215876048271</v>
      </c>
      <c r="D15" s="1176">
        <v>5960.1436900113658</v>
      </c>
      <c r="E15" s="1176">
        <v>2333.6732533306727</v>
      </c>
      <c r="F15" s="1175">
        <v>766.88213654618585</v>
      </c>
      <c r="G15" s="1175">
        <v>8824.4568940082772</v>
      </c>
      <c r="H15" s="1175">
        <v>734.53909538396988</v>
      </c>
      <c r="I15" s="1175">
        <v>3606.7069293496843</v>
      </c>
      <c r="J15" s="1175">
        <v>2533.7452397011411</v>
      </c>
      <c r="K15" s="1175">
        <v>4739.4328259539534</v>
      </c>
      <c r="L15" s="1175">
        <f>+SUM(C15:K15)</f>
        <v>35318.901651890075</v>
      </c>
      <c r="M15" s="936"/>
      <c r="N15" s="936"/>
      <c r="O15" s="936"/>
      <c r="P15" s="936"/>
      <c r="Q15" s="936"/>
      <c r="R15" s="936"/>
      <c r="S15" s="936"/>
      <c r="T15" s="936"/>
    </row>
    <row r="16" spans="1:23" s="924" customFormat="1" ht="13.5" thickBot="1">
      <c r="A16" s="925"/>
      <c r="B16" s="925"/>
      <c r="C16" s="925"/>
      <c r="D16" s="925"/>
      <c r="E16" s="925"/>
      <c r="F16" s="434"/>
      <c r="G16" s="434"/>
      <c r="H16" s="434"/>
      <c r="I16" s="434"/>
      <c r="J16" s="434"/>
      <c r="K16" s="434"/>
      <c r="L16" s="434"/>
      <c r="M16" s="936"/>
      <c r="N16" s="936"/>
      <c r="O16" s="936"/>
      <c r="P16" s="936"/>
      <c r="Q16" s="936"/>
      <c r="R16" s="936"/>
      <c r="S16" s="936"/>
      <c r="T16" s="936"/>
    </row>
    <row r="17" spans="1:20" s="924" customFormat="1" ht="13.5" thickBot="1">
      <c r="A17" s="925"/>
      <c r="B17" s="120" t="s">
        <v>53</v>
      </c>
      <c r="C17" s="78">
        <f>+C18+C23+C29+C33+C30</f>
        <v>628.27818966545033</v>
      </c>
      <c r="D17" s="78">
        <f t="shared" ref="D17:K17" si="1">+D18+D23+D29+D33+D30</f>
        <v>2105.0088144936312</v>
      </c>
      <c r="E17" s="78">
        <f t="shared" si="1"/>
        <v>179.34821311644419</v>
      </c>
      <c r="F17" s="78">
        <f t="shared" si="1"/>
        <v>259.50890767270505</v>
      </c>
      <c r="G17" s="78">
        <f t="shared" si="1"/>
        <v>155.319793742</v>
      </c>
      <c r="H17" s="78">
        <f t="shared" si="1"/>
        <v>255.46716080225568</v>
      </c>
      <c r="I17" s="78">
        <f t="shared" si="1"/>
        <v>140.28549481058823</v>
      </c>
      <c r="J17" s="78">
        <f t="shared" si="1"/>
        <v>177.50390347824344</v>
      </c>
      <c r="K17" s="78">
        <f t="shared" si="1"/>
        <v>3884.2681801140952</v>
      </c>
      <c r="L17" s="78">
        <f t="shared" ref="L17:L35" si="2">+SUM(C17:K17)</f>
        <v>7784.9886578954138</v>
      </c>
      <c r="M17" s="936"/>
      <c r="O17" s="936"/>
      <c r="P17" s="936"/>
      <c r="Q17" s="936"/>
      <c r="R17" s="936"/>
      <c r="S17" s="936"/>
      <c r="T17" s="936"/>
    </row>
    <row r="18" spans="1:20" s="924" customFormat="1">
      <c r="A18" s="925"/>
      <c r="B18" s="438" t="s">
        <v>63</v>
      </c>
      <c r="C18" s="1071">
        <f t="shared" ref="C18:K18" si="3">SUM(C19:C21)</f>
        <v>114.79275204802101</v>
      </c>
      <c r="D18" s="1071">
        <f t="shared" si="3"/>
        <v>146.26020146999997</v>
      </c>
      <c r="E18" s="1071">
        <f t="shared" si="3"/>
        <v>170.11824920473845</v>
      </c>
      <c r="F18" s="79">
        <f t="shared" si="3"/>
        <v>106.51497424000002</v>
      </c>
      <c r="G18" s="79">
        <f t="shared" si="3"/>
        <v>145.39548263099999</v>
      </c>
      <c r="H18" s="79">
        <f t="shared" si="3"/>
        <v>241.09278371600004</v>
      </c>
      <c r="I18" s="79">
        <f t="shared" si="3"/>
        <v>112.32097437802102</v>
      </c>
      <c r="J18" s="79">
        <f t="shared" si="3"/>
        <v>146.36263665999999</v>
      </c>
      <c r="K18" s="79">
        <f t="shared" si="3"/>
        <v>166.49295879173843</v>
      </c>
      <c r="L18" s="79">
        <f t="shared" si="2"/>
        <v>1349.3510131395187</v>
      </c>
      <c r="M18" s="936"/>
      <c r="O18" s="936"/>
      <c r="P18" s="936"/>
      <c r="Q18" s="936"/>
      <c r="R18" s="936"/>
      <c r="S18" s="936"/>
      <c r="T18" s="936"/>
    </row>
    <row r="19" spans="1:20" s="924" customFormat="1">
      <c r="A19" s="925"/>
      <c r="B19" s="439" t="s">
        <v>64</v>
      </c>
      <c r="C19" s="1072">
        <v>55.653629409999994</v>
      </c>
      <c r="D19" s="1072">
        <v>17.595637679999999</v>
      </c>
      <c r="E19" s="1072">
        <v>33.618539169999998</v>
      </c>
      <c r="F19" s="929">
        <v>30.57680148</v>
      </c>
      <c r="G19" s="929">
        <v>2.82987872</v>
      </c>
      <c r="H19" s="929">
        <v>74.750012676000011</v>
      </c>
      <c r="I19" s="929">
        <v>52.571795229999992</v>
      </c>
      <c r="J19" s="929">
        <v>17.608887679999999</v>
      </c>
      <c r="K19" s="929">
        <v>33.618539169999998</v>
      </c>
      <c r="L19" s="929">
        <f t="shared" si="2"/>
        <v>318.82372121600002</v>
      </c>
      <c r="M19" s="936"/>
      <c r="N19" s="936"/>
      <c r="O19" s="936"/>
      <c r="P19" s="936"/>
      <c r="Q19" s="936"/>
      <c r="R19" s="936"/>
      <c r="S19" s="936"/>
      <c r="T19" s="936"/>
    </row>
    <row r="20" spans="1:20" s="924" customFormat="1">
      <c r="A20" s="925"/>
      <c r="B20" s="440" t="s">
        <v>65</v>
      </c>
      <c r="C20" s="1073">
        <v>44.525990770000007</v>
      </c>
      <c r="D20" s="1073">
        <v>96.421160969999988</v>
      </c>
      <c r="E20" s="1073">
        <v>51.294935464000005</v>
      </c>
      <c r="F20" s="930">
        <v>53.89209206000001</v>
      </c>
      <c r="G20" s="930">
        <v>46.86716284100001</v>
      </c>
      <c r="H20" s="930">
        <v>137.28515454000004</v>
      </c>
      <c r="I20" s="930">
        <v>44.519925160000007</v>
      </c>
      <c r="J20" s="930">
        <v>96.421160969999988</v>
      </c>
      <c r="K20" s="930">
        <v>43.456021340000007</v>
      </c>
      <c r="L20" s="930">
        <f t="shared" si="2"/>
        <v>614.68360411500009</v>
      </c>
      <c r="M20" s="936"/>
      <c r="N20" s="936"/>
      <c r="O20" s="936"/>
      <c r="P20" s="936"/>
      <c r="Q20" s="936"/>
      <c r="R20" s="936"/>
      <c r="S20" s="936"/>
      <c r="T20" s="936"/>
    </row>
    <row r="21" spans="1:20" s="924" customFormat="1">
      <c r="A21" s="925"/>
      <c r="B21" s="352" t="s">
        <v>66</v>
      </c>
      <c r="C21" s="353">
        <v>14.61313186802102</v>
      </c>
      <c r="D21" s="353">
        <v>32.24340282</v>
      </c>
      <c r="E21" s="353">
        <v>85.204774570738437</v>
      </c>
      <c r="F21" s="80">
        <v>22.046080700000001</v>
      </c>
      <c r="G21" s="80">
        <v>95.698441070000001</v>
      </c>
      <c r="H21" s="80">
        <v>29.057616499999998</v>
      </c>
      <c r="I21" s="80">
        <v>15.22925398802102</v>
      </c>
      <c r="J21" s="80">
        <v>32.332588010000002</v>
      </c>
      <c r="K21" s="80">
        <v>89.418398281738448</v>
      </c>
      <c r="L21" s="80">
        <f t="shared" si="2"/>
        <v>415.84368780851895</v>
      </c>
      <c r="M21" s="936"/>
      <c r="N21" s="936"/>
      <c r="O21" s="936"/>
      <c r="P21" s="936"/>
      <c r="Q21" s="936"/>
      <c r="R21" s="936"/>
      <c r="S21" s="936"/>
      <c r="T21" s="936"/>
    </row>
    <row r="22" spans="1:20" s="924" customFormat="1">
      <c r="A22" s="925"/>
      <c r="B22" s="440" t="s">
        <v>777</v>
      </c>
      <c r="C22" s="1073">
        <v>0</v>
      </c>
      <c r="D22" s="1073">
        <v>0</v>
      </c>
      <c r="E22" s="1073">
        <v>0</v>
      </c>
      <c r="F22" s="1075">
        <v>0</v>
      </c>
      <c r="G22" s="1075">
        <v>0</v>
      </c>
      <c r="H22" s="1075">
        <v>0</v>
      </c>
      <c r="I22" s="1076">
        <v>0</v>
      </c>
      <c r="J22" s="1076">
        <v>0</v>
      </c>
      <c r="K22" s="1076">
        <v>0</v>
      </c>
      <c r="L22" s="80">
        <f t="shared" si="2"/>
        <v>0</v>
      </c>
      <c r="M22" s="936"/>
      <c r="N22" s="936"/>
      <c r="O22" s="936"/>
      <c r="P22" s="936"/>
      <c r="Q22" s="936"/>
      <c r="R22" s="936"/>
      <c r="S22" s="936"/>
      <c r="T22" s="936"/>
    </row>
    <row r="23" spans="1:20" s="924" customFormat="1">
      <c r="A23" s="925"/>
      <c r="B23" s="338" t="s">
        <v>69</v>
      </c>
      <c r="C23" s="339">
        <f t="shared" ref="C23:K23" si="4">+C24+C27</f>
        <v>465.34636526684693</v>
      </c>
      <c r="D23" s="339">
        <f t="shared" si="4"/>
        <v>16.209528961795804</v>
      </c>
      <c r="E23" s="339">
        <f t="shared" si="4"/>
        <v>1.1621991840490797E-2</v>
      </c>
      <c r="F23" s="339">
        <f t="shared" si="4"/>
        <v>1.1760903926380368E-2</v>
      </c>
      <c r="G23" s="339">
        <f t="shared" si="4"/>
        <v>0.88294938368819254</v>
      </c>
      <c r="H23" s="339">
        <f t="shared" si="4"/>
        <v>1.1827162147239265E-2</v>
      </c>
      <c r="I23" s="339">
        <f t="shared" si="4"/>
        <v>1.0497138807747639</v>
      </c>
      <c r="J23" s="339">
        <f t="shared" si="4"/>
        <v>16.275020335014219</v>
      </c>
      <c r="K23" s="339">
        <f t="shared" si="4"/>
        <v>1783.7957975265329</v>
      </c>
      <c r="L23" s="339">
        <f t="shared" si="2"/>
        <v>2283.5945854125671</v>
      </c>
      <c r="M23" s="936"/>
      <c r="N23" s="936"/>
      <c r="O23" s="936"/>
      <c r="P23" s="936"/>
      <c r="Q23" s="936"/>
      <c r="R23" s="936"/>
      <c r="S23" s="936"/>
      <c r="T23" s="936"/>
    </row>
    <row r="24" spans="1:20" s="442" customFormat="1">
      <c r="A24" s="925"/>
      <c r="B24" s="439" t="s">
        <v>72</v>
      </c>
      <c r="C24" s="921">
        <f t="shared" ref="C24:K24" si="5">+C25+C26</f>
        <v>465.33487824512912</v>
      </c>
      <c r="D24" s="921">
        <f t="shared" si="5"/>
        <v>0.23576900683576937</v>
      </c>
      <c r="E24" s="921">
        <f t="shared" si="5"/>
        <v>0</v>
      </c>
      <c r="F24" s="921">
        <f t="shared" si="5"/>
        <v>0</v>
      </c>
      <c r="G24" s="921">
        <f t="shared" si="5"/>
        <v>0.23576900683576937</v>
      </c>
      <c r="H24" s="921">
        <f t="shared" si="5"/>
        <v>0</v>
      </c>
      <c r="I24" s="921">
        <f t="shared" si="5"/>
        <v>0</v>
      </c>
      <c r="J24" s="921">
        <f t="shared" si="5"/>
        <v>0.23576900683576937</v>
      </c>
      <c r="K24" s="921">
        <f t="shared" si="5"/>
        <v>1783.7836999396616</v>
      </c>
      <c r="L24" s="921">
        <f t="shared" si="2"/>
        <v>2249.8258852052982</v>
      </c>
      <c r="M24" s="936"/>
      <c r="N24" s="936"/>
      <c r="O24" s="936"/>
      <c r="P24" s="936"/>
      <c r="Q24" s="936"/>
      <c r="R24" s="936"/>
      <c r="S24" s="936"/>
      <c r="T24" s="936"/>
    </row>
    <row r="25" spans="1:20" s="442" customFormat="1">
      <c r="A25" s="925"/>
      <c r="B25" s="441" t="s">
        <v>665</v>
      </c>
      <c r="C25" s="1074">
        <v>0</v>
      </c>
      <c r="D25" s="1074">
        <v>0</v>
      </c>
      <c r="E25" s="1074">
        <v>0</v>
      </c>
      <c r="F25" s="1076">
        <v>0</v>
      </c>
      <c r="G25" s="1076">
        <v>0</v>
      </c>
      <c r="H25" s="1076">
        <v>0</v>
      </c>
      <c r="I25" s="1076">
        <v>0</v>
      </c>
      <c r="J25" s="1076">
        <v>0</v>
      </c>
      <c r="K25" s="1076">
        <v>1783.7836999396616</v>
      </c>
      <c r="L25" s="80">
        <f t="shared" si="2"/>
        <v>1783.7836999396616</v>
      </c>
      <c r="M25" s="936"/>
      <c r="N25" s="936"/>
      <c r="O25" s="936"/>
      <c r="P25" s="936"/>
      <c r="Q25" s="936"/>
      <c r="R25" s="936"/>
      <c r="S25" s="936"/>
      <c r="T25" s="936"/>
    </row>
    <row r="26" spans="1:20" s="924" customFormat="1">
      <c r="A26" s="925"/>
      <c r="B26" s="443" t="s">
        <v>99</v>
      </c>
      <c r="C26" s="1077">
        <v>465.33487824512912</v>
      </c>
      <c r="D26" s="1077">
        <v>0.23576900683576937</v>
      </c>
      <c r="E26" s="1077">
        <v>0</v>
      </c>
      <c r="F26" s="1078">
        <v>0</v>
      </c>
      <c r="G26" s="1078">
        <v>0.23576900683576937</v>
      </c>
      <c r="H26" s="1078">
        <v>0</v>
      </c>
      <c r="I26" s="1078">
        <v>0</v>
      </c>
      <c r="J26" s="1078">
        <v>0.23576900683576937</v>
      </c>
      <c r="K26" s="1078">
        <v>0</v>
      </c>
      <c r="L26" s="122">
        <f t="shared" si="2"/>
        <v>466.04218526563642</v>
      </c>
      <c r="M26" s="936"/>
      <c r="N26" s="936"/>
      <c r="O26" s="936"/>
      <c r="P26" s="936"/>
      <c r="Q26" s="936"/>
      <c r="R26" s="936"/>
      <c r="S26" s="936"/>
      <c r="T26" s="936"/>
    </row>
    <row r="27" spans="1:20" s="924" customFormat="1">
      <c r="A27" s="925"/>
      <c r="B27" s="440" t="s">
        <v>70</v>
      </c>
      <c r="C27" s="927">
        <f t="shared" ref="C27:E27" si="6">+C28</f>
        <v>1.148702171779141E-2</v>
      </c>
      <c r="D27" s="927">
        <f t="shared" si="6"/>
        <v>15.973759954960036</v>
      </c>
      <c r="E27" s="927">
        <f t="shared" si="6"/>
        <v>1.1621991840490797E-2</v>
      </c>
      <c r="F27" s="927">
        <f>+F28</f>
        <v>1.1760903926380368E-2</v>
      </c>
      <c r="G27" s="927">
        <f t="shared" ref="G27:K27" si="7">+G28</f>
        <v>0.64718037685242313</v>
      </c>
      <c r="H27" s="927">
        <f t="shared" si="7"/>
        <v>1.1827162147239265E-2</v>
      </c>
      <c r="I27" s="927">
        <f t="shared" si="7"/>
        <v>1.0497138807747639</v>
      </c>
      <c r="J27" s="927">
        <f t="shared" si="7"/>
        <v>16.039251328178448</v>
      </c>
      <c r="K27" s="927">
        <f t="shared" si="7"/>
        <v>1.2097586871165645E-2</v>
      </c>
      <c r="L27" s="927">
        <f t="shared" si="2"/>
        <v>33.768700207268736</v>
      </c>
      <c r="M27" s="936"/>
      <c r="N27" s="936"/>
      <c r="O27" s="936"/>
      <c r="P27" s="936"/>
      <c r="Q27" s="936"/>
      <c r="R27" s="936"/>
      <c r="S27" s="936"/>
      <c r="T27" s="936"/>
    </row>
    <row r="28" spans="1:20" s="924" customFormat="1">
      <c r="A28" s="925"/>
      <c r="B28" s="443" t="s">
        <v>99</v>
      </c>
      <c r="C28" s="1077">
        <v>1.148702171779141E-2</v>
      </c>
      <c r="D28" s="1077">
        <v>15.973759954960036</v>
      </c>
      <c r="E28" s="1077">
        <v>1.1621991840490797E-2</v>
      </c>
      <c r="F28" s="1078">
        <v>1.1760903926380368E-2</v>
      </c>
      <c r="G28" s="1078">
        <v>0.64718037685242313</v>
      </c>
      <c r="H28" s="1078">
        <v>1.1827162147239265E-2</v>
      </c>
      <c r="I28" s="1078">
        <v>1.0497138807747639</v>
      </c>
      <c r="J28" s="1078">
        <v>16.039251328178448</v>
      </c>
      <c r="K28" s="1078">
        <v>1.2097586871165645E-2</v>
      </c>
      <c r="L28" s="122">
        <f t="shared" si="2"/>
        <v>33.768700207268736</v>
      </c>
      <c r="M28" s="936"/>
      <c r="N28" s="936"/>
      <c r="O28" s="936"/>
      <c r="P28" s="936"/>
      <c r="Q28" s="936"/>
      <c r="R28" s="936"/>
      <c r="S28" s="936"/>
      <c r="T28" s="936"/>
    </row>
    <row r="29" spans="1:20" s="925" customFormat="1">
      <c r="B29" s="338" t="s">
        <v>71</v>
      </c>
      <c r="C29" s="1079">
        <v>19.93663598724314</v>
      </c>
      <c r="D29" s="1079">
        <v>1938.4776264906411</v>
      </c>
      <c r="E29" s="1079">
        <v>0.42075657</v>
      </c>
      <c r="F29" s="1080">
        <v>150.75623623999996</v>
      </c>
      <c r="G29" s="1080">
        <v>0</v>
      </c>
      <c r="H29" s="1080">
        <v>0.12129997000000001</v>
      </c>
      <c r="I29" s="1080">
        <v>19.93663598724314</v>
      </c>
      <c r="J29" s="1080">
        <v>7.6484587286812982</v>
      </c>
      <c r="K29" s="1080">
        <v>0.42075657</v>
      </c>
      <c r="L29" s="931">
        <f t="shared" si="2"/>
        <v>2137.7184065438091</v>
      </c>
      <c r="M29" s="936"/>
      <c r="N29" s="936"/>
      <c r="O29" s="936"/>
      <c r="P29" s="936"/>
      <c r="Q29" s="936"/>
      <c r="R29" s="936"/>
      <c r="S29" s="936"/>
      <c r="T29" s="936"/>
    </row>
    <row r="30" spans="1:20" s="442" customFormat="1">
      <c r="A30" s="925"/>
      <c r="B30" s="325" t="s">
        <v>366</v>
      </c>
      <c r="C30" s="921">
        <f>+C31</f>
        <v>0</v>
      </c>
      <c r="D30" s="921">
        <f t="shared" ref="D30:K30" si="8">+D31</f>
        <v>0</v>
      </c>
      <c r="E30" s="921">
        <f t="shared" si="8"/>
        <v>0</v>
      </c>
      <c r="F30" s="921">
        <f t="shared" si="8"/>
        <v>1.2677281499999999</v>
      </c>
      <c r="G30" s="921">
        <f t="shared" si="8"/>
        <v>0</v>
      </c>
      <c r="H30" s="921">
        <f t="shared" si="8"/>
        <v>0</v>
      </c>
      <c r="I30" s="921">
        <f t="shared" si="8"/>
        <v>0</v>
      </c>
      <c r="J30" s="921">
        <f t="shared" si="8"/>
        <v>0</v>
      </c>
      <c r="K30" s="921">
        <f t="shared" si="8"/>
        <v>1.2243234999999999</v>
      </c>
      <c r="L30" s="921">
        <f t="shared" si="2"/>
        <v>2.4920516499999996</v>
      </c>
      <c r="M30" s="936"/>
      <c r="N30" s="936"/>
      <c r="O30" s="936"/>
      <c r="P30" s="936"/>
      <c r="Q30" s="936"/>
      <c r="R30" s="936"/>
      <c r="S30" s="936"/>
      <c r="T30" s="936"/>
    </row>
    <row r="31" spans="1:20" s="925" customFormat="1">
      <c r="B31" s="439" t="s">
        <v>70</v>
      </c>
      <c r="C31" s="921">
        <f t="shared" ref="C31:K31" si="9">+C32</f>
        <v>0</v>
      </c>
      <c r="D31" s="921">
        <f t="shared" si="9"/>
        <v>0</v>
      </c>
      <c r="E31" s="921">
        <f t="shared" si="9"/>
        <v>0</v>
      </c>
      <c r="F31" s="921">
        <f t="shared" si="9"/>
        <v>1.2677281499999999</v>
      </c>
      <c r="G31" s="921">
        <f t="shared" si="9"/>
        <v>0</v>
      </c>
      <c r="H31" s="921">
        <f t="shared" si="9"/>
        <v>0</v>
      </c>
      <c r="I31" s="921">
        <f t="shared" si="9"/>
        <v>0</v>
      </c>
      <c r="J31" s="921">
        <f t="shared" si="9"/>
        <v>0</v>
      </c>
      <c r="K31" s="921">
        <f t="shared" si="9"/>
        <v>1.2243234999999999</v>
      </c>
      <c r="L31" s="921">
        <f t="shared" si="2"/>
        <v>2.4920516499999996</v>
      </c>
      <c r="M31" s="936"/>
      <c r="N31" s="936"/>
      <c r="O31" s="936"/>
      <c r="P31" s="936"/>
      <c r="Q31" s="936"/>
      <c r="R31" s="936"/>
      <c r="S31" s="936"/>
      <c r="T31" s="936"/>
    </row>
    <row r="32" spans="1:20" s="925" customFormat="1">
      <c r="B32" s="443" t="s">
        <v>790</v>
      </c>
      <c r="C32" s="356">
        <v>0</v>
      </c>
      <c r="D32" s="356">
        <v>0</v>
      </c>
      <c r="E32" s="356">
        <v>0</v>
      </c>
      <c r="F32" s="356">
        <v>1.2677281499999999</v>
      </c>
      <c r="G32" s="356">
        <v>0</v>
      </c>
      <c r="H32" s="356">
        <v>0</v>
      </c>
      <c r="I32" s="356">
        <v>0</v>
      </c>
      <c r="J32" s="356">
        <v>0</v>
      </c>
      <c r="K32" s="356">
        <v>1.2243234999999999</v>
      </c>
      <c r="L32" s="356">
        <f t="shared" si="2"/>
        <v>2.4920516499999996</v>
      </c>
      <c r="M32" s="936"/>
      <c r="N32" s="936"/>
      <c r="O32" s="936"/>
      <c r="P32" s="936"/>
      <c r="Q32" s="936"/>
      <c r="R32" s="936"/>
      <c r="S32" s="936"/>
      <c r="T32" s="936"/>
    </row>
    <row r="33" spans="1:20" s="442" customFormat="1">
      <c r="A33" s="925"/>
      <c r="B33" s="325" t="s">
        <v>755</v>
      </c>
      <c r="C33" s="921">
        <f t="shared" ref="C33:K33" si="10">+C34+C35</f>
        <v>28.202436363339302</v>
      </c>
      <c r="D33" s="921">
        <f t="shared" si="10"/>
        <v>4.0614575711943743</v>
      </c>
      <c r="E33" s="921">
        <f t="shared" si="10"/>
        <v>8.7975853498652405</v>
      </c>
      <c r="F33" s="921">
        <f t="shared" si="10"/>
        <v>0.958208138778744</v>
      </c>
      <c r="G33" s="921">
        <f t="shared" si="10"/>
        <v>9.0413617273118234</v>
      </c>
      <c r="H33" s="921">
        <f t="shared" si="10"/>
        <v>14.241249954108408</v>
      </c>
      <c r="I33" s="921">
        <f t="shared" si="10"/>
        <v>6.9781705645493144</v>
      </c>
      <c r="J33" s="921">
        <f t="shared" si="10"/>
        <v>7.2177877545479348</v>
      </c>
      <c r="K33" s="921">
        <f t="shared" si="10"/>
        <v>1932.3343437258238</v>
      </c>
      <c r="L33" s="921">
        <f t="shared" si="2"/>
        <v>2011.832601149519</v>
      </c>
      <c r="M33" s="936"/>
      <c r="N33" s="936"/>
      <c r="O33" s="936"/>
      <c r="P33" s="936"/>
      <c r="Q33" s="936"/>
      <c r="R33" s="936"/>
      <c r="S33" s="936"/>
      <c r="T33" s="936"/>
    </row>
    <row r="34" spans="1:20" s="924" customFormat="1">
      <c r="A34" s="925"/>
      <c r="B34" s="325" t="s">
        <v>72</v>
      </c>
      <c r="C34" s="921">
        <v>24.981956283339301</v>
      </c>
      <c r="D34" s="921">
        <v>0.79533967119437499</v>
      </c>
      <c r="E34" s="921">
        <v>0.806867039865239</v>
      </c>
      <c r="F34" s="929">
        <v>0.82548221877874406</v>
      </c>
      <c r="G34" s="929">
        <v>0.8376909773118224</v>
      </c>
      <c r="H34" s="929">
        <v>0.85359356410841047</v>
      </c>
      <c r="I34" s="929">
        <v>0.87296331454931542</v>
      </c>
      <c r="J34" s="929">
        <v>0.88624268454793498</v>
      </c>
      <c r="K34" s="929">
        <v>650.27950143602334</v>
      </c>
      <c r="L34" s="929">
        <f t="shared" si="2"/>
        <v>681.13963718971854</v>
      </c>
      <c r="M34" s="936"/>
      <c r="N34" s="936"/>
      <c r="O34" s="936"/>
      <c r="P34" s="936"/>
      <c r="Q34" s="936"/>
      <c r="R34" s="936"/>
      <c r="S34" s="936"/>
      <c r="T34" s="936"/>
    </row>
    <row r="35" spans="1:20" s="924" customFormat="1">
      <c r="A35" s="925"/>
      <c r="B35" s="327" t="s">
        <v>70</v>
      </c>
      <c r="C35" s="328">
        <v>3.2204800800000002</v>
      </c>
      <c r="D35" s="328">
        <v>3.2661178999999998</v>
      </c>
      <c r="E35" s="328">
        <v>7.990718310000001</v>
      </c>
      <c r="F35" s="81">
        <v>0.13272592</v>
      </c>
      <c r="G35" s="81">
        <v>8.2036707500000006</v>
      </c>
      <c r="H35" s="81">
        <v>13.387656389999998</v>
      </c>
      <c r="I35" s="81">
        <v>6.1052072499999994</v>
      </c>
      <c r="J35" s="81">
        <v>6.3315450699999998</v>
      </c>
      <c r="K35" s="81">
        <v>1282.0548422898005</v>
      </c>
      <c r="L35" s="81">
        <f t="shared" si="2"/>
        <v>1330.6929639598004</v>
      </c>
      <c r="M35" s="936"/>
      <c r="N35" s="936"/>
      <c r="O35" s="936"/>
      <c r="P35" s="936"/>
      <c r="Q35" s="936"/>
      <c r="R35" s="936"/>
      <c r="S35" s="936"/>
      <c r="T35" s="936"/>
    </row>
    <row r="36" spans="1:20" s="924" customFormat="1" ht="13.5" thickBot="1">
      <c r="A36" s="925"/>
      <c r="B36" s="329"/>
      <c r="C36" s="329"/>
      <c r="D36" s="329"/>
      <c r="E36" s="329"/>
      <c r="F36" s="933"/>
      <c r="G36" s="933"/>
      <c r="H36" s="933"/>
      <c r="I36" s="933"/>
      <c r="J36" s="933"/>
      <c r="K36" s="933"/>
      <c r="L36" s="933"/>
      <c r="M36" s="936"/>
      <c r="N36" s="936"/>
      <c r="O36" s="936"/>
      <c r="P36" s="936"/>
      <c r="Q36" s="936"/>
      <c r="R36" s="936"/>
      <c r="S36" s="936"/>
      <c r="T36" s="936"/>
    </row>
    <row r="37" spans="1:20" s="924" customFormat="1" ht="13.5" thickBot="1">
      <c r="A37" s="925"/>
      <c r="B37" s="754" t="s">
        <v>237</v>
      </c>
      <c r="C37" s="78">
        <v>475.41713394044024</v>
      </c>
      <c r="D37" s="78">
        <v>824.41829262428701</v>
      </c>
      <c r="E37" s="78">
        <v>631.30431815255849</v>
      </c>
      <c r="F37" s="78">
        <v>217.15627651439357</v>
      </c>
      <c r="G37" s="78">
        <v>0</v>
      </c>
      <c r="H37" s="78">
        <v>176.51703048098565</v>
      </c>
      <c r="I37" s="78">
        <v>384.36660943047661</v>
      </c>
      <c r="J37" s="78">
        <v>3580.2865532180226</v>
      </c>
      <c r="K37" s="78">
        <v>805.80489749448179</v>
      </c>
      <c r="L37" s="121">
        <f>+SUM(C37:K37)</f>
        <v>7095.2711118556454</v>
      </c>
      <c r="M37" s="936"/>
      <c r="N37" s="936"/>
      <c r="O37" s="936"/>
      <c r="P37" s="936"/>
      <c r="Q37" s="936"/>
      <c r="R37" s="936"/>
      <c r="S37" s="936"/>
      <c r="T37" s="936"/>
    </row>
    <row r="38" spans="1:20" s="924" customFormat="1" ht="13.5" thickBot="1">
      <c r="A38" s="925"/>
      <c r="B38" s="925"/>
      <c r="C38" s="925"/>
      <c r="D38" s="925"/>
      <c r="E38" s="925"/>
      <c r="F38" s="444"/>
      <c r="G38" s="444"/>
      <c r="H38" s="444"/>
      <c r="I38" s="444"/>
      <c r="J38" s="444"/>
      <c r="K38" s="444"/>
      <c r="L38" s="444"/>
      <c r="M38" s="936"/>
      <c r="N38" s="936"/>
      <c r="O38" s="936"/>
      <c r="P38" s="936"/>
      <c r="Q38" s="936"/>
      <c r="R38" s="936"/>
      <c r="S38" s="936"/>
      <c r="T38" s="936"/>
    </row>
    <row r="39" spans="1:20" s="924" customFormat="1" ht="13.5" thickBot="1">
      <c r="A39" s="925"/>
      <c r="B39" s="120" t="s">
        <v>305</v>
      </c>
      <c r="C39" s="78">
        <f t="shared" ref="C39:K39" si="11">SUM(C40:C52)+C55</f>
        <v>7015.9736887820718</v>
      </c>
      <c r="D39" s="78">
        <f t="shared" si="11"/>
        <v>5034.1624862288627</v>
      </c>
      <c r="E39" s="78">
        <f t="shared" si="11"/>
        <v>3749.1974327645275</v>
      </c>
      <c r="F39" s="78">
        <f t="shared" si="11"/>
        <v>1003.3768673268939</v>
      </c>
      <c r="G39" s="78">
        <f t="shared" si="11"/>
        <v>9431.7667257957928</v>
      </c>
      <c r="H39" s="78">
        <f t="shared" si="11"/>
        <v>1033.2930045882442</v>
      </c>
      <c r="I39" s="78">
        <f t="shared" si="11"/>
        <v>3466.421434539096</v>
      </c>
      <c r="J39" s="78">
        <f t="shared" si="11"/>
        <v>3090.9527110618369</v>
      </c>
      <c r="K39" s="78">
        <f t="shared" si="11"/>
        <v>1593.8627393008169</v>
      </c>
      <c r="L39" s="78">
        <f t="shared" ref="L39:L64" si="12">+SUM(C39:K39)</f>
        <v>35419.00709038815</v>
      </c>
      <c r="M39" s="936"/>
      <c r="N39" s="936"/>
      <c r="O39" s="936"/>
      <c r="P39" s="936"/>
      <c r="Q39" s="936"/>
      <c r="R39" s="936"/>
      <c r="S39" s="936"/>
      <c r="T39" s="936"/>
    </row>
    <row r="40" spans="1:20" s="924" customFormat="1">
      <c r="A40" s="925"/>
      <c r="B40" s="934" t="s">
        <v>528</v>
      </c>
      <c r="C40" s="935">
        <v>0</v>
      </c>
      <c r="D40" s="935">
        <v>0</v>
      </c>
      <c r="E40" s="935">
        <v>0</v>
      </c>
      <c r="F40" s="935">
        <v>0</v>
      </c>
      <c r="G40" s="935">
        <v>0</v>
      </c>
      <c r="H40" s="935">
        <v>0</v>
      </c>
      <c r="I40" s="935">
        <v>416.31973355537053</v>
      </c>
      <c r="J40" s="935">
        <v>0</v>
      </c>
      <c r="K40" s="935">
        <v>0</v>
      </c>
      <c r="L40" s="935">
        <f t="shared" si="12"/>
        <v>416.31973355537053</v>
      </c>
      <c r="M40" s="936"/>
      <c r="N40" s="936"/>
      <c r="O40" s="936"/>
      <c r="P40" s="936"/>
      <c r="Q40" s="936"/>
      <c r="R40" s="936"/>
      <c r="S40" s="936"/>
      <c r="T40" s="936"/>
    </row>
    <row r="41" spans="1:20" s="924" customFormat="1">
      <c r="A41" s="925"/>
      <c r="B41" s="932" t="s">
        <v>654</v>
      </c>
      <c r="C41" s="935">
        <v>0</v>
      </c>
      <c r="D41" s="935">
        <v>0</v>
      </c>
      <c r="E41" s="935">
        <v>0</v>
      </c>
      <c r="F41" s="935">
        <v>0</v>
      </c>
      <c r="G41" s="935">
        <v>0</v>
      </c>
      <c r="H41" s="935">
        <v>0</v>
      </c>
      <c r="I41" s="935">
        <v>0</v>
      </c>
      <c r="J41" s="935">
        <v>0</v>
      </c>
      <c r="K41" s="935">
        <v>549.47882161697657</v>
      </c>
      <c r="L41" s="935">
        <f t="shared" si="12"/>
        <v>549.47882161697657</v>
      </c>
      <c r="M41" s="936"/>
      <c r="N41" s="936"/>
      <c r="O41" s="936"/>
      <c r="P41" s="936"/>
      <c r="Q41" s="936"/>
      <c r="R41" s="936"/>
      <c r="S41" s="936"/>
      <c r="T41" s="936"/>
    </row>
    <row r="42" spans="1:20" s="924" customFormat="1">
      <c r="A42" s="925"/>
      <c r="B42" s="932" t="s">
        <v>629</v>
      </c>
      <c r="C42" s="935">
        <v>8.8608639787372976</v>
      </c>
      <c r="D42" s="935">
        <v>4.5030553514286549</v>
      </c>
      <c r="E42" s="935">
        <v>4.5536884430980749</v>
      </c>
      <c r="F42" s="935">
        <v>4.5792180880320519</v>
      </c>
      <c r="G42" s="935">
        <v>4.6048908615985491</v>
      </c>
      <c r="H42" s="935">
        <v>4.6307075660348964</v>
      </c>
      <c r="I42" s="935">
        <v>4.6566690083868858</v>
      </c>
      <c r="J42" s="935">
        <v>4.6827760001985421</v>
      </c>
      <c r="K42" s="935">
        <v>4.70902935720191</v>
      </c>
      <c r="L42" s="935">
        <f t="shared" si="12"/>
        <v>45.780898654716864</v>
      </c>
      <c r="M42" s="936"/>
      <c r="N42" s="936"/>
      <c r="O42" s="936"/>
      <c r="P42" s="936"/>
      <c r="Q42" s="936"/>
      <c r="R42" s="936"/>
      <c r="S42" s="936"/>
      <c r="T42" s="936"/>
    </row>
    <row r="43" spans="1:20" s="924" customFormat="1">
      <c r="A43" s="925"/>
      <c r="B43" s="932" t="s">
        <v>374</v>
      </c>
      <c r="C43" s="935">
        <v>0</v>
      </c>
      <c r="D43" s="935">
        <v>0</v>
      </c>
      <c r="E43" s="935">
        <v>0</v>
      </c>
      <c r="F43" s="935">
        <v>0</v>
      </c>
      <c r="G43" s="935">
        <v>0</v>
      </c>
      <c r="H43" s="935">
        <v>0</v>
      </c>
      <c r="I43" s="935">
        <v>2947.5606670000002</v>
      </c>
      <c r="J43" s="935">
        <v>0</v>
      </c>
      <c r="K43" s="935">
        <v>0</v>
      </c>
      <c r="L43" s="935">
        <f t="shared" si="12"/>
        <v>2947.5606670000002</v>
      </c>
      <c r="M43" s="936"/>
      <c r="N43" s="936"/>
      <c r="O43" s="936"/>
      <c r="P43" s="936"/>
      <c r="Q43" s="936"/>
      <c r="R43" s="936"/>
      <c r="S43" s="936"/>
      <c r="T43" s="936"/>
    </row>
    <row r="44" spans="1:20" s="924" customFormat="1">
      <c r="A44" s="925"/>
      <c r="B44" s="932" t="s">
        <v>605</v>
      </c>
      <c r="C44" s="935">
        <v>0</v>
      </c>
      <c r="D44" s="935">
        <v>1326.20572343</v>
      </c>
      <c r="E44" s="935">
        <v>0</v>
      </c>
      <c r="F44" s="935">
        <v>0</v>
      </c>
      <c r="G44" s="935">
        <v>0</v>
      </c>
      <c r="H44" s="935">
        <v>0</v>
      </c>
      <c r="I44" s="935">
        <v>0</v>
      </c>
      <c r="J44" s="935">
        <v>0</v>
      </c>
      <c r="K44" s="935">
        <v>0</v>
      </c>
      <c r="L44" s="935">
        <f t="shared" si="12"/>
        <v>1326.20572343</v>
      </c>
      <c r="M44" s="936"/>
      <c r="N44" s="936"/>
      <c r="O44" s="936"/>
      <c r="P44" s="936"/>
      <c r="Q44" s="936"/>
      <c r="R44" s="936"/>
      <c r="S44" s="936"/>
      <c r="T44" s="936"/>
    </row>
    <row r="45" spans="1:20" s="924" customFormat="1">
      <c r="A45" s="925"/>
      <c r="B45" s="932" t="s">
        <v>658</v>
      </c>
      <c r="C45" s="935">
        <v>0</v>
      </c>
      <c r="D45" s="935">
        <v>0</v>
      </c>
      <c r="E45" s="935">
        <v>0</v>
      </c>
      <c r="F45" s="935">
        <v>0</v>
      </c>
      <c r="G45" s="935">
        <v>0</v>
      </c>
      <c r="H45" s="935">
        <v>240.661338</v>
      </c>
      <c r="I45" s="935">
        <v>0</v>
      </c>
      <c r="J45" s="935">
        <v>0</v>
      </c>
      <c r="K45" s="935">
        <v>0</v>
      </c>
      <c r="L45" s="935">
        <f t="shared" si="12"/>
        <v>240.661338</v>
      </c>
      <c r="M45" s="936"/>
      <c r="N45" s="936"/>
      <c r="O45" s="936"/>
      <c r="P45" s="936"/>
      <c r="Q45" s="936"/>
      <c r="R45" s="936"/>
      <c r="S45" s="936"/>
      <c r="T45" s="936"/>
    </row>
    <row r="46" spans="1:20" s="924" customFormat="1">
      <c r="A46" s="925"/>
      <c r="B46" s="932" t="s">
        <v>656</v>
      </c>
      <c r="C46" s="935">
        <v>0</v>
      </c>
      <c r="D46" s="935">
        <v>2120.2848490000001</v>
      </c>
      <c r="E46" s="935">
        <v>0</v>
      </c>
      <c r="F46" s="935">
        <v>0</v>
      </c>
      <c r="G46" s="935">
        <v>0</v>
      </c>
      <c r="H46" s="935">
        <v>0</v>
      </c>
      <c r="I46" s="935">
        <v>0</v>
      </c>
      <c r="J46" s="935">
        <v>0</v>
      </c>
      <c r="K46" s="935">
        <v>0</v>
      </c>
      <c r="L46" s="935">
        <f t="shared" si="12"/>
        <v>2120.2848490000001</v>
      </c>
      <c r="M46" s="936"/>
      <c r="N46" s="936"/>
      <c r="O46" s="936"/>
      <c r="P46" s="936"/>
      <c r="Q46" s="936"/>
      <c r="R46" s="936"/>
      <c r="S46" s="936"/>
      <c r="T46" s="936"/>
    </row>
    <row r="47" spans="1:20" s="924" customFormat="1">
      <c r="A47" s="925"/>
      <c r="B47" s="932" t="s">
        <v>502</v>
      </c>
      <c r="C47" s="935">
        <v>5323.8051797651533</v>
      </c>
      <c r="D47" s="935">
        <v>0</v>
      </c>
      <c r="E47" s="935">
        <v>0</v>
      </c>
      <c r="F47" s="935">
        <v>0</v>
      </c>
      <c r="G47" s="935">
        <v>0</v>
      </c>
      <c r="H47" s="935">
        <v>0</v>
      </c>
      <c r="I47" s="935">
        <v>0</v>
      </c>
      <c r="J47" s="935">
        <v>0</v>
      </c>
      <c r="K47" s="935">
        <v>0</v>
      </c>
      <c r="L47" s="935">
        <f t="shared" si="12"/>
        <v>5323.8051797651533</v>
      </c>
      <c r="M47" s="936"/>
      <c r="N47" s="936"/>
      <c r="O47" s="936"/>
      <c r="P47" s="936"/>
      <c r="Q47" s="936"/>
      <c r="R47" s="936"/>
      <c r="S47" s="936"/>
      <c r="T47" s="936"/>
    </row>
    <row r="48" spans="1:20" s="924" customFormat="1">
      <c r="A48" s="925"/>
      <c r="B48" s="932" t="s">
        <v>648</v>
      </c>
      <c r="C48" s="935">
        <v>0</v>
      </c>
      <c r="D48" s="935">
        <v>0</v>
      </c>
      <c r="E48" s="935">
        <v>0</v>
      </c>
      <c r="F48" s="935">
        <v>0</v>
      </c>
      <c r="G48" s="935">
        <v>0</v>
      </c>
      <c r="H48" s="935">
        <v>0</v>
      </c>
      <c r="I48" s="935">
        <v>0</v>
      </c>
      <c r="J48" s="935">
        <v>2294.4743903570202</v>
      </c>
      <c r="K48" s="935">
        <v>0</v>
      </c>
      <c r="L48" s="935">
        <f t="shared" si="12"/>
        <v>2294.4743903570202</v>
      </c>
      <c r="M48" s="936"/>
      <c r="N48" s="936"/>
      <c r="O48" s="936"/>
      <c r="P48" s="936"/>
      <c r="Q48" s="936"/>
      <c r="R48" s="936"/>
      <c r="S48" s="936"/>
      <c r="T48" s="936"/>
    </row>
    <row r="49" spans="1:20" s="924" customFormat="1">
      <c r="A49" s="925"/>
      <c r="B49" s="932" t="s">
        <v>759</v>
      </c>
      <c r="C49" s="935">
        <v>52.688845610000001</v>
      </c>
      <c r="D49" s="935">
        <v>52.688845612999998</v>
      </c>
      <c r="E49" s="935">
        <v>52.688845612999998</v>
      </c>
      <c r="F49" s="935">
        <v>52.688845612999998</v>
      </c>
      <c r="G49" s="935">
        <v>52.688845612999998</v>
      </c>
      <c r="H49" s="935">
        <v>52.847070373999998</v>
      </c>
      <c r="I49" s="935">
        <v>52.847070373999998</v>
      </c>
      <c r="J49" s="935">
        <v>52.847070373999998</v>
      </c>
      <c r="K49" s="935">
        <v>52.847070373999998</v>
      </c>
      <c r="L49" s="935">
        <f t="shared" si="12"/>
        <v>474.83250955800003</v>
      </c>
      <c r="M49" s="936"/>
      <c r="N49" s="936"/>
      <c r="O49" s="936"/>
      <c r="P49" s="936"/>
      <c r="Q49" s="936"/>
      <c r="R49" s="936"/>
      <c r="S49" s="936"/>
      <c r="T49" s="936"/>
    </row>
    <row r="50" spans="1:20" s="924" customFormat="1">
      <c r="A50" s="925"/>
      <c r="B50" s="932" t="s">
        <v>556</v>
      </c>
      <c r="C50" s="935">
        <v>0</v>
      </c>
      <c r="D50" s="935">
        <v>0</v>
      </c>
      <c r="E50" s="935">
        <v>1838.436253666451</v>
      </c>
      <c r="F50" s="935">
        <v>0</v>
      </c>
      <c r="G50" s="935">
        <v>0</v>
      </c>
      <c r="H50" s="935">
        <v>0</v>
      </c>
      <c r="I50" s="935">
        <v>0</v>
      </c>
      <c r="J50" s="935">
        <v>0</v>
      </c>
      <c r="K50" s="935">
        <v>0</v>
      </c>
      <c r="L50" s="935">
        <f t="shared" si="12"/>
        <v>1838.436253666451</v>
      </c>
      <c r="M50" s="936"/>
      <c r="N50" s="936"/>
      <c r="O50" s="936"/>
      <c r="P50" s="936"/>
      <c r="Q50" s="936"/>
      <c r="R50" s="936"/>
      <c r="S50" s="936"/>
      <c r="T50" s="936"/>
    </row>
    <row r="51" spans="1:20" s="924" customFormat="1">
      <c r="A51" s="925"/>
      <c r="B51" s="932" t="s">
        <v>554</v>
      </c>
      <c r="C51" s="935">
        <v>0</v>
      </c>
      <c r="D51" s="935">
        <v>0</v>
      </c>
      <c r="E51" s="935">
        <v>0</v>
      </c>
      <c r="F51" s="935">
        <v>0</v>
      </c>
      <c r="G51" s="935">
        <v>0</v>
      </c>
      <c r="H51" s="935">
        <v>0</v>
      </c>
      <c r="I51" s="935">
        <v>0</v>
      </c>
      <c r="J51" s="935">
        <v>0</v>
      </c>
      <c r="K51" s="935">
        <v>243.89262499999992</v>
      </c>
      <c r="L51" s="935">
        <f t="shared" si="12"/>
        <v>243.89262499999992</v>
      </c>
      <c r="M51" s="936"/>
      <c r="N51" s="936"/>
      <c r="O51" s="936"/>
      <c r="P51" s="936"/>
      <c r="Q51" s="936"/>
      <c r="R51" s="936"/>
      <c r="S51" s="936"/>
      <c r="T51" s="936"/>
    </row>
    <row r="52" spans="1:20" s="924" customFormat="1">
      <c r="A52" s="925"/>
      <c r="B52" s="932" t="s">
        <v>218</v>
      </c>
      <c r="C52" s="935">
        <f t="shared" ref="C52:K52" si="13">+C53+C54</f>
        <v>1601.4215100634783</v>
      </c>
      <c r="D52" s="935">
        <f t="shared" si="13"/>
        <v>1526.2429133427547</v>
      </c>
      <c r="E52" s="935">
        <f t="shared" si="13"/>
        <v>1849.2815455502989</v>
      </c>
      <c r="F52" s="935">
        <f t="shared" si="13"/>
        <v>931.06230502452331</v>
      </c>
      <c r="G52" s="935">
        <f t="shared" si="13"/>
        <v>9370.2358898295133</v>
      </c>
      <c r="H52" s="935">
        <f t="shared" si="13"/>
        <v>730.91678915653006</v>
      </c>
      <c r="I52" s="935">
        <f t="shared" si="13"/>
        <v>29.990796</v>
      </c>
      <c r="J52" s="935">
        <f t="shared" si="13"/>
        <v>734.71137483893881</v>
      </c>
      <c r="K52" s="935">
        <f t="shared" si="13"/>
        <v>738.69809346095917</v>
      </c>
      <c r="L52" s="935">
        <f t="shared" si="12"/>
        <v>17512.561217266997</v>
      </c>
      <c r="M52" s="936"/>
      <c r="N52" s="936"/>
      <c r="O52" s="936"/>
      <c r="P52" s="936"/>
      <c r="Q52" s="936"/>
      <c r="R52" s="936"/>
      <c r="S52" s="936"/>
      <c r="T52" s="936"/>
    </row>
    <row r="53" spans="1:20" s="924" customFormat="1">
      <c r="A53" s="925"/>
      <c r="B53" s="932" t="s">
        <v>72</v>
      </c>
      <c r="C53" s="935">
        <v>1138.5238400634782</v>
      </c>
      <c r="D53" s="935">
        <v>1141.7446983427546</v>
      </c>
      <c r="E53" s="935">
        <v>1849.2815455502989</v>
      </c>
      <c r="F53" s="935">
        <v>912.48257002452328</v>
      </c>
      <c r="G53" s="935">
        <v>762.62962552951228</v>
      </c>
      <c r="H53" s="935">
        <v>730.91678915653006</v>
      </c>
      <c r="I53" s="935">
        <v>0</v>
      </c>
      <c r="J53" s="935">
        <v>734.71137483893881</v>
      </c>
      <c r="K53" s="935">
        <v>738.69809346095917</v>
      </c>
      <c r="L53" s="935">
        <f t="shared" si="12"/>
        <v>8008.9885369669964</v>
      </c>
      <c r="M53" s="936"/>
      <c r="N53" s="936"/>
      <c r="O53" s="936"/>
      <c r="P53" s="936"/>
      <c r="Q53" s="936"/>
      <c r="R53" s="936"/>
      <c r="S53" s="936"/>
      <c r="T53" s="936"/>
    </row>
    <row r="54" spans="1:20" s="924" customFormat="1">
      <c r="A54" s="925"/>
      <c r="B54" s="329" t="s">
        <v>70</v>
      </c>
      <c r="C54" s="920">
        <v>462.89767000000001</v>
      </c>
      <c r="D54" s="920">
        <v>384.49821500000002</v>
      </c>
      <c r="E54" s="920">
        <v>0</v>
      </c>
      <c r="F54" s="933">
        <v>18.579734999999999</v>
      </c>
      <c r="G54" s="933">
        <v>8607.6062643000005</v>
      </c>
      <c r="H54" s="933">
        <v>0</v>
      </c>
      <c r="I54" s="933">
        <v>29.990796</v>
      </c>
      <c r="J54" s="933">
        <v>0</v>
      </c>
      <c r="K54" s="933">
        <v>0</v>
      </c>
      <c r="L54" s="935">
        <f t="shared" si="12"/>
        <v>9503.5726802999998</v>
      </c>
      <c r="M54" s="936"/>
      <c r="N54" s="936"/>
      <c r="O54" s="936"/>
      <c r="P54" s="936"/>
      <c r="Q54" s="936"/>
      <c r="R54" s="936"/>
      <c r="S54" s="936"/>
      <c r="T54" s="936"/>
    </row>
    <row r="55" spans="1:20" s="924" customFormat="1">
      <c r="A55" s="925"/>
      <c r="B55" s="932" t="s">
        <v>340</v>
      </c>
      <c r="C55" s="935">
        <f t="shared" ref="C55:K55" si="14">+C56+C62</f>
        <v>29.197289364703067</v>
      </c>
      <c r="D55" s="935">
        <f t="shared" si="14"/>
        <v>4.2370994916793876</v>
      </c>
      <c r="E55" s="935">
        <f t="shared" si="14"/>
        <v>4.2370994916793876</v>
      </c>
      <c r="F55" s="935">
        <f t="shared" si="14"/>
        <v>15.046498601338653</v>
      </c>
      <c r="G55" s="935">
        <f t="shared" si="14"/>
        <v>4.2370994916793876</v>
      </c>
      <c r="H55" s="935">
        <f t="shared" si="14"/>
        <v>4.2370994916793876</v>
      </c>
      <c r="I55" s="935">
        <f t="shared" si="14"/>
        <v>15.046498601338653</v>
      </c>
      <c r="J55" s="935">
        <f t="shared" si="14"/>
        <v>4.2370994916793876</v>
      </c>
      <c r="K55" s="935">
        <f t="shared" si="14"/>
        <v>4.2370994916793876</v>
      </c>
      <c r="L55" s="935">
        <f t="shared" si="12"/>
        <v>84.712883517456703</v>
      </c>
      <c r="M55" s="936"/>
      <c r="N55" s="936"/>
      <c r="O55" s="936"/>
      <c r="P55" s="936"/>
      <c r="Q55" s="936"/>
      <c r="R55" s="936"/>
      <c r="S55" s="936"/>
      <c r="T55" s="936"/>
    </row>
    <row r="56" spans="1:20" s="924" customFormat="1">
      <c r="A56" s="925"/>
      <c r="B56" s="345" t="s">
        <v>80</v>
      </c>
      <c r="C56" s="346">
        <f t="shared" ref="C56:E56" si="15">+C57+C60</f>
        <v>16.049149374703067</v>
      </c>
      <c r="D56" s="346">
        <f t="shared" si="15"/>
        <v>4.2370994916793876</v>
      </c>
      <c r="E56" s="346">
        <f t="shared" si="15"/>
        <v>4.2370994916793876</v>
      </c>
      <c r="F56" s="346">
        <f>+F57+F60</f>
        <v>15.046498601338653</v>
      </c>
      <c r="G56" s="346">
        <f t="shared" ref="G56:K56" si="16">+G57+G60</f>
        <v>4.2370994916793876</v>
      </c>
      <c r="H56" s="346">
        <f t="shared" si="16"/>
        <v>4.2370994916793876</v>
      </c>
      <c r="I56" s="346">
        <f t="shared" si="16"/>
        <v>15.046498601338653</v>
      </c>
      <c r="J56" s="346">
        <f t="shared" si="16"/>
        <v>4.2370994916793876</v>
      </c>
      <c r="K56" s="346">
        <f t="shared" si="16"/>
        <v>4.2370994916793876</v>
      </c>
      <c r="L56" s="346">
        <f t="shared" si="12"/>
        <v>71.564743527456699</v>
      </c>
      <c r="M56" s="936"/>
      <c r="N56" s="936"/>
      <c r="O56" s="936"/>
      <c r="P56" s="936"/>
      <c r="Q56" s="936"/>
      <c r="R56" s="936"/>
      <c r="S56" s="936"/>
      <c r="T56" s="936"/>
    </row>
    <row r="57" spans="1:20" s="924" customFormat="1">
      <c r="A57" s="925"/>
      <c r="B57" s="329" t="s">
        <v>82</v>
      </c>
      <c r="C57" s="928">
        <f t="shared" ref="C57:E57" si="17">+C58+C59</f>
        <v>5.2374131236890236</v>
      </c>
      <c r="D57" s="928">
        <f t="shared" si="17"/>
        <v>4.2370994916793876</v>
      </c>
      <c r="E57" s="928">
        <f t="shared" si="17"/>
        <v>4.2370994916793876</v>
      </c>
      <c r="F57" s="928">
        <f>+F58+F59</f>
        <v>4.2370994916793876</v>
      </c>
      <c r="G57" s="928">
        <f t="shared" ref="G57:K57" si="18">+G58+G59</f>
        <v>4.2370994916793876</v>
      </c>
      <c r="H57" s="928">
        <f t="shared" si="18"/>
        <v>4.2370994916793876</v>
      </c>
      <c r="I57" s="928">
        <f t="shared" si="18"/>
        <v>4.2370994916793876</v>
      </c>
      <c r="J57" s="928">
        <f t="shared" si="18"/>
        <v>4.2370994916793876</v>
      </c>
      <c r="K57" s="928">
        <f t="shared" si="18"/>
        <v>4.2370994916793876</v>
      </c>
      <c r="L57" s="922">
        <f t="shared" si="12"/>
        <v>39.134209057124124</v>
      </c>
      <c r="M57" s="936"/>
      <c r="N57" s="936"/>
      <c r="O57" s="936"/>
      <c r="P57" s="936"/>
      <c r="Q57" s="936"/>
      <c r="R57" s="936"/>
      <c r="S57" s="936"/>
      <c r="T57" s="936"/>
    </row>
    <row r="58" spans="1:20">
      <c r="A58" s="925"/>
      <c r="B58" s="329" t="s">
        <v>745</v>
      </c>
      <c r="C58" s="1081">
        <v>5.1058187432953943</v>
      </c>
      <c r="D58" s="1081">
        <v>4.2370994916793876</v>
      </c>
      <c r="E58" s="1081">
        <v>4.2370994916793876</v>
      </c>
      <c r="F58" s="1082">
        <v>4.2370994916793876</v>
      </c>
      <c r="G58" s="1082">
        <v>4.2370994916793876</v>
      </c>
      <c r="H58" s="1082">
        <v>4.2370994916793876</v>
      </c>
      <c r="I58" s="1082">
        <v>4.2370994916793876</v>
      </c>
      <c r="J58" s="1082">
        <v>4.2370994916793876</v>
      </c>
      <c r="K58" s="1082">
        <v>4.2370994916793876</v>
      </c>
      <c r="L58" s="922">
        <f t="shared" si="12"/>
        <v>39.002614676730495</v>
      </c>
      <c r="M58" s="936"/>
      <c r="N58" s="936"/>
      <c r="O58" s="936"/>
      <c r="P58" s="936"/>
      <c r="Q58" s="936"/>
      <c r="R58" s="936"/>
      <c r="S58" s="936"/>
      <c r="T58" s="936"/>
    </row>
    <row r="59" spans="1:20">
      <c r="A59" s="925"/>
      <c r="B59" s="329" t="s">
        <v>85</v>
      </c>
      <c r="C59" s="1081">
        <v>0.13159438039362881</v>
      </c>
      <c r="D59" s="1081">
        <v>0</v>
      </c>
      <c r="E59" s="1081">
        <v>0</v>
      </c>
      <c r="F59" s="1082">
        <v>0</v>
      </c>
      <c r="G59" s="1082">
        <v>0</v>
      </c>
      <c r="H59" s="1082">
        <v>0</v>
      </c>
      <c r="I59" s="1082">
        <v>0</v>
      </c>
      <c r="J59" s="1082">
        <v>0</v>
      </c>
      <c r="K59" s="1082">
        <v>0</v>
      </c>
      <c r="L59" s="922">
        <f t="shared" si="12"/>
        <v>0.13159438039362881</v>
      </c>
      <c r="M59" s="936"/>
      <c r="N59" s="936"/>
      <c r="O59" s="936"/>
      <c r="P59" s="936"/>
      <c r="Q59" s="936"/>
      <c r="R59" s="936"/>
      <c r="S59" s="936"/>
      <c r="T59" s="936"/>
    </row>
    <row r="60" spans="1:20" s="924" customFormat="1">
      <c r="A60" s="925"/>
      <c r="B60" s="344" t="s">
        <v>86</v>
      </c>
      <c r="C60" s="928">
        <f>+C61</f>
        <v>10.811736251014043</v>
      </c>
      <c r="D60" s="928">
        <f t="shared" ref="D60:K60" si="19">+D61</f>
        <v>0</v>
      </c>
      <c r="E60" s="928">
        <f t="shared" si="19"/>
        <v>0</v>
      </c>
      <c r="F60" s="928">
        <f t="shared" si="19"/>
        <v>10.809399109659266</v>
      </c>
      <c r="G60" s="928">
        <f t="shared" si="19"/>
        <v>0</v>
      </c>
      <c r="H60" s="928">
        <f t="shared" si="19"/>
        <v>0</v>
      </c>
      <c r="I60" s="928">
        <f t="shared" si="19"/>
        <v>10.809399109659266</v>
      </c>
      <c r="J60" s="928">
        <f t="shared" si="19"/>
        <v>0</v>
      </c>
      <c r="K60" s="928">
        <f t="shared" si="19"/>
        <v>0</v>
      </c>
      <c r="L60" s="922">
        <f t="shared" si="12"/>
        <v>32.430534470332574</v>
      </c>
      <c r="M60" s="936"/>
      <c r="N60" s="936"/>
      <c r="O60" s="936"/>
      <c r="P60" s="936"/>
      <c r="Q60" s="936"/>
      <c r="R60" s="936"/>
      <c r="S60" s="936"/>
      <c r="T60" s="936"/>
    </row>
    <row r="61" spans="1:20" s="924" customFormat="1">
      <c r="A61" s="925"/>
      <c r="B61" s="329" t="s">
        <v>745</v>
      </c>
      <c r="C61" s="1081">
        <v>10.811736251014043</v>
      </c>
      <c r="D61" s="1081">
        <v>0</v>
      </c>
      <c r="E61" s="1081">
        <v>0</v>
      </c>
      <c r="F61" s="1082">
        <v>10.809399109659266</v>
      </c>
      <c r="G61" s="1082">
        <v>0</v>
      </c>
      <c r="H61" s="1082">
        <v>0</v>
      </c>
      <c r="I61" s="1082">
        <v>10.809399109659266</v>
      </c>
      <c r="J61" s="1082">
        <v>0</v>
      </c>
      <c r="K61" s="1082">
        <v>0</v>
      </c>
      <c r="L61" s="922">
        <f t="shared" si="12"/>
        <v>32.430534470332574</v>
      </c>
      <c r="M61" s="936"/>
      <c r="N61" s="936"/>
      <c r="O61" s="936"/>
      <c r="P61" s="936"/>
      <c r="Q61" s="936"/>
      <c r="R61" s="936"/>
      <c r="S61" s="936"/>
      <c r="T61" s="936"/>
    </row>
    <row r="62" spans="1:20" s="924" customFormat="1">
      <c r="A62" s="925"/>
      <c r="B62" s="447" t="s">
        <v>104</v>
      </c>
      <c r="C62" s="346">
        <f t="shared" ref="C62:K62" si="20">+C63+C64</f>
        <v>13.148139990000001</v>
      </c>
      <c r="D62" s="346">
        <f t="shared" si="20"/>
        <v>0</v>
      </c>
      <c r="E62" s="346">
        <f t="shared" si="20"/>
        <v>0</v>
      </c>
      <c r="F62" s="346">
        <f t="shared" si="20"/>
        <v>0</v>
      </c>
      <c r="G62" s="346">
        <f t="shared" si="20"/>
        <v>0</v>
      </c>
      <c r="H62" s="346">
        <f t="shared" si="20"/>
        <v>0</v>
      </c>
      <c r="I62" s="346">
        <f t="shared" si="20"/>
        <v>0</v>
      </c>
      <c r="J62" s="346">
        <f t="shared" si="20"/>
        <v>0</v>
      </c>
      <c r="K62" s="346">
        <f t="shared" si="20"/>
        <v>0</v>
      </c>
      <c r="L62" s="346">
        <f t="shared" si="12"/>
        <v>13.148139990000001</v>
      </c>
      <c r="M62" s="936"/>
      <c r="N62" s="936"/>
      <c r="O62" s="936"/>
      <c r="P62" s="936"/>
      <c r="Q62" s="936"/>
      <c r="R62" s="936"/>
      <c r="S62" s="936"/>
      <c r="T62" s="936"/>
    </row>
    <row r="63" spans="1:20" s="924" customFormat="1">
      <c r="A63" s="925"/>
      <c r="B63" s="329" t="s">
        <v>745</v>
      </c>
      <c r="C63" s="1081">
        <v>3.0654458599999996</v>
      </c>
      <c r="D63" s="1081">
        <v>0</v>
      </c>
      <c r="E63" s="1081">
        <v>0</v>
      </c>
      <c r="F63" s="1082">
        <v>0</v>
      </c>
      <c r="G63" s="1082">
        <v>0</v>
      </c>
      <c r="H63" s="1082">
        <v>0</v>
      </c>
      <c r="I63" s="1082">
        <v>0</v>
      </c>
      <c r="J63" s="1082">
        <v>0</v>
      </c>
      <c r="K63" s="1082">
        <v>0</v>
      </c>
      <c r="L63" s="1082">
        <f t="shared" si="12"/>
        <v>3.0654458599999996</v>
      </c>
      <c r="M63" s="936"/>
      <c r="N63" s="936"/>
      <c r="O63" s="936"/>
      <c r="P63" s="936"/>
      <c r="Q63" s="936"/>
      <c r="R63" s="936"/>
      <c r="S63" s="936"/>
      <c r="T63" s="936"/>
    </row>
    <row r="64" spans="1:20" s="924" customFormat="1">
      <c r="A64" s="925"/>
      <c r="B64" s="350" t="s">
        <v>85</v>
      </c>
      <c r="C64" s="1083">
        <v>10.08269413</v>
      </c>
      <c r="D64" s="1083">
        <v>0</v>
      </c>
      <c r="E64" s="1083">
        <v>0</v>
      </c>
      <c r="F64" s="1084">
        <v>0</v>
      </c>
      <c r="G64" s="1084">
        <v>0</v>
      </c>
      <c r="H64" s="1084">
        <v>0</v>
      </c>
      <c r="I64" s="1084">
        <v>0</v>
      </c>
      <c r="J64" s="1084">
        <v>0</v>
      </c>
      <c r="K64" s="1084">
        <v>0</v>
      </c>
      <c r="L64" s="1084">
        <f t="shared" si="12"/>
        <v>10.08269413</v>
      </c>
      <c r="M64" s="936"/>
      <c r="N64" s="936"/>
      <c r="O64" s="936"/>
      <c r="P64" s="936"/>
      <c r="Q64" s="936"/>
      <c r="R64" s="936"/>
      <c r="S64" s="936"/>
      <c r="T64" s="936"/>
    </row>
    <row r="65" spans="1:20" s="924" customFormat="1">
      <c r="A65" s="925"/>
      <c r="B65" s="348"/>
      <c r="C65" s="348"/>
      <c r="D65" s="348"/>
      <c r="E65" s="348"/>
      <c r="F65" s="83"/>
      <c r="G65" s="83"/>
      <c r="H65" s="83"/>
      <c r="I65" s="83"/>
      <c r="J65" s="83"/>
      <c r="K65" s="83"/>
      <c r="L65" s="83"/>
      <c r="M65" s="936"/>
      <c r="N65" s="936"/>
      <c r="O65" s="936"/>
      <c r="P65" s="936"/>
      <c r="Q65" s="936"/>
      <c r="R65" s="936"/>
      <c r="S65" s="936"/>
      <c r="T65" s="936"/>
    </row>
    <row r="66" spans="1:20">
      <c r="A66" s="925"/>
      <c r="B66" s="321" t="s">
        <v>105</v>
      </c>
      <c r="C66" s="322">
        <f t="shared" ref="C66:K66" si="21">+C67+C68</f>
        <v>7505.6618472609807</v>
      </c>
      <c r="D66" s="322">
        <f t="shared" si="21"/>
        <v>2028.6231001011799</v>
      </c>
      <c r="E66" s="322">
        <f t="shared" si="21"/>
        <v>4381.30861795695</v>
      </c>
      <c r="F66" s="322">
        <f t="shared" si="21"/>
        <v>1202.7788910600661</v>
      </c>
      <c r="G66" s="322">
        <f t="shared" si="21"/>
        <v>825.23392147993786</v>
      </c>
      <c r="H66" s="322">
        <f t="shared" si="21"/>
        <v>1210.6636286333385</v>
      </c>
      <c r="I66" s="322">
        <f t="shared" si="21"/>
        <v>457.78981072875143</v>
      </c>
      <c r="J66" s="322">
        <f t="shared" si="21"/>
        <v>6672.3612759712432</v>
      </c>
      <c r="K66" s="322">
        <f t="shared" si="21"/>
        <v>4589.8382131709832</v>
      </c>
      <c r="L66" s="322">
        <f>+SUM(C66:K66)</f>
        <v>28874.25930636343</v>
      </c>
      <c r="M66" s="936"/>
      <c r="N66" s="936"/>
      <c r="O66" s="936"/>
      <c r="P66" s="936"/>
      <c r="Q66" s="936"/>
      <c r="R66" s="936"/>
      <c r="S66" s="936"/>
      <c r="T66" s="936"/>
    </row>
    <row r="67" spans="1:20">
      <c r="A67" s="925"/>
      <c r="B67" s="932" t="s">
        <v>106</v>
      </c>
      <c r="C67" s="339">
        <v>5329.0425928888426</v>
      </c>
      <c r="D67" s="339">
        <v>4.2370994916793876</v>
      </c>
      <c r="E67" s="339">
        <v>4.2370994916793876</v>
      </c>
      <c r="F67" s="931">
        <v>4.2370994916793876</v>
      </c>
      <c r="G67" s="931">
        <v>4.2370994916793876</v>
      </c>
      <c r="H67" s="931">
        <v>4.2370994916793876</v>
      </c>
      <c r="I67" s="931">
        <v>4.2370994916793876</v>
      </c>
      <c r="J67" s="931">
        <v>738.94847433061818</v>
      </c>
      <c r="K67" s="931">
        <v>4.2370994916793876</v>
      </c>
      <c r="L67" s="931">
        <f>+SUM(C67:K67)</f>
        <v>6097.650763661215</v>
      </c>
      <c r="M67" s="936"/>
      <c r="N67" s="936"/>
      <c r="O67" s="936"/>
      <c r="P67" s="936"/>
      <c r="Q67" s="936"/>
      <c r="R67" s="936"/>
      <c r="S67" s="936"/>
      <c r="T67" s="936"/>
    </row>
    <row r="68" spans="1:20">
      <c r="A68" s="925"/>
      <c r="B68" s="932" t="s">
        <v>531</v>
      </c>
      <c r="C68" s="339">
        <v>2176.6192543721377</v>
      </c>
      <c r="D68" s="339">
        <v>2024.3860006095006</v>
      </c>
      <c r="E68" s="339">
        <v>4377.0715184652709</v>
      </c>
      <c r="F68" s="931">
        <v>1198.5417915683868</v>
      </c>
      <c r="G68" s="931">
        <v>820.99682198825849</v>
      </c>
      <c r="H68" s="931">
        <v>1206.4265291416591</v>
      </c>
      <c r="I68" s="931">
        <v>453.55271123707206</v>
      </c>
      <c r="J68" s="931">
        <v>5933.4128016406248</v>
      </c>
      <c r="K68" s="931">
        <v>4585.601113679304</v>
      </c>
      <c r="L68" s="931">
        <f>+SUM(C68:K68)</f>
        <v>22776.608542702212</v>
      </c>
      <c r="M68" s="936"/>
      <c r="N68" s="936"/>
      <c r="O68" s="936"/>
      <c r="P68" s="936"/>
      <c r="Q68" s="936"/>
      <c r="R68" s="936"/>
      <c r="S68" s="936"/>
      <c r="T68" s="936"/>
    </row>
    <row r="69" spans="1:20">
      <c r="A69" s="925"/>
      <c r="B69" s="321" t="s">
        <v>107</v>
      </c>
      <c r="C69" s="1085">
        <v>614.00716512698193</v>
      </c>
      <c r="D69" s="1085">
        <v>5934.9664932455998</v>
      </c>
      <c r="E69" s="1085">
        <v>178.54134607657892</v>
      </c>
      <c r="F69" s="117">
        <v>277.26316045392628</v>
      </c>
      <c r="G69" s="117">
        <v>8761.8525980578524</v>
      </c>
      <c r="H69" s="117">
        <v>254.61356723814725</v>
      </c>
      <c r="I69" s="117">
        <v>3533.2837280514095</v>
      </c>
      <c r="J69" s="117">
        <v>176.38189178685974</v>
      </c>
      <c r="K69" s="117">
        <v>1694.0976037384103</v>
      </c>
      <c r="L69" s="117">
        <f>+SUM(C69:K69)</f>
        <v>21425.007553775766</v>
      </c>
      <c r="M69" s="936"/>
      <c r="N69" s="936"/>
      <c r="O69" s="936"/>
      <c r="P69" s="936"/>
      <c r="Q69" s="936"/>
      <c r="R69" s="936"/>
      <c r="S69" s="936"/>
      <c r="T69" s="936"/>
    </row>
    <row r="70" spans="1:20">
      <c r="A70" s="925"/>
      <c r="C70" s="936"/>
      <c r="D70" s="936"/>
      <c r="E70" s="936"/>
      <c r="F70" s="936"/>
      <c r="G70" s="936"/>
      <c r="H70" s="936"/>
      <c r="I70" s="936"/>
      <c r="J70" s="936"/>
      <c r="K70" s="936"/>
      <c r="L70" s="936"/>
    </row>
    <row r="71" spans="1:20">
      <c r="A71" s="925"/>
      <c r="B71" s="92" t="s">
        <v>341</v>
      </c>
      <c r="C71" s="444"/>
      <c r="D71" s="444"/>
      <c r="E71" s="444"/>
      <c r="F71" s="444"/>
      <c r="G71" s="444"/>
      <c r="H71" s="444"/>
      <c r="I71" s="444"/>
      <c r="J71" s="444"/>
      <c r="K71" s="444"/>
      <c r="L71" s="444"/>
    </row>
    <row r="72" spans="1:20">
      <c r="C72" s="936"/>
      <c r="D72" s="936"/>
      <c r="E72" s="936"/>
      <c r="F72" s="936"/>
      <c r="G72" s="936"/>
      <c r="H72" s="936"/>
      <c r="I72" s="936"/>
      <c r="J72" s="936"/>
      <c r="K72" s="936"/>
      <c r="L72" s="936"/>
    </row>
    <row r="73" spans="1:20">
      <c r="C73" s="936"/>
      <c r="D73" s="936"/>
      <c r="E73" s="936"/>
      <c r="F73" s="936"/>
      <c r="G73" s="936"/>
      <c r="H73" s="936"/>
      <c r="I73" s="936"/>
      <c r="J73" s="936"/>
      <c r="K73" s="936"/>
      <c r="L73" s="936"/>
    </row>
    <row r="74" spans="1:20">
      <c r="C74" s="936"/>
      <c r="D74" s="936"/>
      <c r="E74" s="936"/>
      <c r="F74" s="936"/>
      <c r="G74" s="936"/>
      <c r="H74" s="936"/>
      <c r="I74" s="936"/>
      <c r="J74" s="936"/>
      <c r="K74" s="936"/>
      <c r="L74" s="936"/>
    </row>
    <row r="75" spans="1:20">
      <c r="C75" s="936"/>
      <c r="D75" s="936"/>
      <c r="E75" s="936"/>
      <c r="F75" s="936"/>
      <c r="G75" s="936"/>
      <c r="H75" s="936"/>
      <c r="I75" s="936"/>
      <c r="J75" s="936"/>
      <c r="K75" s="936"/>
      <c r="L75" s="936"/>
    </row>
    <row r="76" spans="1:20">
      <c r="C76" s="936"/>
      <c r="D76" s="936"/>
      <c r="E76" s="936"/>
      <c r="F76" s="936"/>
      <c r="G76" s="936"/>
      <c r="H76" s="936"/>
      <c r="I76" s="936"/>
      <c r="J76" s="936"/>
      <c r="K76" s="936"/>
      <c r="L76" s="936"/>
    </row>
    <row r="77" spans="1:20">
      <c r="C77" s="936"/>
      <c r="D77" s="936"/>
      <c r="E77" s="936"/>
      <c r="F77" s="936"/>
      <c r="G77" s="936"/>
      <c r="H77" s="936"/>
      <c r="I77" s="936"/>
      <c r="J77" s="936"/>
      <c r="K77" s="936"/>
      <c r="L77" s="936"/>
    </row>
    <row r="78" spans="1:20">
      <c r="C78" s="936"/>
      <c r="D78" s="936"/>
      <c r="E78" s="936"/>
      <c r="F78" s="936"/>
      <c r="G78" s="936"/>
      <c r="H78" s="936"/>
      <c r="I78" s="936"/>
      <c r="J78" s="936"/>
      <c r="K78" s="936"/>
      <c r="L78" s="936"/>
    </row>
    <row r="84" spans="6:12">
      <c r="F84" s="936"/>
      <c r="G84" s="936"/>
      <c r="H84" s="936"/>
      <c r="I84" s="936"/>
      <c r="J84" s="936"/>
      <c r="K84" s="936"/>
      <c r="L84" s="936"/>
    </row>
  </sheetData>
  <mergeCells count="2">
    <mergeCell ref="B6:L6"/>
    <mergeCell ref="B11:L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2" orientation="portrait" r:id="rId1"/>
  <headerFooter scaleWithDoc="0">
    <oddFooter>&amp;R&amp;A</oddFooter>
  </headerFooter>
  <ignoredErrors>
    <ignoredError sqref="C18" formulaRange="1"/>
  </ignoredErrors>
</worksheet>
</file>

<file path=xl/worksheets/sheet17.xml><?xml version="1.0" encoding="utf-8"?>
<worksheet xmlns="http://schemas.openxmlformats.org/spreadsheetml/2006/main" xmlns:r="http://schemas.openxmlformats.org/officeDocument/2006/relationships">
  <sheetPr>
    <pageSetUpPr fitToPage="1"/>
  </sheetPr>
  <dimension ref="A1:U149"/>
  <sheetViews>
    <sheetView showGridLines="0" zoomScaleNormal="100" zoomScaleSheetLayoutView="85" workbookViewId="0">
      <selection activeCell="B3" sqref="B3"/>
    </sheetView>
  </sheetViews>
  <sheetFormatPr baseColWidth="10" defaultColWidth="11.453125" defaultRowHeight="13"/>
  <cols>
    <col min="1" max="1" width="10.26953125" style="431" bestFit="1" customWidth="1"/>
    <col min="2" max="2" width="55.7265625" style="428" customWidth="1"/>
    <col min="3" max="12" width="16.26953125" style="428" customWidth="1"/>
    <col min="13" max="13" width="19.26953125" style="936" bestFit="1" customWidth="1"/>
    <col min="14" max="14" width="15.26953125" style="428" bestFit="1" customWidth="1"/>
    <col min="15" max="16" width="11.54296875" style="428" bestFit="1" customWidth="1"/>
    <col min="17" max="17" width="14.81640625" style="428" bestFit="1" customWidth="1"/>
    <col min="18" max="21" width="12.81640625" style="428" bestFit="1" customWidth="1"/>
    <col min="22" max="16384" width="11.453125" style="428"/>
  </cols>
  <sheetData>
    <row r="1" spans="1:21" ht="14.5">
      <c r="A1" s="692" t="s">
        <v>217</v>
      </c>
      <c r="B1" s="700"/>
    </row>
    <row r="2" spans="1:21" ht="15" customHeight="1">
      <c r="A2" s="655"/>
      <c r="B2" s="361" t="str">
        <f>+INDICE!B2</f>
        <v>MINISTERIO DE ECONOMÍA</v>
      </c>
      <c r="C2" s="936"/>
      <c r="D2" s="936"/>
      <c r="E2" s="936"/>
      <c r="F2" s="936"/>
      <c r="G2" s="936"/>
      <c r="H2" s="936"/>
      <c r="I2" s="936"/>
    </row>
    <row r="3" spans="1:21" ht="15" customHeight="1">
      <c r="A3" s="655"/>
      <c r="B3" s="361" t="str">
        <f>+INDICE!B3</f>
        <v>SECRETARÍA DE FINANZAS</v>
      </c>
      <c r="C3" s="936"/>
      <c r="D3" s="936"/>
      <c r="E3" s="936"/>
      <c r="F3" s="936"/>
      <c r="G3" s="936"/>
      <c r="H3" s="936"/>
      <c r="I3" s="936"/>
      <c r="J3" s="936"/>
      <c r="K3" s="936"/>
      <c r="L3" s="936"/>
    </row>
    <row r="4" spans="1:21" s="430" customFormat="1">
      <c r="A4" s="392"/>
      <c r="B4" s="429"/>
      <c r="C4" s="936"/>
      <c r="D4" s="936"/>
      <c r="E4" s="936"/>
      <c r="F4" s="936"/>
      <c r="G4" s="936"/>
      <c r="H4" s="936"/>
      <c r="I4" s="936"/>
      <c r="J4" s="936"/>
      <c r="K4" s="936"/>
      <c r="L4" s="936"/>
      <c r="M4" s="747"/>
    </row>
    <row r="5" spans="1:21" s="430" customFormat="1" ht="13.5" thickBot="1">
      <c r="A5" s="392"/>
      <c r="B5" s="429"/>
      <c r="C5" s="936"/>
      <c r="D5" s="936"/>
      <c r="E5" s="936"/>
      <c r="F5" s="936"/>
      <c r="G5" s="936"/>
      <c r="H5" s="936"/>
      <c r="I5" s="936"/>
      <c r="M5" s="747"/>
    </row>
    <row r="6" spans="1:21" s="93" customFormat="1" ht="22.5" customHeight="1" thickBot="1">
      <c r="A6" s="925"/>
      <c r="B6" s="1329" t="s">
        <v>723</v>
      </c>
      <c r="C6" s="1330"/>
      <c r="D6" s="1330"/>
      <c r="E6" s="1330"/>
      <c r="F6" s="1330"/>
      <c r="G6" s="1330"/>
      <c r="H6" s="1330"/>
      <c r="I6" s="1330"/>
      <c r="J6" s="1330"/>
      <c r="K6" s="1330"/>
      <c r="L6" s="1331"/>
      <c r="M6" s="434"/>
    </row>
    <row r="7" spans="1:21" s="430" customFormat="1">
      <c r="A7" s="392"/>
      <c r="B7" s="392"/>
      <c r="C7" s="936"/>
      <c r="D7" s="936"/>
      <c r="E7" s="936"/>
      <c r="F7" s="936"/>
      <c r="G7" s="936"/>
      <c r="H7" s="936"/>
      <c r="I7" s="936"/>
      <c r="M7" s="747"/>
    </row>
    <row r="8" spans="1:21" s="93" customFormat="1" ht="13.5" thickBot="1">
      <c r="A8" s="925"/>
      <c r="B8" s="431" t="s">
        <v>828</v>
      </c>
      <c r="C8" s="431"/>
      <c r="D8" s="431"/>
      <c r="E8" s="431"/>
      <c r="F8" s="936"/>
      <c r="M8" s="434"/>
    </row>
    <row r="9" spans="1:21" s="93" customFormat="1" ht="14" thickTop="1" thickBot="1">
      <c r="A9" s="925"/>
      <c r="B9" s="432"/>
      <c r="C9" s="432">
        <v>43922</v>
      </c>
      <c r="D9" s="432">
        <v>43952</v>
      </c>
      <c r="E9" s="432">
        <v>43983</v>
      </c>
      <c r="F9" s="432">
        <v>44013</v>
      </c>
      <c r="G9" s="432">
        <v>44044</v>
      </c>
      <c r="H9" s="432">
        <v>44075</v>
      </c>
      <c r="I9" s="432">
        <v>44105</v>
      </c>
      <c r="J9" s="432">
        <v>44136</v>
      </c>
      <c r="K9" s="432">
        <v>44166</v>
      </c>
      <c r="L9" s="433">
        <v>2020</v>
      </c>
      <c r="M9" s="434"/>
    </row>
    <row r="10" spans="1:21" s="93" customFormat="1" ht="14" thickTop="1" thickBot="1">
      <c r="A10" s="925"/>
      <c r="B10" s="925"/>
      <c r="C10" s="434"/>
      <c r="D10" s="434"/>
      <c r="E10" s="434"/>
      <c r="F10" s="434"/>
      <c r="G10" s="434"/>
      <c r="H10" s="434"/>
      <c r="I10" s="434"/>
      <c r="J10" s="434"/>
      <c r="K10" s="434"/>
      <c r="L10" s="434"/>
      <c r="M10" s="434"/>
    </row>
    <row r="11" spans="1:21" s="93" customFormat="1" ht="13.5" thickBot="1">
      <c r="A11" s="925"/>
      <c r="B11" s="1332" t="s">
        <v>690</v>
      </c>
      <c r="C11" s="1333"/>
      <c r="D11" s="1333"/>
      <c r="E11" s="1333"/>
      <c r="F11" s="1333"/>
      <c r="G11" s="1333"/>
      <c r="H11" s="1333"/>
      <c r="I11" s="1333"/>
      <c r="J11" s="1333"/>
      <c r="K11" s="1333"/>
      <c r="L11" s="1333"/>
      <c r="M11" s="434"/>
    </row>
    <row r="12" spans="1:21" s="924" customFormat="1" ht="13.5" thickBot="1">
      <c r="A12" s="435"/>
      <c r="B12" s="436"/>
      <c r="C12" s="740"/>
      <c r="D12" s="740"/>
      <c r="E12" s="740"/>
      <c r="F12" s="740"/>
      <c r="G12" s="740"/>
      <c r="H12" s="740"/>
      <c r="I12" s="740"/>
      <c r="J12" s="740"/>
      <c r="K12" s="740"/>
      <c r="L12" s="740"/>
      <c r="M12" s="748"/>
    </row>
    <row r="13" spans="1:21" ht="15" thickBot="1">
      <c r="B13" s="316" t="s">
        <v>60</v>
      </c>
      <c r="C13" s="317">
        <f t="shared" ref="C13:L13" si="0">+C14+C15</f>
        <v>1445.3030673888666</v>
      </c>
      <c r="D13" s="317">
        <f t="shared" si="0"/>
        <v>1410.7198645874291</v>
      </c>
      <c r="E13" s="317">
        <f t="shared" si="0"/>
        <v>2290.572754330195</v>
      </c>
      <c r="F13" s="317">
        <f t="shared" si="0"/>
        <v>951.47005496953284</v>
      </c>
      <c r="G13" s="317">
        <f t="shared" si="0"/>
        <v>592.63143390394737</v>
      </c>
      <c r="H13" s="317">
        <f t="shared" si="0"/>
        <v>590.52058225441897</v>
      </c>
      <c r="I13" s="317">
        <f t="shared" si="0"/>
        <v>1213.0481855608198</v>
      </c>
      <c r="J13" s="317">
        <f t="shared" si="0"/>
        <v>1084.6186711129801</v>
      </c>
      <c r="K13" s="317">
        <f t="shared" si="0"/>
        <v>2024.3469306412155</v>
      </c>
      <c r="L13" s="317">
        <f t="shared" si="0"/>
        <v>11603.231544749406</v>
      </c>
      <c r="N13" s="936"/>
      <c r="O13" s="936"/>
      <c r="P13" s="936"/>
      <c r="Q13" s="936"/>
      <c r="R13" s="936"/>
      <c r="S13" s="936"/>
      <c r="T13" s="936"/>
      <c r="U13" s="936"/>
    </row>
    <row r="14" spans="1:21">
      <c r="A14" s="925"/>
      <c r="B14" s="437" t="s">
        <v>637</v>
      </c>
      <c r="C14" s="937">
        <v>119.56459236827506</v>
      </c>
      <c r="D14" s="937">
        <v>32.736156288147761</v>
      </c>
      <c r="E14" s="937">
        <v>227.36086098136019</v>
      </c>
      <c r="F14" s="937">
        <v>59.362223292182215</v>
      </c>
      <c r="G14" s="937">
        <v>134.58292843723487</v>
      </c>
      <c r="H14" s="937">
        <v>128.90473878162919</v>
      </c>
      <c r="I14" s="937">
        <v>0</v>
      </c>
      <c r="J14" s="937">
        <v>0</v>
      </c>
      <c r="K14" s="937">
        <v>249.96251123318396</v>
      </c>
      <c r="L14" s="937">
        <f>SUM(C14:K14)</f>
        <v>952.47401138201326</v>
      </c>
      <c r="N14" s="936"/>
      <c r="O14" s="936"/>
      <c r="P14" s="936"/>
      <c r="Q14" s="936"/>
      <c r="R14" s="936"/>
    </row>
    <row r="15" spans="1:21">
      <c r="A15" s="925"/>
      <c r="B15" s="437" t="s">
        <v>638</v>
      </c>
      <c r="C15" s="937">
        <v>1325.7384750205915</v>
      </c>
      <c r="D15" s="937">
        <v>1377.9837082992813</v>
      </c>
      <c r="E15" s="937">
        <v>2063.211893348835</v>
      </c>
      <c r="F15" s="937">
        <v>892.10783167735065</v>
      </c>
      <c r="G15" s="937">
        <v>458.04850546671247</v>
      </c>
      <c r="H15" s="937">
        <v>461.61584347278972</v>
      </c>
      <c r="I15" s="937">
        <v>1213.0481855608198</v>
      </c>
      <c r="J15" s="937">
        <v>1084.6186711129801</v>
      </c>
      <c r="K15" s="937">
        <v>1774.3844194080316</v>
      </c>
      <c r="L15" s="937">
        <f>SUM(C15:K15)</f>
        <v>10650.757533367392</v>
      </c>
      <c r="N15" s="936"/>
      <c r="O15" s="936"/>
      <c r="P15" s="936"/>
      <c r="Q15" s="936"/>
      <c r="R15" s="936"/>
    </row>
    <row r="16" spans="1:21" s="924" customFormat="1" ht="13.5" thickBot="1">
      <c r="A16" s="925"/>
      <c r="B16" s="925"/>
      <c r="C16" s="434"/>
      <c r="D16" s="434"/>
      <c r="E16" s="434"/>
      <c r="F16" s="434"/>
      <c r="G16" s="434"/>
      <c r="H16" s="434"/>
      <c r="I16" s="434"/>
      <c r="J16" s="434"/>
      <c r="K16" s="434"/>
      <c r="L16" s="434"/>
      <c r="M16" s="936"/>
      <c r="N16" s="936"/>
      <c r="O16" s="936"/>
      <c r="P16" s="936"/>
      <c r="Q16" s="936"/>
      <c r="R16" s="936"/>
    </row>
    <row r="17" spans="1:18" s="924" customFormat="1" ht="13.5" thickBot="1">
      <c r="A17" s="925"/>
      <c r="B17" s="120" t="s">
        <v>53</v>
      </c>
      <c r="C17" s="78">
        <f t="shared" ref="C17:K17" si="1">+C18+C23+C25+C30+C34+C31</f>
        <v>131.30145547405638</v>
      </c>
      <c r="D17" s="78">
        <f t="shared" si="1"/>
        <v>588.86340780985233</v>
      </c>
      <c r="E17" s="78">
        <f t="shared" si="1"/>
        <v>97.578322980537465</v>
      </c>
      <c r="F17" s="78">
        <f t="shared" si="1"/>
        <v>90.470921129985868</v>
      </c>
      <c r="G17" s="78">
        <f t="shared" si="1"/>
        <v>336.03408797293974</v>
      </c>
      <c r="H17" s="78">
        <f t="shared" si="1"/>
        <v>112.19271308190581</v>
      </c>
      <c r="I17" s="78">
        <f t="shared" si="1"/>
        <v>43.484254818587473</v>
      </c>
      <c r="J17" s="78">
        <f t="shared" si="1"/>
        <v>385.06595112965653</v>
      </c>
      <c r="K17" s="78">
        <f t="shared" si="1"/>
        <v>84.499956171120957</v>
      </c>
      <c r="L17" s="78">
        <f t="shared" ref="L17:L36" si="2">+SUM(C17:K17)</f>
        <v>1869.4910705686425</v>
      </c>
      <c r="M17" s="936"/>
      <c r="N17" s="936"/>
      <c r="O17" s="936"/>
      <c r="P17" s="936"/>
      <c r="Q17" s="1061"/>
      <c r="R17" s="936"/>
    </row>
    <row r="18" spans="1:18" s="924" customFormat="1">
      <c r="A18" s="925"/>
      <c r="B18" s="351" t="s">
        <v>63</v>
      </c>
      <c r="C18" s="79">
        <f t="shared" ref="C18:K18" si="3">SUM(C19:C22)</f>
        <v>46.337177567410947</v>
      </c>
      <c r="D18" s="79">
        <f t="shared" si="3"/>
        <v>407.71994743449574</v>
      </c>
      <c r="E18" s="79">
        <f t="shared" si="3"/>
        <v>53.728530048491294</v>
      </c>
      <c r="F18" s="79">
        <f t="shared" si="3"/>
        <v>40.45591718</v>
      </c>
      <c r="G18" s="79">
        <f t="shared" si="3"/>
        <v>330.42408832571584</v>
      </c>
      <c r="H18" s="79">
        <f t="shared" si="3"/>
        <v>102.02340036999999</v>
      </c>
      <c r="I18" s="79">
        <f t="shared" si="3"/>
        <v>38.015053429700373</v>
      </c>
      <c r="J18" s="79">
        <f t="shared" si="3"/>
        <v>378.72223103571582</v>
      </c>
      <c r="K18" s="79">
        <f t="shared" si="3"/>
        <v>47.359718233177809</v>
      </c>
      <c r="L18" s="79">
        <f t="shared" si="2"/>
        <v>1444.7860636247078</v>
      </c>
      <c r="M18" s="936"/>
      <c r="N18" s="936"/>
      <c r="O18" s="936"/>
      <c r="P18" s="936"/>
      <c r="Q18" s="936"/>
      <c r="R18" s="936"/>
    </row>
    <row r="19" spans="1:18" s="924" customFormat="1">
      <c r="A19" s="925"/>
      <c r="B19" s="325" t="s">
        <v>64</v>
      </c>
      <c r="C19" s="929">
        <v>17.945274369999996</v>
      </c>
      <c r="D19" s="929">
        <v>16.828540510000003</v>
      </c>
      <c r="E19" s="929">
        <v>27.662941119999999</v>
      </c>
      <c r="F19" s="929">
        <v>2.65500632</v>
      </c>
      <c r="G19" s="929">
        <v>2.1689905300000003</v>
      </c>
      <c r="H19" s="929">
        <v>29.192354879999996</v>
      </c>
      <c r="I19" s="929">
        <v>10.52381305712723</v>
      </c>
      <c r="J19" s="929">
        <v>15.391264029999999</v>
      </c>
      <c r="K19" s="929">
        <v>23.76900122</v>
      </c>
      <c r="L19" s="929">
        <f t="shared" si="2"/>
        <v>146.13718603712724</v>
      </c>
      <c r="M19" s="936"/>
      <c r="N19" s="936"/>
      <c r="O19" s="936"/>
      <c r="P19" s="936"/>
      <c r="Q19" s="936"/>
      <c r="R19" s="936"/>
    </row>
    <row r="20" spans="1:18" s="924" customFormat="1">
      <c r="A20" s="925"/>
      <c r="B20" s="326" t="s">
        <v>65</v>
      </c>
      <c r="C20" s="927">
        <v>24.061010279999998</v>
      </c>
      <c r="D20" s="927">
        <v>67.072058850000005</v>
      </c>
      <c r="E20" s="927">
        <v>8.6451918891320663</v>
      </c>
      <c r="F20" s="927">
        <v>24.203664230000001</v>
      </c>
      <c r="G20" s="927">
        <v>17.511565280000003</v>
      </c>
      <c r="H20" s="927">
        <v>60.767730229999998</v>
      </c>
      <c r="I20" s="927">
        <v>23.822400106562494</v>
      </c>
      <c r="J20" s="927">
        <v>64.694194360000012</v>
      </c>
      <c r="K20" s="927">
        <v>7.7436826931667815</v>
      </c>
      <c r="L20" s="927">
        <f t="shared" si="2"/>
        <v>298.52149791886131</v>
      </c>
      <c r="M20" s="936"/>
      <c r="N20" s="936"/>
      <c r="O20" s="936"/>
      <c r="P20" s="936"/>
      <c r="Q20" s="936"/>
      <c r="R20" s="936"/>
    </row>
    <row r="21" spans="1:18" s="924" customFormat="1">
      <c r="A21" s="925"/>
      <c r="B21" s="352" t="s">
        <v>633</v>
      </c>
      <c r="C21" s="927">
        <v>0</v>
      </c>
      <c r="D21" s="927">
        <v>316.91627678449572</v>
      </c>
      <c r="E21" s="927">
        <v>0</v>
      </c>
      <c r="F21" s="927">
        <v>0</v>
      </c>
      <c r="G21" s="927">
        <v>293.36486556571583</v>
      </c>
      <c r="H21" s="927">
        <v>0</v>
      </c>
      <c r="I21" s="927">
        <v>0</v>
      </c>
      <c r="J21" s="927">
        <v>293.36486556571583</v>
      </c>
      <c r="K21" s="927">
        <v>0</v>
      </c>
      <c r="L21" s="927">
        <f t="shared" si="2"/>
        <v>903.64600791592738</v>
      </c>
      <c r="M21" s="936"/>
      <c r="N21" s="936"/>
      <c r="O21" s="936"/>
      <c r="P21" s="936"/>
      <c r="Q21" s="936"/>
      <c r="R21" s="936"/>
    </row>
    <row r="22" spans="1:18" s="442" customFormat="1">
      <c r="A22" s="925"/>
      <c r="B22" s="352" t="s">
        <v>66</v>
      </c>
      <c r="C22" s="919">
        <v>4.3308929174109467</v>
      </c>
      <c r="D22" s="919">
        <v>6.9030712900000006</v>
      </c>
      <c r="E22" s="919">
        <v>17.420397039359234</v>
      </c>
      <c r="F22" s="919">
        <v>13.597246630000001</v>
      </c>
      <c r="G22" s="919">
        <v>17.378666950000003</v>
      </c>
      <c r="H22" s="919">
        <v>12.063315260000001</v>
      </c>
      <c r="I22" s="919">
        <v>3.6688402660106454</v>
      </c>
      <c r="J22" s="919">
        <v>5.271907080000001</v>
      </c>
      <c r="K22" s="919">
        <v>15.847034320011026</v>
      </c>
      <c r="L22" s="919">
        <f t="shared" si="2"/>
        <v>96.481371752791858</v>
      </c>
      <c r="M22" s="936"/>
      <c r="N22" s="936"/>
      <c r="O22" s="936"/>
      <c r="P22" s="936"/>
      <c r="Q22" s="936"/>
      <c r="R22" s="936"/>
    </row>
    <row r="23" spans="1:18" s="442" customFormat="1">
      <c r="A23" s="925"/>
      <c r="B23" s="932" t="s">
        <v>67</v>
      </c>
      <c r="C23" s="339">
        <f t="shared" ref="C23:K23" si="4">+C24</f>
        <v>2.7037400955849624</v>
      </c>
      <c r="D23" s="339">
        <f t="shared" si="4"/>
        <v>2.6400309288392396</v>
      </c>
      <c r="E23" s="339">
        <f t="shared" si="4"/>
        <v>2.705245030460846</v>
      </c>
      <c r="F23" s="339">
        <f t="shared" si="4"/>
        <v>2.6400309288392396</v>
      </c>
      <c r="G23" s="339">
        <f t="shared" si="4"/>
        <v>2.705245030460846</v>
      </c>
      <c r="H23" s="339">
        <f t="shared" si="4"/>
        <v>2.705245030460846</v>
      </c>
      <c r="I23" s="339">
        <f t="shared" si="4"/>
        <v>2.6400309288392396</v>
      </c>
      <c r="J23" s="339">
        <f t="shared" si="4"/>
        <v>2.705245030460846</v>
      </c>
      <c r="K23" s="339">
        <f t="shared" si="4"/>
        <v>2.6400309288392396</v>
      </c>
      <c r="L23" s="339">
        <f t="shared" si="2"/>
        <v>24.084843932785297</v>
      </c>
      <c r="M23" s="936"/>
      <c r="N23" s="936"/>
      <c r="O23" s="936"/>
      <c r="P23" s="936"/>
      <c r="Q23" s="936"/>
      <c r="R23" s="936"/>
    </row>
    <row r="24" spans="1:18" s="924" customFormat="1">
      <c r="A24" s="925"/>
      <c r="B24" s="325" t="s">
        <v>68</v>
      </c>
      <c r="C24" s="921">
        <v>2.7037400955849624</v>
      </c>
      <c r="D24" s="921">
        <v>2.6400309288392396</v>
      </c>
      <c r="E24" s="921">
        <v>2.705245030460846</v>
      </c>
      <c r="F24" s="921">
        <v>2.6400309288392396</v>
      </c>
      <c r="G24" s="921">
        <v>2.705245030460846</v>
      </c>
      <c r="H24" s="921">
        <v>2.705245030460846</v>
      </c>
      <c r="I24" s="921">
        <v>2.6400309288392396</v>
      </c>
      <c r="J24" s="921">
        <v>2.705245030460846</v>
      </c>
      <c r="K24" s="921">
        <v>2.6400309288392396</v>
      </c>
      <c r="L24" s="921">
        <f t="shared" si="2"/>
        <v>24.084843932785297</v>
      </c>
      <c r="M24" s="936"/>
      <c r="N24" s="936"/>
      <c r="O24" s="936"/>
      <c r="P24" s="936"/>
      <c r="Q24" s="936"/>
      <c r="R24" s="936"/>
    </row>
    <row r="25" spans="1:18" s="442" customFormat="1">
      <c r="A25" s="925"/>
      <c r="B25" s="932" t="s">
        <v>69</v>
      </c>
      <c r="C25" s="339">
        <f t="shared" ref="C25:K25" si="5">+C26+C28</f>
        <v>45.293380065969089</v>
      </c>
      <c r="D25" s="339">
        <f t="shared" si="5"/>
        <v>1.5142459956955054</v>
      </c>
      <c r="E25" s="339">
        <f t="shared" si="5"/>
        <v>3.1255173619631903E-3</v>
      </c>
      <c r="F25" s="339">
        <f t="shared" si="5"/>
        <v>2.9866114110429446E-3</v>
      </c>
      <c r="G25" s="339">
        <f t="shared" si="5"/>
        <v>0.11424370612049953</v>
      </c>
      <c r="H25" s="339">
        <f t="shared" si="5"/>
        <v>2.9203531901840487E-3</v>
      </c>
      <c r="I25" s="339">
        <f t="shared" si="5"/>
        <v>0.18689171706138744</v>
      </c>
      <c r="J25" s="339">
        <f t="shared" si="5"/>
        <v>1.4023149541418558</v>
      </c>
      <c r="K25" s="339">
        <f t="shared" si="5"/>
        <v>2.6499223312883438E-3</v>
      </c>
      <c r="L25" s="339">
        <f t="shared" si="2"/>
        <v>48.522758843282816</v>
      </c>
      <c r="M25" s="936"/>
      <c r="N25" s="936"/>
      <c r="O25" s="936"/>
      <c r="P25" s="936"/>
      <c r="Q25" s="936"/>
      <c r="R25" s="936"/>
    </row>
    <row r="26" spans="1:18" s="442" customFormat="1">
      <c r="A26" s="925"/>
      <c r="B26" s="326" t="s">
        <v>72</v>
      </c>
      <c r="C26" s="927">
        <f t="shared" ref="C26:K26" si="6">+C27</f>
        <v>45.268643880923904</v>
      </c>
      <c r="D26" s="927">
        <f t="shared" si="6"/>
        <v>8.077106966528462E-2</v>
      </c>
      <c r="E26" s="927">
        <f t="shared" si="6"/>
        <v>0</v>
      </c>
      <c r="F26" s="927">
        <f t="shared" si="6"/>
        <v>0</v>
      </c>
      <c r="G26" s="927">
        <f t="shared" si="6"/>
        <v>5.5043987950928887E-2</v>
      </c>
      <c r="H26" s="927">
        <f t="shared" si="6"/>
        <v>0</v>
      </c>
      <c r="I26" s="927">
        <f t="shared" si="6"/>
        <v>0</v>
      </c>
      <c r="J26" s="927">
        <f t="shared" si="6"/>
        <v>2.7521993587685374E-2</v>
      </c>
      <c r="K26" s="927">
        <f t="shared" si="6"/>
        <v>0</v>
      </c>
      <c r="L26" s="927">
        <f t="shared" si="2"/>
        <v>45.4319809321278</v>
      </c>
      <c r="M26" s="936"/>
      <c r="N26" s="936"/>
      <c r="O26" s="936"/>
      <c r="P26" s="936"/>
      <c r="Q26" s="936"/>
      <c r="R26" s="936"/>
    </row>
    <row r="27" spans="1:18" s="442" customFormat="1">
      <c r="A27" s="925"/>
      <c r="B27" s="443" t="s">
        <v>99</v>
      </c>
      <c r="C27" s="356">
        <v>45.268643880923904</v>
      </c>
      <c r="D27" s="356">
        <v>8.077106966528462E-2</v>
      </c>
      <c r="E27" s="356">
        <v>0</v>
      </c>
      <c r="F27" s="356">
        <v>0</v>
      </c>
      <c r="G27" s="356">
        <v>5.5043987950928887E-2</v>
      </c>
      <c r="H27" s="356">
        <v>0</v>
      </c>
      <c r="I27" s="356">
        <v>0</v>
      </c>
      <c r="J27" s="356">
        <v>2.7521993587685374E-2</v>
      </c>
      <c r="K27" s="356">
        <v>0</v>
      </c>
      <c r="L27" s="356">
        <f t="shared" si="2"/>
        <v>45.4319809321278</v>
      </c>
      <c r="M27" s="936"/>
      <c r="N27" s="936"/>
      <c r="O27" s="936"/>
      <c r="P27" s="936"/>
      <c r="Q27" s="936"/>
      <c r="R27" s="936"/>
    </row>
    <row r="28" spans="1:18" s="442" customFormat="1">
      <c r="A28" s="925"/>
      <c r="B28" s="326" t="s">
        <v>70</v>
      </c>
      <c r="C28" s="927">
        <f t="shared" ref="C28:K28" si="7">+C29</f>
        <v>2.4736185045188055E-2</v>
      </c>
      <c r="D28" s="927">
        <f t="shared" si="7"/>
        <v>1.4334749260302209</v>
      </c>
      <c r="E28" s="927">
        <f t="shared" si="7"/>
        <v>3.1255173619631903E-3</v>
      </c>
      <c r="F28" s="927">
        <f t="shared" si="7"/>
        <v>2.9866114110429446E-3</v>
      </c>
      <c r="G28" s="927">
        <f t="shared" si="7"/>
        <v>5.9199718169570641E-2</v>
      </c>
      <c r="H28" s="927">
        <f t="shared" si="7"/>
        <v>2.9203531901840487E-3</v>
      </c>
      <c r="I28" s="927">
        <f t="shared" si="7"/>
        <v>0.18689171706138744</v>
      </c>
      <c r="J28" s="927">
        <f t="shared" si="7"/>
        <v>1.3747929605541704</v>
      </c>
      <c r="K28" s="927">
        <f t="shared" si="7"/>
        <v>2.6499223312883438E-3</v>
      </c>
      <c r="L28" s="927">
        <f t="shared" si="2"/>
        <v>3.090777911155016</v>
      </c>
      <c r="M28" s="936"/>
      <c r="N28" s="936"/>
      <c r="O28" s="936"/>
      <c r="P28" s="936"/>
      <c r="Q28" s="936"/>
      <c r="R28" s="936"/>
    </row>
    <row r="29" spans="1:18" s="442" customFormat="1">
      <c r="A29" s="925"/>
      <c r="B29" s="443" t="s">
        <v>99</v>
      </c>
      <c r="C29" s="356">
        <v>2.4736185045188055E-2</v>
      </c>
      <c r="D29" s="356">
        <v>1.4334749260302209</v>
      </c>
      <c r="E29" s="356">
        <v>3.1255173619631903E-3</v>
      </c>
      <c r="F29" s="356">
        <v>2.9866114110429446E-3</v>
      </c>
      <c r="G29" s="356">
        <v>5.9199718169570641E-2</v>
      </c>
      <c r="H29" s="356">
        <v>2.9203531901840487E-3</v>
      </c>
      <c r="I29" s="356">
        <v>0.18689171706138744</v>
      </c>
      <c r="J29" s="356">
        <v>1.3747929605541704</v>
      </c>
      <c r="K29" s="356">
        <v>2.6499223312883438E-3</v>
      </c>
      <c r="L29" s="356">
        <f t="shared" si="2"/>
        <v>3.090777911155016</v>
      </c>
      <c r="M29" s="936"/>
      <c r="N29" s="936"/>
      <c r="O29" s="936"/>
      <c r="P29" s="936"/>
      <c r="Q29" s="936"/>
      <c r="R29" s="936"/>
    </row>
    <row r="30" spans="1:18" s="925" customFormat="1">
      <c r="B30" s="932" t="s">
        <v>71</v>
      </c>
      <c r="C30" s="339">
        <v>0.78010356319242791</v>
      </c>
      <c r="D30" s="339">
        <v>175.1742256171205</v>
      </c>
      <c r="E30" s="339">
        <v>38.126659186489455</v>
      </c>
      <c r="F30" s="339">
        <v>46.369128929999995</v>
      </c>
      <c r="G30" s="339">
        <v>0.11111835852537574</v>
      </c>
      <c r="H30" s="339">
        <v>0.91703373277434619</v>
      </c>
      <c r="I30" s="339">
        <v>0.90169477767582973</v>
      </c>
      <c r="J30" s="339">
        <v>0.66125721549800054</v>
      </c>
      <c r="K30" s="339">
        <v>31.874709766489474</v>
      </c>
      <c r="L30" s="339">
        <f t="shared" si="2"/>
        <v>294.91593114776549</v>
      </c>
      <c r="M30" s="936"/>
      <c r="N30" s="936"/>
      <c r="O30" s="936"/>
      <c r="P30" s="936"/>
      <c r="Q30" s="936"/>
      <c r="R30" s="936"/>
    </row>
    <row r="31" spans="1:18" s="925" customFormat="1">
      <c r="B31" s="932" t="s">
        <v>366</v>
      </c>
      <c r="C31" s="339">
        <f t="shared" ref="C31:K32" si="8">+C32</f>
        <v>0</v>
      </c>
      <c r="D31" s="339">
        <f t="shared" si="8"/>
        <v>0</v>
      </c>
      <c r="E31" s="339">
        <f t="shared" si="8"/>
        <v>0</v>
      </c>
      <c r="F31" s="339">
        <f t="shared" si="8"/>
        <v>0</v>
      </c>
      <c r="G31" s="339">
        <f t="shared" si="8"/>
        <v>0</v>
      </c>
      <c r="H31" s="339">
        <f t="shared" si="8"/>
        <v>2.8268060706572316</v>
      </c>
      <c r="I31" s="339">
        <f t="shared" si="8"/>
        <v>0</v>
      </c>
      <c r="J31" s="339">
        <f t="shared" si="8"/>
        <v>0</v>
      </c>
      <c r="K31" s="339">
        <f t="shared" si="8"/>
        <v>0</v>
      </c>
      <c r="L31" s="339">
        <f t="shared" si="2"/>
        <v>2.8268060706572316</v>
      </c>
      <c r="M31" s="936"/>
      <c r="N31" s="936"/>
      <c r="O31" s="936"/>
      <c r="P31" s="936"/>
      <c r="Q31" s="936"/>
      <c r="R31" s="936"/>
    </row>
    <row r="32" spans="1:18" s="925" customFormat="1">
      <c r="B32" s="326" t="s">
        <v>68</v>
      </c>
      <c r="C32" s="927">
        <f t="shared" si="8"/>
        <v>0</v>
      </c>
      <c r="D32" s="927">
        <f t="shared" si="8"/>
        <v>0</v>
      </c>
      <c r="E32" s="927">
        <f t="shared" si="8"/>
        <v>0</v>
      </c>
      <c r="F32" s="927">
        <f t="shared" si="8"/>
        <v>0</v>
      </c>
      <c r="G32" s="927">
        <f t="shared" si="8"/>
        <v>0</v>
      </c>
      <c r="H32" s="927">
        <f t="shared" si="8"/>
        <v>2.8268060706572316</v>
      </c>
      <c r="I32" s="927">
        <f t="shared" si="8"/>
        <v>0</v>
      </c>
      <c r="J32" s="927">
        <f t="shared" si="8"/>
        <v>0</v>
      </c>
      <c r="K32" s="927">
        <f t="shared" si="8"/>
        <v>0</v>
      </c>
      <c r="L32" s="927">
        <f t="shared" si="2"/>
        <v>2.8268060706572316</v>
      </c>
      <c r="M32" s="936"/>
      <c r="N32" s="936"/>
      <c r="O32" s="936"/>
      <c r="P32" s="936"/>
      <c r="Q32" s="936"/>
      <c r="R32" s="936"/>
    </row>
    <row r="33" spans="1:18" s="925" customFormat="1">
      <c r="B33" s="443" t="s">
        <v>639</v>
      </c>
      <c r="C33" s="356">
        <v>0</v>
      </c>
      <c r="D33" s="356">
        <v>0</v>
      </c>
      <c r="E33" s="356">
        <v>0</v>
      </c>
      <c r="F33" s="356">
        <v>0</v>
      </c>
      <c r="G33" s="356">
        <v>0</v>
      </c>
      <c r="H33" s="356">
        <v>2.8268060706572316</v>
      </c>
      <c r="I33" s="356">
        <v>0</v>
      </c>
      <c r="J33" s="356">
        <v>0</v>
      </c>
      <c r="K33" s="356">
        <v>0</v>
      </c>
      <c r="L33" s="356">
        <f t="shared" si="2"/>
        <v>2.8268060706572316</v>
      </c>
      <c r="M33" s="936"/>
      <c r="N33" s="936"/>
      <c r="O33" s="936"/>
      <c r="P33" s="936"/>
      <c r="Q33" s="936"/>
      <c r="R33" s="936"/>
    </row>
    <row r="34" spans="1:18" s="924" customFormat="1">
      <c r="A34" s="925"/>
      <c r="B34" s="932" t="s">
        <v>755</v>
      </c>
      <c r="C34" s="339">
        <f t="shared" ref="C34:K34" si="9">+C35+C36</f>
        <v>36.187054181898965</v>
      </c>
      <c r="D34" s="339">
        <f t="shared" si="9"/>
        <v>1.8149578337013821</v>
      </c>
      <c r="E34" s="339">
        <f t="shared" si="9"/>
        <v>3.0147631977338967</v>
      </c>
      <c r="F34" s="339">
        <f t="shared" si="9"/>
        <v>1.0028574797355811</v>
      </c>
      <c r="G34" s="339">
        <f t="shared" si="9"/>
        <v>2.6793925521171804</v>
      </c>
      <c r="H34" s="339">
        <f t="shared" si="9"/>
        <v>3.7173075248232257</v>
      </c>
      <c r="I34" s="339">
        <f t="shared" si="9"/>
        <v>1.7405839653106501</v>
      </c>
      <c r="J34" s="339">
        <f t="shared" si="9"/>
        <v>1.5749028938400054</v>
      </c>
      <c r="K34" s="339">
        <f t="shared" si="9"/>
        <v>2.6228473202831557</v>
      </c>
      <c r="L34" s="339">
        <f t="shared" si="2"/>
        <v>54.354666949444045</v>
      </c>
      <c r="M34" s="936"/>
      <c r="N34" s="936"/>
      <c r="O34" s="936"/>
      <c r="P34" s="936"/>
      <c r="Q34" s="936"/>
      <c r="R34" s="936"/>
    </row>
    <row r="35" spans="1:18" s="924" customFormat="1">
      <c r="A35" s="925"/>
      <c r="B35" s="345" t="s">
        <v>72</v>
      </c>
      <c r="C35" s="356">
        <v>34.810799421898963</v>
      </c>
      <c r="D35" s="356">
        <v>0.54300309370138211</v>
      </c>
      <c r="E35" s="356">
        <v>0.53306134773389668</v>
      </c>
      <c r="F35" s="356">
        <v>0.52297550973558116</v>
      </c>
      <c r="G35" s="356">
        <v>0.51265698211718069</v>
      </c>
      <c r="H35" s="356">
        <v>0.50218584482322703</v>
      </c>
      <c r="I35" s="356">
        <v>0.4915159253106498</v>
      </c>
      <c r="J35" s="356">
        <v>0.48060388384000541</v>
      </c>
      <c r="K35" s="356">
        <v>0.46952585028315624</v>
      </c>
      <c r="L35" s="356">
        <f t="shared" si="2"/>
        <v>38.866327859444034</v>
      </c>
      <c r="M35" s="936"/>
      <c r="N35" s="936"/>
      <c r="O35" s="936"/>
      <c r="P35" s="936"/>
      <c r="Q35" s="936"/>
      <c r="R35" s="936"/>
    </row>
    <row r="36" spans="1:18" s="924" customFormat="1">
      <c r="A36" s="925"/>
      <c r="B36" s="327" t="s">
        <v>70</v>
      </c>
      <c r="C36" s="328">
        <v>1.3762547600000001</v>
      </c>
      <c r="D36" s="328">
        <v>1.27195474</v>
      </c>
      <c r="E36" s="328">
        <v>2.4817018499999999</v>
      </c>
      <c r="F36" s="328">
        <v>0.47988196999999999</v>
      </c>
      <c r="G36" s="328">
        <v>2.1667355699999997</v>
      </c>
      <c r="H36" s="328">
        <v>3.2151216799999989</v>
      </c>
      <c r="I36" s="328">
        <v>1.2490680400000003</v>
      </c>
      <c r="J36" s="328">
        <v>1.0942990099999998</v>
      </c>
      <c r="K36" s="328">
        <v>2.1533214699999994</v>
      </c>
      <c r="L36" s="328">
        <f t="shared" si="2"/>
        <v>15.48833909</v>
      </c>
      <c r="M36" s="936"/>
      <c r="N36" s="936"/>
      <c r="O36" s="936"/>
      <c r="P36" s="936"/>
      <c r="Q36" s="936"/>
      <c r="R36" s="936"/>
    </row>
    <row r="37" spans="1:18" s="924" customFormat="1" ht="13.5" thickBot="1">
      <c r="A37" s="925"/>
      <c r="B37" s="329"/>
      <c r="C37" s="329"/>
      <c r="D37" s="329"/>
      <c r="E37" s="329"/>
      <c r="F37" s="329"/>
      <c r="G37" s="329"/>
      <c r="H37" s="329"/>
      <c r="I37" s="329"/>
      <c r="J37" s="329"/>
      <c r="K37" s="329"/>
      <c r="L37" s="933"/>
      <c r="M37" s="936"/>
      <c r="N37" s="936"/>
      <c r="O37" s="936"/>
      <c r="P37" s="936"/>
      <c r="Q37" s="936"/>
      <c r="R37" s="936"/>
    </row>
    <row r="38" spans="1:18" s="924" customFormat="1" ht="13.5" thickBot="1">
      <c r="A38" s="925"/>
      <c r="B38" s="754" t="s">
        <v>305</v>
      </c>
      <c r="C38" s="78">
        <f t="shared" ref="C38:L38" si="10">+C56+SUM(C73:C119)+C122+C39</f>
        <v>1314.0016119148097</v>
      </c>
      <c r="D38" s="78">
        <f t="shared" si="10"/>
        <v>821.85645677757645</v>
      </c>
      <c r="E38" s="78">
        <f t="shared" si="10"/>
        <v>2192.9944313496571</v>
      </c>
      <c r="F38" s="78">
        <f t="shared" si="10"/>
        <v>860.99913383954731</v>
      </c>
      <c r="G38" s="78">
        <f t="shared" si="10"/>
        <v>256.59734593100757</v>
      </c>
      <c r="H38" s="78">
        <f t="shared" si="10"/>
        <v>478.32786917251337</v>
      </c>
      <c r="I38" s="78">
        <f t="shared" si="10"/>
        <v>1169.5639307422323</v>
      </c>
      <c r="J38" s="78">
        <f t="shared" si="10"/>
        <v>699.55271998332466</v>
      </c>
      <c r="K38" s="78">
        <f t="shared" si="10"/>
        <v>1939.846974470094</v>
      </c>
      <c r="L38" s="78">
        <f t="shared" si="10"/>
        <v>9733.7404741807622</v>
      </c>
      <c r="M38" s="936"/>
      <c r="N38" s="936"/>
      <c r="O38" s="936"/>
      <c r="P38" s="936"/>
      <c r="Q38" s="936"/>
      <c r="R38" s="936"/>
    </row>
    <row r="39" spans="1:18" s="924" customFormat="1">
      <c r="A39" s="925"/>
      <c r="B39" s="333" t="s">
        <v>74</v>
      </c>
      <c r="C39" s="334">
        <f t="shared" ref="C39:K39" si="11">+C40+C43+C50+C53</f>
        <v>0</v>
      </c>
      <c r="D39" s="334">
        <f t="shared" si="11"/>
        <v>0</v>
      </c>
      <c r="E39" s="334">
        <f t="shared" si="11"/>
        <v>0</v>
      </c>
      <c r="F39" s="334">
        <f t="shared" si="11"/>
        <v>0</v>
      </c>
      <c r="G39" s="334">
        <f t="shared" si="11"/>
        <v>0</v>
      </c>
      <c r="H39" s="334">
        <f t="shared" si="11"/>
        <v>252.21524348907235</v>
      </c>
      <c r="I39" s="334">
        <f t="shared" si="11"/>
        <v>0</v>
      </c>
      <c r="J39" s="334">
        <f t="shared" si="11"/>
        <v>0</v>
      </c>
      <c r="K39" s="334">
        <f t="shared" si="11"/>
        <v>0</v>
      </c>
      <c r="L39" s="334">
        <f t="shared" ref="L39:L100" si="12">+SUM(C39:K39)</f>
        <v>252.21524348907235</v>
      </c>
      <c r="M39" s="936"/>
      <c r="N39" s="936"/>
      <c r="O39" s="936"/>
      <c r="P39" s="936"/>
      <c r="Q39" s="936"/>
      <c r="R39" s="936"/>
    </row>
    <row r="40" spans="1:18" s="924" customFormat="1">
      <c r="A40" s="925"/>
      <c r="B40" s="925" t="s">
        <v>19</v>
      </c>
      <c r="C40" s="922">
        <f t="shared" ref="C40:K40" si="13">+C41+C42</f>
        <v>0</v>
      </c>
      <c r="D40" s="922">
        <f t="shared" si="13"/>
        <v>0</v>
      </c>
      <c r="E40" s="922">
        <f t="shared" si="13"/>
        <v>0</v>
      </c>
      <c r="F40" s="922">
        <f t="shared" si="13"/>
        <v>0</v>
      </c>
      <c r="G40" s="922">
        <f t="shared" si="13"/>
        <v>0</v>
      </c>
      <c r="H40" s="922">
        <f t="shared" si="13"/>
        <v>5.4719086279341234</v>
      </c>
      <c r="I40" s="922">
        <f t="shared" si="13"/>
        <v>0</v>
      </c>
      <c r="J40" s="922">
        <f t="shared" si="13"/>
        <v>0</v>
      </c>
      <c r="K40" s="922">
        <f t="shared" si="13"/>
        <v>0</v>
      </c>
      <c r="L40" s="933">
        <f t="shared" si="12"/>
        <v>5.4719086279341234</v>
      </c>
      <c r="M40" s="936"/>
      <c r="N40" s="936"/>
      <c r="O40" s="936"/>
      <c r="P40" s="936"/>
      <c r="Q40" s="936"/>
      <c r="R40" s="936"/>
    </row>
    <row r="41" spans="1:18" s="924" customFormat="1">
      <c r="A41" s="925"/>
      <c r="B41" s="335" t="s">
        <v>238</v>
      </c>
      <c r="C41" s="922">
        <v>0</v>
      </c>
      <c r="D41" s="922">
        <v>0</v>
      </c>
      <c r="E41" s="922">
        <v>0</v>
      </c>
      <c r="F41" s="922">
        <v>0</v>
      </c>
      <c r="G41" s="922">
        <v>0</v>
      </c>
      <c r="H41" s="922">
        <v>5.4502330387140354</v>
      </c>
      <c r="I41" s="922">
        <v>0</v>
      </c>
      <c r="J41" s="922">
        <v>0</v>
      </c>
      <c r="K41" s="923">
        <v>0</v>
      </c>
      <c r="L41" s="933">
        <f t="shared" si="12"/>
        <v>5.4502330387140354</v>
      </c>
      <c r="M41" s="936"/>
      <c r="N41" s="936"/>
      <c r="O41" s="936"/>
      <c r="P41" s="936"/>
      <c r="Q41" s="936"/>
      <c r="R41" s="936"/>
    </row>
    <row r="42" spans="1:18" s="924" customFormat="1">
      <c r="A42" s="925"/>
      <c r="B42" s="335" t="s">
        <v>239</v>
      </c>
      <c r="C42" s="922">
        <v>0</v>
      </c>
      <c r="D42" s="922">
        <v>0</v>
      </c>
      <c r="E42" s="922">
        <v>0</v>
      </c>
      <c r="F42" s="922">
        <v>0</v>
      </c>
      <c r="G42" s="922">
        <v>0</v>
      </c>
      <c r="H42" s="922">
        <v>2.1675589220087499E-2</v>
      </c>
      <c r="I42" s="922">
        <v>0</v>
      </c>
      <c r="J42" s="922">
        <v>0</v>
      </c>
      <c r="K42" s="923">
        <v>0</v>
      </c>
      <c r="L42" s="933">
        <f t="shared" si="12"/>
        <v>2.1675589220087499E-2</v>
      </c>
      <c r="M42" s="936"/>
      <c r="N42" s="936"/>
      <c r="O42" s="936"/>
      <c r="P42" s="936"/>
      <c r="Q42" s="936"/>
      <c r="R42" s="936"/>
    </row>
    <row r="43" spans="1:18" s="924" customFormat="1">
      <c r="A43" s="925"/>
      <c r="B43" s="925" t="s">
        <v>20</v>
      </c>
      <c r="C43" s="922">
        <f t="shared" ref="C43:K43" si="14">+C44+C47</f>
        <v>0</v>
      </c>
      <c r="D43" s="922">
        <f t="shared" si="14"/>
        <v>0</v>
      </c>
      <c r="E43" s="922">
        <f t="shared" si="14"/>
        <v>0</v>
      </c>
      <c r="F43" s="922">
        <f t="shared" si="14"/>
        <v>0</v>
      </c>
      <c r="G43" s="922">
        <f t="shared" si="14"/>
        <v>0</v>
      </c>
      <c r="H43" s="922">
        <f t="shared" si="14"/>
        <v>125.52432972000001</v>
      </c>
      <c r="I43" s="922">
        <f t="shared" si="14"/>
        <v>0</v>
      </c>
      <c r="J43" s="922">
        <f t="shared" si="14"/>
        <v>0</v>
      </c>
      <c r="K43" s="922">
        <f t="shared" si="14"/>
        <v>0</v>
      </c>
      <c r="L43" s="933">
        <f t="shared" si="12"/>
        <v>125.52432972000001</v>
      </c>
      <c r="M43" s="936"/>
      <c r="N43" s="936"/>
      <c r="O43" s="936"/>
      <c r="P43" s="936"/>
      <c r="Q43" s="936"/>
      <c r="R43" s="936"/>
    </row>
    <row r="44" spans="1:18" s="924" customFormat="1">
      <c r="A44" s="925"/>
      <c r="B44" s="335" t="s">
        <v>238</v>
      </c>
      <c r="C44" s="922">
        <f t="shared" ref="C44:K44" si="15">+C45+C46</f>
        <v>0</v>
      </c>
      <c r="D44" s="922">
        <f t="shared" si="15"/>
        <v>0</v>
      </c>
      <c r="E44" s="922">
        <f t="shared" si="15"/>
        <v>0</v>
      </c>
      <c r="F44" s="922">
        <f t="shared" si="15"/>
        <v>0</v>
      </c>
      <c r="G44" s="922">
        <f t="shared" si="15"/>
        <v>0</v>
      </c>
      <c r="H44" s="922">
        <f t="shared" si="15"/>
        <v>122.36722570000001</v>
      </c>
      <c r="I44" s="922">
        <f t="shared" si="15"/>
        <v>0</v>
      </c>
      <c r="J44" s="922">
        <f t="shared" si="15"/>
        <v>0</v>
      </c>
      <c r="K44" s="922">
        <f t="shared" si="15"/>
        <v>0</v>
      </c>
      <c r="L44" s="933">
        <f t="shared" si="12"/>
        <v>122.36722570000001</v>
      </c>
      <c r="M44" s="936"/>
      <c r="N44" s="936"/>
      <c r="O44" s="936"/>
      <c r="P44" s="936"/>
      <c r="Q44" s="936"/>
      <c r="R44" s="936"/>
    </row>
    <row r="45" spans="1:18" s="924" customFormat="1">
      <c r="A45" s="925"/>
      <c r="B45" s="336" t="s">
        <v>240</v>
      </c>
      <c r="C45" s="922">
        <v>0</v>
      </c>
      <c r="D45" s="922">
        <v>0</v>
      </c>
      <c r="E45" s="922">
        <v>0</v>
      </c>
      <c r="F45" s="922">
        <v>0</v>
      </c>
      <c r="G45" s="922">
        <v>0</v>
      </c>
      <c r="H45" s="922">
        <v>99.312922409999999</v>
      </c>
      <c r="I45" s="922">
        <v>0</v>
      </c>
      <c r="J45" s="922">
        <v>0</v>
      </c>
      <c r="K45" s="923">
        <v>0</v>
      </c>
      <c r="L45" s="933">
        <f t="shared" si="12"/>
        <v>99.312922409999999</v>
      </c>
      <c r="M45" s="936"/>
      <c r="N45" s="936"/>
      <c r="O45" s="936"/>
      <c r="P45" s="936"/>
      <c r="Q45" s="936"/>
      <c r="R45" s="936"/>
    </row>
    <row r="46" spans="1:18" s="924" customFormat="1">
      <c r="A46" s="925"/>
      <c r="B46" s="337" t="s">
        <v>241</v>
      </c>
      <c r="C46" s="922">
        <v>0</v>
      </c>
      <c r="D46" s="922">
        <v>0</v>
      </c>
      <c r="E46" s="922">
        <v>0</v>
      </c>
      <c r="F46" s="922">
        <v>0</v>
      </c>
      <c r="G46" s="922">
        <v>0</v>
      </c>
      <c r="H46" s="922">
        <v>23.05430329</v>
      </c>
      <c r="I46" s="922">
        <v>0</v>
      </c>
      <c r="J46" s="922">
        <v>0</v>
      </c>
      <c r="K46" s="923">
        <v>0</v>
      </c>
      <c r="L46" s="933">
        <f t="shared" si="12"/>
        <v>23.05430329</v>
      </c>
      <c r="M46" s="936"/>
      <c r="N46" s="936"/>
      <c r="O46" s="936"/>
      <c r="P46" s="936"/>
      <c r="Q46" s="936"/>
      <c r="R46" s="936"/>
    </row>
    <row r="47" spans="1:18" s="924" customFormat="1">
      <c r="A47" s="925"/>
      <c r="B47" s="335" t="s">
        <v>239</v>
      </c>
      <c r="C47" s="922">
        <f t="shared" ref="C47:K47" si="16">+C48+C49</f>
        <v>0</v>
      </c>
      <c r="D47" s="922">
        <f t="shared" si="16"/>
        <v>0</v>
      </c>
      <c r="E47" s="922">
        <f t="shared" si="16"/>
        <v>0</v>
      </c>
      <c r="F47" s="922">
        <f t="shared" si="16"/>
        <v>0</v>
      </c>
      <c r="G47" s="922">
        <f t="shared" si="16"/>
        <v>0</v>
      </c>
      <c r="H47" s="922">
        <f t="shared" si="16"/>
        <v>3.1571040199999998</v>
      </c>
      <c r="I47" s="922">
        <f t="shared" si="16"/>
        <v>0</v>
      </c>
      <c r="J47" s="922">
        <f t="shared" si="16"/>
        <v>0</v>
      </c>
      <c r="K47" s="922">
        <f t="shared" si="16"/>
        <v>0</v>
      </c>
      <c r="L47" s="933">
        <f t="shared" si="12"/>
        <v>3.1571040199999998</v>
      </c>
      <c r="M47" s="936"/>
      <c r="N47" s="936"/>
      <c r="O47" s="936"/>
      <c r="P47" s="936"/>
      <c r="Q47" s="936"/>
      <c r="R47" s="936"/>
    </row>
    <row r="48" spans="1:18" s="924" customFormat="1">
      <c r="A48" s="925"/>
      <c r="B48" s="336" t="s">
        <v>240</v>
      </c>
      <c r="C48" s="922">
        <v>0</v>
      </c>
      <c r="D48" s="922">
        <v>0</v>
      </c>
      <c r="E48" s="922">
        <v>0</v>
      </c>
      <c r="F48" s="922">
        <v>0</v>
      </c>
      <c r="G48" s="922">
        <v>0</v>
      </c>
      <c r="H48" s="922">
        <v>1.8176096099999999</v>
      </c>
      <c r="I48" s="922">
        <v>0</v>
      </c>
      <c r="J48" s="922">
        <v>0</v>
      </c>
      <c r="K48" s="923">
        <v>0</v>
      </c>
      <c r="L48" s="933">
        <f t="shared" si="12"/>
        <v>1.8176096099999999</v>
      </c>
      <c r="M48" s="936"/>
      <c r="N48" s="936"/>
      <c r="O48" s="936"/>
      <c r="P48" s="936"/>
      <c r="Q48" s="936"/>
      <c r="R48" s="936"/>
    </row>
    <row r="49" spans="1:18" s="924" customFormat="1">
      <c r="A49" s="925"/>
      <c r="B49" s="337" t="s">
        <v>241</v>
      </c>
      <c r="C49" s="922">
        <v>0</v>
      </c>
      <c r="D49" s="922">
        <v>0</v>
      </c>
      <c r="E49" s="922">
        <v>0</v>
      </c>
      <c r="F49" s="922">
        <v>0</v>
      </c>
      <c r="G49" s="922">
        <v>0</v>
      </c>
      <c r="H49" s="922">
        <v>1.3394944099999999</v>
      </c>
      <c r="I49" s="922">
        <v>0</v>
      </c>
      <c r="J49" s="922">
        <v>0</v>
      </c>
      <c r="K49" s="923">
        <v>0</v>
      </c>
      <c r="L49" s="933">
        <f t="shared" si="12"/>
        <v>1.3394944099999999</v>
      </c>
      <c r="M49" s="936"/>
      <c r="N49" s="936"/>
      <c r="O49" s="936"/>
      <c r="P49" s="936"/>
      <c r="Q49" s="936"/>
      <c r="R49" s="936"/>
    </row>
    <row r="50" spans="1:18" s="924" customFormat="1">
      <c r="A50" s="925"/>
      <c r="B50" s="925" t="s">
        <v>21</v>
      </c>
      <c r="C50" s="922">
        <f t="shared" ref="C50:K50" si="17">+C51+C52</f>
        <v>0</v>
      </c>
      <c r="D50" s="922">
        <f t="shared" si="17"/>
        <v>0</v>
      </c>
      <c r="E50" s="922">
        <f t="shared" si="17"/>
        <v>0</v>
      </c>
      <c r="F50" s="922">
        <f t="shared" si="17"/>
        <v>0</v>
      </c>
      <c r="G50" s="922">
        <f t="shared" si="17"/>
        <v>0</v>
      </c>
      <c r="H50" s="922">
        <f t="shared" si="17"/>
        <v>120.65453883313114</v>
      </c>
      <c r="I50" s="922">
        <f t="shared" si="17"/>
        <v>0</v>
      </c>
      <c r="J50" s="922">
        <f t="shared" si="17"/>
        <v>0</v>
      </c>
      <c r="K50" s="922">
        <f t="shared" si="17"/>
        <v>0</v>
      </c>
      <c r="L50" s="933">
        <f t="shared" si="12"/>
        <v>120.65453883313114</v>
      </c>
      <c r="M50" s="936"/>
      <c r="N50" s="936"/>
      <c r="O50" s="936"/>
      <c r="P50" s="936"/>
      <c r="Q50" s="936"/>
      <c r="R50" s="936"/>
    </row>
    <row r="51" spans="1:18" s="924" customFormat="1">
      <c r="A51" s="925"/>
      <c r="B51" s="335" t="s">
        <v>238</v>
      </c>
      <c r="C51" s="922">
        <v>0</v>
      </c>
      <c r="D51" s="922">
        <v>0</v>
      </c>
      <c r="E51" s="922">
        <v>0</v>
      </c>
      <c r="F51" s="922">
        <v>0</v>
      </c>
      <c r="G51" s="922">
        <v>0</v>
      </c>
      <c r="H51" s="922">
        <v>93.845831741480097</v>
      </c>
      <c r="I51" s="922">
        <v>0</v>
      </c>
      <c r="J51" s="922">
        <v>0</v>
      </c>
      <c r="K51" s="923">
        <v>0</v>
      </c>
      <c r="L51" s="933">
        <f t="shared" si="12"/>
        <v>93.845831741480097</v>
      </c>
      <c r="M51" s="936"/>
      <c r="N51" s="936"/>
      <c r="O51" s="936"/>
      <c r="P51" s="936"/>
      <c r="Q51" s="936"/>
      <c r="R51" s="936"/>
    </row>
    <row r="52" spans="1:18" s="924" customFormat="1">
      <c r="A52" s="925"/>
      <c r="B52" s="335" t="s">
        <v>239</v>
      </c>
      <c r="C52" s="922">
        <v>0</v>
      </c>
      <c r="D52" s="922">
        <v>0</v>
      </c>
      <c r="E52" s="922">
        <v>0</v>
      </c>
      <c r="F52" s="922">
        <v>0</v>
      </c>
      <c r="G52" s="922">
        <v>0</v>
      </c>
      <c r="H52" s="922">
        <v>26.808707091651044</v>
      </c>
      <c r="I52" s="922">
        <v>0</v>
      </c>
      <c r="J52" s="922">
        <v>0</v>
      </c>
      <c r="K52" s="923">
        <v>0</v>
      </c>
      <c r="L52" s="933">
        <f t="shared" si="12"/>
        <v>26.808707091651044</v>
      </c>
      <c r="M52" s="936"/>
      <c r="N52" s="936"/>
      <c r="O52" s="936"/>
      <c r="P52" s="936"/>
      <c r="Q52" s="936"/>
      <c r="R52" s="936"/>
    </row>
    <row r="53" spans="1:18" s="924" customFormat="1">
      <c r="A53" s="925"/>
      <c r="B53" s="925" t="s">
        <v>22</v>
      </c>
      <c r="C53" s="922">
        <f t="shared" ref="C53:K53" si="18">+C54+C55</f>
        <v>0</v>
      </c>
      <c r="D53" s="922">
        <f t="shared" si="18"/>
        <v>0</v>
      </c>
      <c r="E53" s="922">
        <f t="shared" si="18"/>
        <v>0</v>
      </c>
      <c r="F53" s="922">
        <f t="shared" si="18"/>
        <v>0</v>
      </c>
      <c r="G53" s="922">
        <f t="shared" si="18"/>
        <v>0</v>
      </c>
      <c r="H53" s="922">
        <f t="shared" si="18"/>
        <v>0.56446630800706776</v>
      </c>
      <c r="I53" s="922">
        <f t="shared" si="18"/>
        <v>0</v>
      </c>
      <c r="J53" s="922">
        <f t="shared" si="18"/>
        <v>0</v>
      </c>
      <c r="K53" s="922">
        <f t="shared" si="18"/>
        <v>0</v>
      </c>
      <c r="L53" s="933">
        <f t="shared" si="12"/>
        <v>0.56446630800706776</v>
      </c>
      <c r="M53" s="936"/>
      <c r="N53" s="936"/>
      <c r="O53" s="936"/>
      <c r="P53" s="936"/>
      <c r="Q53" s="936"/>
      <c r="R53" s="936"/>
    </row>
    <row r="54" spans="1:18" s="924" customFormat="1">
      <c r="A54" s="925"/>
      <c r="B54" s="335" t="s">
        <v>238</v>
      </c>
      <c r="C54" s="922">
        <v>0</v>
      </c>
      <c r="D54" s="922">
        <v>0</v>
      </c>
      <c r="E54" s="922">
        <v>0</v>
      </c>
      <c r="F54" s="922">
        <v>0</v>
      </c>
      <c r="G54" s="922">
        <v>0</v>
      </c>
      <c r="H54" s="922">
        <v>0.53786435459871662</v>
      </c>
      <c r="I54" s="922">
        <v>0</v>
      </c>
      <c r="J54" s="922">
        <v>0</v>
      </c>
      <c r="K54" s="923">
        <v>0</v>
      </c>
      <c r="L54" s="933">
        <f t="shared" si="12"/>
        <v>0.53786435459871662</v>
      </c>
      <c r="M54" s="936"/>
      <c r="N54" s="936"/>
      <c r="O54" s="936"/>
      <c r="P54" s="936"/>
      <c r="Q54" s="936"/>
      <c r="R54" s="936"/>
    </row>
    <row r="55" spans="1:18" s="924" customFormat="1">
      <c r="A55" s="925"/>
      <c r="B55" s="335" t="s">
        <v>239</v>
      </c>
      <c r="C55" s="922">
        <v>0</v>
      </c>
      <c r="D55" s="922">
        <v>0</v>
      </c>
      <c r="E55" s="922">
        <v>0</v>
      </c>
      <c r="F55" s="922">
        <v>0</v>
      </c>
      <c r="G55" s="922">
        <v>0</v>
      </c>
      <c r="H55" s="922">
        <v>2.660195340835116E-2</v>
      </c>
      <c r="I55" s="922">
        <v>0</v>
      </c>
      <c r="J55" s="922">
        <v>0</v>
      </c>
      <c r="K55" s="923">
        <v>0</v>
      </c>
      <c r="L55" s="933">
        <f t="shared" si="12"/>
        <v>2.660195340835116E-2</v>
      </c>
      <c r="M55" s="936"/>
      <c r="N55" s="936"/>
      <c r="O55" s="936"/>
      <c r="P55" s="936"/>
      <c r="Q55" s="936"/>
      <c r="R55" s="936"/>
    </row>
    <row r="56" spans="1:18" s="924" customFormat="1">
      <c r="A56" s="925"/>
      <c r="B56" s="338" t="s">
        <v>75</v>
      </c>
      <c r="C56" s="1086">
        <f t="shared" ref="C56:K56" si="19">+C57+C60+C67+C70</f>
        <v>0</v>
      </c>
      <c r="D56" s="1086">
        <f t="shared" si="19"/>
        <v>0</v>
      </c>
      <c r="E56" s="1086">
        <f t="shared" si="19"/>
        <v>866.97285915433008</v>
      </c>
      <c r="F56" s="1086">
        <f t="shared" si="19"/>
        <v>0</v>
      </c>
      <c r="G56" s="1086">
        <f t="shared" si="19"/>
        <v>0</v>
      </c>
      <c r="H56" s="1086">
        <f t="shared" si="19"/>
        <v>0</v>
      </c>
      <c r="I56" s="1086">
        <f t="shared" si="19"/>
        <v>0</v>
      </c>
      <c r="J56" s="1086">
        <f t="shared" si="19"/>
        <v>0</v>
      </c>
      <c r="K56" s="1086">
        <f t="shared" si="19"/>
        <v>866.97285915433008</v>
      </c>
      <c r="L56" s="339">
        <f t="shared" si="12"/>
        <v>1733.9457183086602</v>
      </c>
      <c r="M56" s="936"/>
      <c r="N56" s="936"/>
      <c r="O56" s="936"/>
      <c r="P56" s="936"/>
      <c r="Q56" s="936"/>
      <c r="R56" s="936"/>
    </row>
    <row r="57" spans="1:18" s="924" customFormat="1">
      <c r="A57" s="925"/>
      <c r="B57" s="925" t="s">
        <v>23</v>
      </c>
      <c r="C57" s="1087">
        <f t="shared" ref="C57:K57" si="20">+C58+C59</f>
        <v>0</v>
      </c>
      <c r="D57" s="1087">
        <f t="shared" si="20"/>
        <v>0</v>
      </c>
      <c r="E57" s="1087">
        <f t="shared" si="20"/>
        <v>85.193555769475452</v>
      </c>
      <c r="F57" s="1087">
        <f t="shared" si="20"/>
        <v>0</v>
      </c>
      <c r="G57" s="1087">
        <f t="shared" si="20"/>
        <v>0</v>
      </c>
      <c r="H57" s="1087">
        <f t="shared" si="20"/>
        <v>0</v>
      </c>
      <c r="I57" s="1087">
        <f t="shared" si="20"/>
        <v>0</v>
      </c>
      <c r="J57" s="1087">
        <f t="shared" si="20"/>
        <v>0</v>
      </c>
      <c r="K57" s="1087">
        <f t="shared" si="20"/>
        <v>85.193555769475452</v>
      </c>
      <c r="L57" s="922">
        <f t="shared" si="12"/>
        <v>170.3871115389509</v>
      </c>
      <c r="M57" s="936"/>
      <c r="N57" s="936"/>
      <c r="O57" s="936"/>
      <c r="P57" s="936"/>
      <c r="Q57" s="936"/>
      <c r="R57" s="936"/>
    </row>
    <row r="58" spans="1:18" s="924" customFormat="1">
      <c r="A58" s="925"/>
      <c r="B58" s="335" t="s">
        <v>238</v>
      </c>
      <c r="C58" s="1087">
        <v>0</v>
      </c>
      <c r="D58" s="1087">
        <v>0</v>
      </c>
      <c r="E58" s="1087">
        <v>84.181630214442706</v>
      </c>
      <c r="F58" s="1087">
        <v>0</v>
      </c>
      <c r="G58" s="1087">
        <v>0</v>
      </c>
      <c r="H58" s="1087">
        <v>0</v>
      </c>
      <c r="I58" s="1087">
        <v>0</v>
      </c>
      <c r="J58" s="1087">
        <v>0</v>
      </c>
      <c r="K58" s="922">
        <v>84.181630214442706</v>
      </c>
      <c r="L58" s="922">
        <f t="shared" si="12"/>
        <v>168.36326042888541</v>
      </c>
      <c r="M58" s="936"/>
      <c r="N58" s="936"/>
      <c r="O58" s="936"/>
      <c r="P58" s="936"/>
      <c r="Q58" s="936"/>
      <c r="R58" s="936"/>
    </row>
    <row r="59" spans="1:18" s="924" customFormat="1">
      <c r="A59" s="925"/>
      <c r="B59" s="335" t="s">
        <v>239</v>
      </c>
      <c r="C59" s="1087">
        <v>0</v>
      </c>
      <c r="D59" s="1087">
        <v>0</v>
      </c>
      <c r="E59" s="1087">
        <v>1.0119255550327422</v>
      </c>
      <c r="F59" s="1087">
        <v>0</v>
      </c>
      <c r="G59" s="1087">
        <v>0</v>
      </c>
      <c r="H59" s="1087">
        <v>0</v>
      </c>
      <c r="I59" s="1087">
        <v>0</v>
      </c>
      <c r="J59" s="1087">
        <v>0</v>
      </c>
      <c r="K59" s="922">
        <v>1.0119255550327422</v>
      </c>
      <c r="L59" s="922">
        <f t="shared" si="12"/>
        <v>2.0238511100654843</v>
      </c>
      <c r="M59" s="936"/>
      <c r="N59" s="936"/>
      <c r="O59" s="936"/>
      <c r="P59" s="936"/>
      <c r="Q59" s="936"/>
      <c r="R59" s="936"/>
    </row>
    <row r="60" spans="1:18" s="924" customFormat="1">
      <c r="A60" s="925"/>
      <c r="B60" s="925" t="s">
        <v>24</v>
      </c>
      <c r="C60" s="1087">
        <f t="shared" ref="C60:K60" si="21">+C61+C64</f>
        <v>0</v>
      </c>
      <c r="D60" s="1087">
        <f t="shared" si="21"/>
        <v>0</v>
      </c>
      <c r="E60" s="1087">
        <f t="shared" si="21"/>
        <v>530.70812977999992</v>
      </c>
      <c r="F60" s="1087">
        <f t="shared" si="21"/>
        <v>0</v>
      </c>
      <c r="G60" s="1087">
        <f t="shared" si="21"/>
        <v>0</v>
      </c>
      <c r="H60" s="1087">
        <f t="shared" si="21"/>
        <v>0</v>
      </c>
      <c r="I60" s="1087">
        <f t="shared" si="21"/>
        <v>0</v>
      </c>
      <c r="J60" s="1087">
        <f t="shared" si="21"/>
        <v>0</v>
      </c>
      <c r="K60" s="1087">
        <f t="shared" si="21"/>
        <v>530.70812977999992</v>
      </c>
      <c r="L60" s="922">
        <f t="shared" si="12"/>
        <v>1061.4162595599998</v>
      </c>
      <c r="M60" s="936"/>
      <c r="N60" s="936"/>
      <c r="O60" s="936"/>
      <c r="P60" s="936"/>
      <c r="Q60" s="936"/>
      <c r="R60" s="936"/>
    </row>
    <row r="61" spans="1:18" s="924" customFormat="1">
      <c r="A61" s="925"/>
      <c r="B61" s="340" t="s">
        <v>238</v>
      </c>
      <c r="C61" s="1087">
        <f t="shared" ref="C61:K61" si="22">+C62+C63</f>
        <v>0</v>
      </c>
      <c r="D61" s="1087">
        <f t="shared" si="22"/>
        <v>0</v>
      </c>
      <c r="E61" s="1087">
        <f t="shared" si="22"/>
        <v>469.10147129999996</v>
      </c>
      <c r="F61" s="1087">
        <f t="shared" si="22"/>
        <v>0</v>
      </c>
      <c r="G61" s="1087">
        <f t="shared" si="22"/>
        <v>0</v>
      </c>
      <c r="H61" s="1087">
        <f t="shared" si="22"/>
        <v>0</v>
      </c>
      <c r="I61" s="1087">
        <f t="shared" si="22"/>
        <v>0</v>
      </c>
      <c r="J61" s="1087">
        <f t="shared" si="22"/>
        <v>0</v>
      </c>
      <c r="K61" s="1087">
        <f t="shared" si="22"/>
        <v>469.10147129999996</v>
      </c>
      <c r="L61" s="922">
        <f t="shared" si="12"/>
        <v>938.20294259999991</v>
      </c>
      <c r="M61" s="936"/>
      <c r="N61" s="936"/>
      <c r="O61" s="936"/>
      <c r="P61" s="936"/>
      <c r="Q61" s="936"/>
      <c r="R61" s="936"/>
    </row>
    <row r="62" spans="1:18" s="924" customFormat="1">
      <c r="A62" s="925"/>
      <c r="B62" s="755" t="s">
        <v>240</v>
      </c>
      <c r="C62" s="1087">
        <v>0</v>
      </c>
      <c r="D62" s="1087">
        <v>0</v>
      </c>
      <c r="E62" s="1087">
        <v>176.42785387000001</v>
      </c>
      <c r="F62" s="1087">
        <v>0</v>
      </c>
      <c r="G62" s="1087">
        <v>0</v>
      </c>
      <c r="H62" s="1087">
        <v>0</v>
      </c>
      <c r="I62" s="1087">
        <v>0</v>
      </c>
      <c r="J62" s="1087">
        <v>0</v>
      </c>
      <c r="K62" s="922">
        <v>176.42785387000001</v>
      </c>
      <c r="L62" s="922">
        <f t="shared" si="12"/>
        <v>352.85570774000001</v>
      </c>
      <c r="M62" s="936"/>
      <c r="N62" s="936"/>
      <c r="O62" s="936"/>
      <c r="P62" s="936"/>
      <c r="Q62" s="936"/>
      <c r="R62" s="936"/>
    </row>
    <row r="63" spans="1:18" s="924" customFormat="1">
      <c r="A63" s="925"/>
      <c r="B63" s="756" t="s">
        <v>241</v>
      </c>
      <c r="C63" s="1087">
        <v>0</v>
      </c>
      <c r="D63" s="1087">
        <v>0</v>
      </c>
      <c r="E63" s="1087">
        <v>292.67361742999998</v>
      </c>
      <c r="F63" s="1087">
        <v>0</v>
      </c>
      <c r="G63" s="1087">
        <v>0</v>
      </c>
      <c r="H63" s="1087">
        <v>0</v>
      </c>
      <c r="I63" s="1087">
        <v>0</v>
      </c>
      <c r="J63" s="1087">
        <v>0</v>
      </c>
      <c r="K63" s="922">
        <v>292.67361742999998</v>
      </c>
      <c r="L63" s="922">
        <f t="shared" si="12"/>
        <v>585.34723485999996</v>
      </c>
      <c r="M63" s="936"/>
      <c r="N63" s="936"/>
      <c r="O63" s="936"/>
      <c r="P63" s="936"/>
      <c r="Q63" s="936"/>
      <c r="R63" s="936"/>
    </row>
    <row r="64" spans="1:18" s="924" customFormat="1">
      <c r="A64" s="925"/>
      <c r="B64" s="340" t="s">
        <v>239</v>
      </c>
      <c r="C64" s="1087">
        <f t="shared" ref="C64:K64" si="23">+C65+C66</f>
        <v>0</v>
      </c>
      <c r="D64" s="1087">
        <f t="shared" si="23"/>
        <v>0</v>
      </c>
      <c r="E64" s="1087">
        <f t="shared" si="23"/>
        <v>61.60665848</v>
      </c>
      <c r="F64" s="1087">
        <f t="shared" si="23"/>
        <v>0</v>
      </c>
      <c r="G64" s="1087">
        <f t="shared" si="23"/>
        <v>0</v>
      </c>
      <c r="H64" s="1087">
        <f t="shared" si="23"/>
        <v>0</v>
      </c>
      <c r="I64" s="1087">
        <f t="shared" si="23"/>
        <v>0</v>
      </c>
      <c r="J64" s="1087">
        <f t="shared" si="23"/>
        <v>0</v>
      </c>
      <c r="K64" s="1087">
        <f t="shared" si="23"/>
        <v>61.60665848</v>
      </c>
      <c r="L64" s="922">
        <f t="shared" si="12"/>
        <v>123.21331696</v>
      </c>
      <c r="M64" s="936"/>
      <c r="N64" s="936"/>
      <c r="O64" s="936"/>
      <c r="P64" s="936"/>
      <c r="Q64" s="936"/>
      <c r="R64" s="936"/>
    </row>
    <row r="65" spans="1:18" s="924" customFormat="1">
      <c r="A65" s="925"/>
      <c r="B65" s="755" t="s">
        <v>240</v>
      </c>
      <c r="C65" s="1087">
        <v>0</v>
      </c>
      <c r="D65" s="1087">
        <v>0</v>
      </c>
      <c r="E65" s="1087">
        <v>53.975224019999999</v>
      </c>
      <c r="F65" s="1087">
        <v>0</v>
      </c>
      <c r="G65" s="1087">
        <v>0</v>
      </c>
      <c r="H65" s="1087">
        <v>0</v>
      </c>
      <c r="I65" s="1087">
        <v>0</v>
      </c>
      <c r="J65" s="1087">
        <v>0</v>
      </c>
      <c r="K65" s="922">
        <v>53.975224019999999</v>
      </c>
      <c r="L65" s="922">
        <f t="shared" si="12"/>
        <v>107.95044804</v>
      </c>
      <c r="M65" s="936"/>
      <c r="N65" s="936"/>
      <c r="O65" s="936"/>
      <c r="P65" s="936"/>
      <c r="Q65" s="936"/>
      <c r="R65" s="936"/>
    </row>
    <row r="66" spans="1:18" s="924" customFormat="1">
      <c r="A66" s="925"/>
      <c r="B66" s="756" t="s">
        <v>241</v>
      </c>
      <c r="C66" s="1087">
        <v>0</v>
      </c>
      <c r="D66" s="1087">
        <v>0</v>
      </c>
      <c r="E66" s="1087">
        <v>7.6314344600000004</v>
      </c>
      <c r="F66" s="1087">
        <v>0</v>
      </c>
      <c r="G66" s="1087">
        <v>0</v>
      </c>
      <c r="H66" s="1087">
        <v>0</v>
      </c>
      <c r="I66" s="1087">
        <v>0</v>
      </c>
      <c r="J66" s="1087">
        <v>0</v>
      </c>
      <c r="K66" s="922">
        <v>7.6314344600000004</v>
      </c>
      <c r="L66" s="922">
        <f t="shared" si="12"/>
        <v>15.262868920000001</v>
      </c>
      <c r="M66" s="936"/>
      <c r="N66" s="936"/>
      <c r="O66" s="936"/>
      <c r="P66" s="936"/>
      <c r="Q66" s="936"/>
      <c r="R66" s="936"/>
    </row>
    <row r="67" spans="1:18" s="924" customFormat="1">
      <c r="A67" s="925"/>
      <c r="B67" s="431" t="s">
        <v>25</v>
      </c>
      <c r="C67" s="1087">
        <f t="shared" ref="C67:K67" si="24">+C68+C69</f>
        <v>0</v>
      </c>
      <c r="D67" s="1087">
        <f t="shared" si="24"/>
        <v>0</v>
      </c>
      <c r="E67" s="1087">
        <f t="shared" si="24"/>
        <v>249.09309047093856</v>
      </c>
      <c r="F67" s="1087">
        <f t="shared" si="24"/>
        <v>0</v>
      </c>
      <c r="G67" s="1087">
        <f t="shared" si="24"/>
        <v>0</v>
      </c>
      <c r="H67" s="1087">
        <f t="shared" si="24"/>
        <v>0</v>
      </c>
      <c r="I67" s="1087">
        <f t="shared" si="24"/>
        <v>0</v>
      </c>
      <c r="J67" s="1087">
        <f t="shared" si="24"/>
        <v>0</v>
      </c>
      <c r="K67" s="1087">
        <f t="shared" si="24"/>
        <v>249.09309047093856</v>
      </c>
      <c r="L67" s="922">
        <f t="shared" si="12"/>
        <v>498.18618094187713</v>
      </c>
      <c r="M67" s="936"/>
      <c r="N67" s="936"/>
      <c r="O67" s="936"/>
      <c r="P67" s="936"/>
      <c r="Q67" s="936"/>
      <c r="R67" s="936"/>
    </row>
    <row r="68" spans="1:18" s="924" customFormat="1">
      <c r="A68" s="925"/>
      <c r="B68" s="340" t="s">
        <v>238</v>
      </c>
      <c r="C68" s="1087">
        <v>0</v>
      </c>
      <c r="D68" s="1087">
        <v>0</v>
      </c>
      <c r="E68" s="1087">
        <v>134.32131113929634</v>
      </c>
      <c r="F68" s="1087">
        <v>0</v>
      </c>
      <c r="G68" s="1087">
        <v>0</v>
      </c>
      <c r="H68" s="1087">
        <v>0</v>
      </c>
      <c r="I68" s="1087">
        <v>0</v>
      </c>
      <c r="J68" s="1087">
        <v>0</v>
      </c>
      <c r="K68" s="922">
        <v>134.32131113929634</v>
      </c>
      <c r="L68" s="922">
        <f t="shared" si="12"/>
        <v>268.64262227859268</v>
      </c>
      <c r="M68" s="936"/>
      <c r="N68" s="936"/>
      <c r="O68" s="936"/>
      <c r="P68" s="936"/>
      <c r="Q68" s="936"/>
      <c r="R68" s="936"/>
    </row>
    <row r="69" spans="1:18" s="924" customFormat="1">
      <c r="A69" s="925"/>
      <c r="B69" s="340" t="s">
        <v>239</v>
      </c>
      <c r="C69" s="1087">
        <v>0</v>
      </c>
      <c r="D69" s="1087">
        <v>0</v>
      </c>
      <c r="E69" s="1087">
        <v>114.77177933164222</v>
      </c>
      <c r="F69" s="1087">
        <v>0</v>
      </c>
      <c r="G69" s="1087">
        <v>0</v>
      </c>
      <c r="H69" s="1087">
        <v>0</v>
      </c>
      <c r="I69" s="1087">
        <v>0</v>
      </c>
      <c r="J69" s="1087">
        <v>0</v>
      </c>
      <c r="K69" s="922">
        <v>114.77177933164222</v>
      </c>
      <c r="L69" s="922">
        <f t="shared" si="12"/>
        <v>229.54355866328444</v>
      </c>
      <c r="M69" s="936"/>
      <c r="N69" s="936"/>
      <c r="O69" s="936"/>
      <c r="P69" s="936"/>
      <c r="Q69" s="936"/>
      <c r="R69" s="936"/>
    </row>
    <row r="70" spans="1:18" s="924" customFormat="1">
      <c r="A70" s="925"/>
      <c r="B70" s="431" t="s">
        <v>26</v>
      </c>
      <c r="C70" s="1087">
        <f t="shared" ref="C70:K70" si="25">+C71+C72</f>
        <v>0</v>
      </c>
      <c r="D70" s="1087">
        <f t="shared" si="25"/>
        <v>0</v>
      </c>
      <c r="E70" s="1087">
        <f t="shared" si="25"/>
        <v>1.9780831339161167</v>
      </c>
      <c r="F70" s="1087">
        <f t="shared" si="25"/>
        <v>0</v>
      </c>
      <c r="G70" s="1087">
        <f t="shared" si="25"/>
        <v>0</v>
      </c>
      <c r="H70" s="1087">
        <f t="shared" si="25"/>
        <v>0</v>
      </c>
      <c r="I70" s="1087">
        <f t="shared" si="25"/>
        <v>0</v>
      </c>
      <c r="J70" s="1087">
        <f t="shared" si="25"/>
        <v>0</v>
      </c>
      <c r="K70" s="1087">
        <f t="shared" si="25"/>
        <v>1.9780831339161167</v>
      </c>
      <c r="L70" s="922">
        <f t="shared" si="12"/>
        <v>3.9561662678322334</v>
      </c>
      <c r="M70" s="936"/>
      <c r="N70" s="936"/>
      <c r="O70" s="936"/>
      <c r="P70" s="936"/>
      <c r="Q70" s="936"/>
      <c r="R70" s="936"/>
    </row>
    <row r="71" spans="1:18" s="924" customFormat="1">
      <c r="A71" s="925"/>
      <c r="B71" s="340" t="s">
        <v>238</v>
      </c>
      <c r="C71" s="1087">
        <v>0</v>
      </c>
      <c r="D71" s="1087">
        <v>0</v>
      </c>
      <c r="E71" s="1087">
        <v>1.3648100408258161</v>
      </c>
      <c r="F71" s="1087">
        <v>0</v>
      </c>
      <c r="G71" s="1087">
        <v>0</v>
      </c>
      <c r="H71" s="1087">
        <v>0</v>
      </c>
      <c r="I71" s="1087">
        <v>0</v>
      </c>
      <c r="J71" s="1087">
        <v>0</v>
      </c>
      <c r="K71" s="922">
        <v>1.3648100408258161</v>
      </c>
      <c r="L71" s="922">
        <f t="shared" si="12"/>
        <v>2.7296200816516323</v>
      </c>
      <c r="M71" s="936"/>
      <c r="N71" s="936"/>
      <c r="O71" s="936"/>
      <c r="P71" s="936"/>
      <c r="Q71" s="936"/>
      <c r="R71" s="936"/>
    </row>
    <row r="72" spans="1:18" s="924" customFormat="1">
      <c r="A72" s="925"/>
      <c r="B72" s="340" t="s">
        <v>239</v>
      </c>
      <c r="C72" s="1087">
        <v>0</v>
      </c>
      <c r="D72" s="1087">
        <v>0</v>
      </c>
      <c r="E72" s="1087">
        <v>0.61327309309030043</v>
      </c>
      <c r="F72" s="1087">
        <v>0</v>
      </c>
      <c r="G72" s="1087">
        <v>0</v>
      </c>
      <c r="H72" s="1087">
        <v>0</v>
      </c>
      <c r="I72" s="1087">
        <v>0</v>
      </c>
      <c r="J72" s="1087">
        <v>0</v>
      </c>
      <c r="K72" s="922">
        <v>0.61327309309030043</v>
      </c>
      <c r="L72" s="922">
        <f t="shared" si="12"/>
        <v>1.2265461861806009</v>
      </c>
      <c r="M72" s="936"/>
      <c r="N72" s="936"/>
      <c r="O72" s="936"/>
      <c r="P72" s="936"/>
      <c r="Q72" s="936"/>
      <c r="R72" s="936"/>
    </row>
    <row r="73" spans="1:18" s="924" customFormat="1">
      <c r="A73" s="925"/>
      <c r="B73" s="934" t="s">
        <v>27</v>
      </c>
      <c r="C73" s="935">
        <v>0</v>
      </c>
      <c r="D73" s="935">
        <v>0</v>
      </c>
      <c r="E73" s="935">
        <v>117.29191168337854</v>
      </c>
      <c r="F73" s="935">
        <v>0</v>
      </c>
      <c r="G73" s="935">
        <v>0</v>
      </c>
      <c r="H73" s="935">
        <v>0</v>
      </c>
      <c r="I73" s="935">
        <v>0</v>
      </c>
      <c r="J73" s="935">
        <v>0</v>
      </c>
      <c r="K73" s="926">
        <v>117.29191168337854</v>
      </c>
      <c r="L73" s="926">
        <f t="shared" si="12"/>
        <v>234.58382336675709</v>
      </c>
      <c r="M73" s="936"/>
      <c r="N73" s="936"/>
      <c r="O73" s="936"/>
      <c r="P73" s="936"/>
      <c r="Q73" s="936"/>
      <c r="R73" s="936"/>
    </row>
    <row r="74" spans="1:18" s="924" customFormat="1">
      <c r="A74" s="925"/>
      <c r="B74" s="934" t="s">
        <v>412</v>
      </c>
      <c r="C74" s="935">
        <v>154.6875</v>
      </c>
      <c r="D74" s="935">
        <v>0</v>
      </c>
      <c r="E74" s="935">
        <v>0</v>
      </c>
      <c r="F74" s="935">
        <v>0</v>
      </c>
      <c r="G74" s="935">
        <v>0</v>
      </c>
      <c r="H74" s="935">
        <v>0</v>
      </c>
      <c r="I74" s="935">
        <v>154.6875</v>
      </c>
      <c r="J74" s="935">
        <v>0</v>
      </c>
      <c r="K74" s="926">
        <v>0</v>
      </c>
      <c r="L74" s="926">
        <f t="shared" si="12"/>
        <v>309.375</v>
      </c>
      <c r="M74" s="936"/>
      <c r="N74" s="936"/>
      <c r="O74" s="936"/>
      <c r="P74" s="936"/>
      <c r="Q74" s="936"/>
      <c r="R74" s="936"/>
    </row>
    <row r="75" spans="1:18" s="924" customFormat="1">
      <c r="A75" s="925"/>
      <c r="B75" s="932" t="s">
        <v>413</v>
      </c>
      <c r="C75" s="935">
        <v>243.75</v>
      </c>
      <c r="D75" s="935">
        <v>0</v>
      </c>
      <c r="E75" s="935">
        <v>0</v>
      </c>
      <c r="F75" s="935">
        <v>0</v>
      </c>
      <c r="G75" s="935">
        <v>0</v>
      </c>
      <c r="H75" s="935">
        <v>0</v>
      </c>
      <c r="I75" s="935">
        <v>243.75</v>
      </c>
      <c r="J75" s="935">
        <v>0</v>
      </c>
      <c r="K75" s="926">
        <v>0</v>
      </c>
      <c r="L75" s="926">
        <f t="shared" si="12"/>
        <v>487.5</v>
      </c>
      <c r="M75" s="936"/>
      <c r="N75" s="936"/>
      <c r="O75" s="936"/>
      <c r="P75" s="936"/>
      <c r="Q75" s="936"/>
      <c r="R75" s="936"/>
    </row>
    <row r="76" spans="1:18" s="924" customFormat="1">
      <c r="A76" s="925"/>
      <c r="B76" s="932" t="s">
        <v>414</v>
      </c>
      <c r="C76" s="935">
        <v>104.84375</v>
      </c>
      <c r="D76" s="935">
        <v>0</v>
      </c>
      <c r="E76" s="935">
        <v>0</v>
      </c>
      <c r="F76" s="935">
        <v>0</v>
      </c>
      <c r="G76" s="935">
        <v>0</v>
      </c>
      <c r="H76" s="935">
        <v>0</v>
      </c>
      <c r="I76" s="935">
        <v>104.84375</v>
      </c>
      <c r="J76" s="935">
        <v>0</v>
      </c>
      <c r="K76" s="926">
        <v>0</v>
      </c>
      <c r="L76" s="926">
        <f t="shared" si="12"/>
        <v>209.6875</v>
      </c>
      <c r="M76" s="936"/>
      <c r="N76" s="936"/>
      <c r="O76" s="936"/>
      <c r="P76" s="936"/>
      <c r="Q76" s="936"/>
      <c r="R76" s="936"/>
    </row>
    <row r="77" spans="1:18" s="924" customFormat="1">
      <c r="A77" s="925"/>
      <c r="B77" s="932" t="s">
        <v>419</v>
      </c>
      <c r="C77" s="935">
        <v>0</v>
      </c>
      <c r="D77" s="935">
        <v>0</v>
      </c>
      <c r="E77" s="935">
        <v>0</v>
      </c>
      <c r="F77" s="935">
        <v>33.125</v>
      </c>
      <c r="G77" s="935">
        <v>0</v>
      </c>
      <c r="H77" s="935">
        <v>0</v>
      </c>
      <c r="I77" s="935">
        <v>0</v>
      </c>
      <c r="J77" s="935">
        <v>0</v>
      </c>
      <c r="K77" s="926">
        <v>0</v>
      </c>
      <c r="L77" s="926">
        <f t="shared" si="12"/>
        <v>33.125</v>
      </c>
      <c r="M77" s="936"/>
      <c r="N77" s="936"/>
      <c r="O77" s="936"/>
      <c r="P77" s="936"/>
      <c r="Q77" s="936"/>
      <c r="R77" s="936"/>
    </row>
    <row r="78" spans="1:18" s="924" customFormat="1">
      <c r="A78" s="925"/>
      <c r="B78" s="932" t="s">
        <v>596</v>
      </c>
      <c r="C78" s="935">
        <v>0</v>
      </c>
      <c r="D78" s="935">
        <v>0</v>
      </c>
      <c r="E78" s="935">
        <v>0</v>
      </c>
      <c r="F78" s="935">
        <v>40.46875</v>
      </c>
      <c r="G78" s="935">
        <v>0</v>
      </c>
      <c r="H78" s="935">
        <v>0</v>
      </c>
      <c r="I78" s="935">
        <v>0</v>
      </c>
      <c r="J78" s="935">
        <v>0</v>
      </c>
      <c r="K78" s="926">
        <v>0</v>
      </c>
      <c r="L78" s="926">
        <f t="shared" si="12"/>
        <v>40.46875</v>
      </c>
      <c r="M78" s="936"/>
      <c r="N78" s="936"/>
      <c r="O78" s="936"/>
      <c r="P78" s="936"/>
      <c r="Q78" s="936"/>
      <c r="R78" s="936"/>
    </row>
    <row r="79" spans="1:18" s="924" customFormat="1">
      <c r="A79" s="925"/>
      <c r="B79" s="934" t="s">
        <v>420</v>
      </c>
      <c r="C79" s="935">
        <v>0</v>
      </c>
      <c r="D79" s="935">
        <v>0</v>
      </c>
      <c r="E79" s="935">
        <v>0</v>
      </c>
      <c r="F79" s="935">
        <v>62.34375</v>
      </c>
      <c r="G79" s="935">
        <v>0</v>
      </c>
      <c r="H79" s="935">
        <v>0</v>
      </c>
      <c r="I79" s="935">
        <v>0</v>
      </c>
      <c r="J79" s="935">
        <v>0</v>
      </c>
      <c r="K79" s="926">
        <v>0</v>
      </c>
      <c r="L79" s="926">
        <f t="shared" si="12"/>
        <v>62.34375</v>
      </c>
      <c r="M79" s="936"/>
      <c r="N79" s="936"/>
      <c r="O79" s="936"/>
      <c r="P79" s="936"/>
      <c r="Q79" s="936"/>
      <c r="R79" s="936"/>
    </row>
    <row r="80" spans="1:18" s="924" customFormat="1">
      <c r="A80" s="925"/>
      <c r="B80" s="932" t="s">
        <v>527</v>
      </c>
      <c r="C80" s="935">
        <v>0</v>
      </c>
      <c r="D80" s="935">
        <v>0</v>
      </c>
      <c r="E80" s="935">
        <v>97.96875</v>
      </c>
      <c r="F80" s="935">
        <v>0</v>
      </c>
      <c r="G80" s="935">
        <v>0</v>
      </c>
      <c r="H80" s="935">
        <v>0</v>
      </c>
      <c r="I80" s="935">
        <v>0</v>
      </c>
      <c r="J80" s="935">
        <v>0</v>
      </c>
      <c r="K80" s="926">
        <v>97.96875</v>
      </c>
      <c r="L80" s="926">
        <f t="shared" si="12"/>
        <v>195.9375</v>
      </c>
      <c r="M80" s="936"/>
      <c r="N80" s="936"/>
      <c r="O80" s="936"/>
      <c r="P80" s="936"/>
      <c r="Q80" s="936"/>
      <c r="R80" s="936"/>
    </row>
    <row r="81" spans="1:18" s="924" customFormat="1">
      <c r="A81" s="925"/>
      <c r="B81" s="934" t="s">
        <v>597</v>
      </c>
      <c r="C81" s="935">
        <v>0</v>
      </c>
      <c r="D81" s="935">
        <v>0</v>
      </c>
      <c r="E81" s="935">
        <v>0</v>
      </c>
      <c r="F81" s="935">
        <v>124.84375</v>
      </c>
      <c r="G81" s="935">
        <v>0</v>
      </c>
      <c r="H81" s="935">
        <v>0</v>
      </c>
      <c r="I81" s="935">
        <v>0</v>
      </c>
      <c r="J81" s="935">
        <v>0</v>
      </c>
      <c r="K81" s="926">
        <v>0</v>
      </c>
      <c r="L81" s="926">
        <f t="shared" si="12"/>
        <v>124.84375</v>
      </c>
      <c r="M81" s="936"/>
      <c r="N81" s="936"/>
      <c r="O81" s="936"/>
      <c r="P81" s="936"/>
      <c r="Q81" s="936"/>
      <c r="R81" s="936"/>
    </row>
    <row r="82" spans="1:18" s="924" customFormat="1">
      <c r="A82" s="925"/>
      <c r="B82" s="934" t="s">
        <v>508</v>
      </c>
      <c r="C82" s="935">
        <v>0</v>
      </c>
      <c r="D82" s="935">
        <v>0</v>
      </c>
      <c r="E82" s="935">
        <v>0</v>
      </c>
      <c r="F82" s="935">
        <v>91.40625</v>
      </c>
      <c r="G82" s="935">
        <v>0</v>
      </c>
      <c r="H82" s="935">
        <v>0</v>
      </c>
      <c r="I82" s="935">
        <v>0</v>
      </c>
      <c r="J82" s="935">
        <v>0</v>
      </c>
      <c r="K82" s="926">
        <v>0</v>
      </c>
      <c r="L82" s="926">
        <f t="shared" si="12"/>
        <v>91.40625</v>
      </c>
      <c r="M82" s="936"/>
      <c r="N82" s="936"/>
      <c r="O82" s="936"/>
      <c r="P82" s="936"/>
      <c r="Q82" s="936"/>
      <c r="R82" s="936"/>
    </row>
    <row r="83" spans="1:18" s="924" customFormat="1">
      <c r="A83" s="925"/>
      <c r="B83" s="932" t="s">
        <v>598</v>
      </c>
      <c r="C83" s="935">
        <v>0</v>
      </c>
      <c r="D83" s="935">
        <v>0</v>
      </c>
      <c r="E83" s="935">
        <v>0</v>
      </c>
      <c r="F83" s="935">
        <v>103.125</v>
      </c>
      <c r="G83" s="935">
        <v>0</v>
      </c>
      <c r="H83" s="935">
        <v>0</v>
      </c>
      <c r="I83" s="935">
        <v>0</v>
      </c>
      <c r="J83" s="935">
        <v>0</v>
      </c>
      <c r="K83" s="926">
        <v>0</v>
      </c>
      <c r="L83" s="926">
        <f t="shared" si="12"/>
        <v>103.125</v>
      </c>
      <c r="M83" s="936"/>
      <c r="N83" s="936"/>
      <c r="O83" s="936"/>
      <c r="P83" s="936"/>
      <c r="Q83" s="936"/>
      <c r="R83" s="936"/>
    </row>
    <row r="84" spans="1:18" s="924" customFormat="1">
      <c r="A84" s="925"/>
      <c r="B84" s="934" t="s">
        <v>509</v>
      </c>
      <c r="C84" s="935">
        <v>0</v>
      </c>
      <c r="D84" s="935">
        <v>0</v>
      </c>
      <c r="E84" s="935">
        <v>0</v>
      </c>
      <c r="F84" s="935">
        <v>128.90625</v>
      </c>
      <c r="G84" s="935">
        <v>0</v>
      </c>
      <c r="H84" s="935">
        <v>0</v>
      </c>
      <c r="I84" s="935">
        <v>0</v>
      </c>
      <c r="J84" s="935">
        <v>0</v>
      </c>
      <c r="K84" s="926">
        <v>0</v>
      </c>
      <c r="L84" s="926">
        <f t="shared" si="12"/>
        <v>128.90625</v>
      </c>
      <c r="M84" s="936"/>
      <c r="N84" s="936"/>
      <c r="O84" s="936"/>
      <c r="P84" s="936"/>
      <c r="Q84" s="936"/>
      <c r="R84" s="936"/>
    </row>
    <row r="85" spans="1:18" s="924" customFormat="1">
      <c r="A85" s="925"/>
      <c r="B85" s="932" t="s">
        <v>562</v>
      </c>
      <c r="C85" s="935">
        <v>0</v>
      </c>
      <c r="D85" s="935">
        <v>0</v>
      </c>
      <c r="E85" s="935">
        <v>0</v>
      </c>
      <c r="F85" s="935">
        <v>0</v>
      </c>
      <c r="G85" s="935">
        <v>0</v>
      </c>
      <c r="H85" s="935">
        <v>0</v>
      </c>
      <c r="I85" s="935">
        <v>0</v>
      </c>
      <c r="J85" s="935">
        <v>51.840106606374761</v>
      </c>
      <c r="K85" s="926">
        <v>0</v>
      </c>
      <c r="L85" s="926">
        <f t="shared" si="12"/>
        <v>51.840106606374761</v>
      </c>
      <c r="M85" s="936"/>
      <c r="N85" s="936"/>
      <c r="O85" s="936"/>
      <c r="P85" s="936"/>
      <c r="Q85" s="936"/>
      <c r="R85" s="936"/>
    </row>
    <row r="86" spans="1:18" s="924" customFormat="1">
      <c r="A86" s="925"/>
      <c r="B86" s="934" t="s">
        <v>528</v>
      </c>
      <c r="C86" s="935">
        <v>0</v>
      </c>
      <c r="D86" s="935">
        <v>0</v>
      </c>
      <c r="E86" s="935">
        <v>0</v>
      </c>
      <c r="F86" s="935">
        <v>0</v>
      </c>
      <c r="G86" s="935">
        <v>0</v>
      </c>
      <c r="H86" s="935">
        <v>0</v>
      </c>
      <c r="I86" s="935">
        <v>14.050791007493755</v>
      </c>
      <c r="J86" s="935">
        <v>0</v>
      </c>
      <c r="K86" s="926">
        <v>0</v>
      </c>
      <c r="L86" s="926">
        <f t="shared" si="12"/>
        <v>14.050791007493755</v>
      </c>
      <c r="M86" s="936"/>
      <c r="N86" s="936"/>
      <c r="O86" s="936"/>
      <c r="P86" s="936"/>
      <c r="Q86" s="936"/>
      <c r="R86" s="936"/>
    </row>
    <row r="87" spans="1:18" s="924" customFormat="1">
      <c r="A87" s="925"/>
      <c r="B87" s="934" t="s">
        <v>654</v>
      </c>
      <c r="C87" s="935">
        <v>0</v>
      </c>
      <c r="D87" s="935">
        <v>0</v>
      </c>
      <c r="E87" s="935">
        <v>47.999590255469073</v>
      </c>
      <c r="F87" s="935">
        <v>0</v>
      </c>
      <c r="G87" s="935">
        <v>0</v>
      </c>
      <c r="H87" s="935">
        <v>47.999590255469073</v>
      </c>
      <c r="I87" s="935">
        <v>0</v>
      </c>
      <c r="J87" s="935">
        <v>0</v>
      </c>
      <c r="K87" s="926">
        <v>47.477855578779192</v>
      </c>
      <c r="L87" s="926">
        <f t="shared" si="12"/>
        <v>143.47703608971733</v>
      </c>
      <c r="M87" s="936"/>
      <c r="N87" s="936"/>
      <c r="O87" s="936"/>
      <c r="P87" s="936"/>
      <c r="Q87" s="936"/>
      <c r="R87" s="936"/>
    </row>
    <row r="88" spans="1:18" s="924" customFormat="1">
      <c r="A88" s="925"/>
      <c r="B88" s="934" t="s">
        <v>381</v>
      </c>
      <c r="C88" s="935">
        <v>0</v>
      </c>
      <c r="D88" s="935">
        <v>0</v>
      </c>
      <c r="E88" s="935">
        <v>0</v>
      </c>
      <c r="F88" s="935">
        <v>0</v>
      </c>
      <c r="G88" s="935">
        <v>0</v>
      </c>
      <c r="H88" s="935">
        <v>0</v>
      </c>
      <c r="I88" s="935">
        <v>0</v>
      </c>
      <c r="J88" s="935">
        <v>0</v>
      </c>
      <c r="K88" s="926">
        <v>0</v>
      </c>
      <c r="L88" s="926">
        <f t="shared" si="12"/>
        <v>0</v>
      </c>
      <c r="M88" s="936"/>
      <c r="N88" s="936"/>
      <c r="O88" s="936"/>
      <c r="P88" s="936"/>
      <c r="Q88" s="936"/>
      <c r="R88" s="936"/>
    </row>
    <row r="89" spans="1:18" s="924" customFormat="1">
      <c r="A89" s="925"/>
      <c r="B89" s="934" t="s">
        <v>524</v>
      </c>
      <c r="C89" s="935">
        <v>69.797104230998301</v>
      </c>
      <c r="D89" s="935">
        <v>0</v>
      </c>
      <c r="E89" s="935">
        <v>0</v>
      </c>
      <c r="F89" s="935">
        <v>69.797104230998301</v>
      </c>
      <c r="G89" s="935">
        <v>0</v>
      </c>
      <c r="H89" s="935">
        <v>0</v>
      </c>
      <c r="I89" s="935">
        <v>70.564105376393883</v>
      </c>
      <c r="J89" s="935">
        <v>0</v>
      </c>
      <c r="K89" s="926">
        <v>0</v>
      </c>
      <c r="L89" s="926">
        <f t="shared" si="12"/>
        <v>210.15831383839048</v>
      </c>
      <c r="M89" s="936"/>
      <c r="N89" s="936"/>
      <c r="O89" s="936"/>
      <c r="P89" s="936"/>
      <c r="Q89" s="936"/>
      <c r="R89" s="936"/>
    </row>
    <row r="90" spans="1:18" s="924" customFormat="1">
      <c r="A90" s="925"/>
      <c r="B90" s="934" t="s">
        <v>629</v>
      </c>
      <c r="C90" s="935">
        <v>7.3452989700588027</v>
      </c>
      <c r="D90" s="935">
        <v>3.5747806437752927</v>
      </c>
      <c r="E90" s="935">
        <v>3.5495348642850826</v>
      </c>
      <c r="F90" s="935">
        <v>3.5240052171795435</v>
      </c>
      <c r="G90" s="935">
        <v>3.4983324415965948</v>
      </c>
      <c r="H90" s="935">
        <v>3.4725157348335727</v>
      </c>
      <c r="I90" s="935">
        <v>3.4465542903100217</v>
      </c>
      <c r="J90" s="935">
        <v>3.420447296481913</v>
      </c>
      <c r="K90" s="926">
        <v>3.3941939371518712</v>
      </c>
      <c r="L90" s="926">
        <f t="shared" si="12"/>
        <v>35.225663395672697</v>
      </c>
      <c r="M90" s="936"/>
      <c r="N90" s="936"/>
      <c r="O90" s="936"/>
      <c r="P90" s="936"/>
      <c r="Q90" s="936"/>
      <c r="R90" s="936"/>
    </row>
    <row r="91" spans="1:18" s="924" customFormat="1">
      <c r="A91" s="925"/>
      <c r="B91" s="934" t="s">
        <v>605</v>
      </c>
      <c r="C91" s="935">
        <v>0</v>
      </c>
      <c r="D91" s="935">
        <v>290.24680932000001</v>
      </c>
      <c r="E91" s="935">
        <v>0</v>
      </c>
      <c r="F91" s="935">
        <v>0</v>
      </c>
      <c r="G91" s="935">
        <v>0</v>
      </c>
      <c r="H91" s="935">
        <v>0</v>
      </c>
      <c r="I91" s="935">
        <v>0</v>
      </c>
      <c r="J91" s="935">
        <v>232.22530891999997</v>
      </c>
      <c r="K91" s="926">
        <v>0</v>
      </c>
      <c r="L91" s="926">
        <f t="shared" si="12"/>
        <v>522.47211823999999</v>
      </c>
      <c r="M91" s="936"/>
      <c r="N91" s="936"/>
      <c r="O91" s="936"/>
      <c r="P91" s="936"/>
      <c r="Q91" s="936"/>
      <c r="R91" s="936"/>
    </row>
    <row r="92" spans="1:18" s="924" customFormat="1">
      <c r="A92" s="925"/>
      <c r="B92" s="934" t="s">
        <v>374</v>
      </c>
      <c r="C92" s="935">
        <v>117.90242668</v>
      </c>
      <c r="D92" s="935">
        <v>0</v>
      </c>
      <c r="E92" s="935">
        <v>0</v>
      </c>
      <c r="F92" s="935">
        <v>0</v>
      </c>
      <c r="G92" s="935">
        <v>0</v>
      </c>
      <c r="H92" s="935">
        <v>0</v>
      </c>
      <c r="I92" s="935">
        <v>117.90242668</v>
      </c>
      <c r="J92" s="935">
        <v>0</v>
      </c>
      <c r="K92" s="926">
        <v>0</v>
      </c>
      <c r="L92" s="926">
        <f t="shared" si="12"/>
        <v>235.80485336000001</v>
      </c>
      <c r="M92" s="936"/>
      <c r="N92" s="936"/>
      <c r="O92" s="936"/>
      <c r="P92" s="936"/>
      <c r="Q92" s="936"/>
      <c r="R92" s="936"/>
    </row>
    <row r="93" spans="1:18" s="924" customFormat="1">
      <c r="A93" s="925"/>
      <c r="B93" s="934" t="s">
        <v>487</v>
      </c>
      <c r="C93" s="935">
        <v>0</v>
      </c>
      <c r="D93" s="935">
        <v>0</v>
      </c>
      <c r="E93" s="935">
        <v>174.28794468000001</v>
      </c>
      <c r="F93" s="935">
        <v>0</v>
      </c>
      <c r="G93" s="935">
        <v>0</v>
      </c>
      <c r="H93" s="935">
        <v>0</v>
      </c>
      <c r="I93" s="935">
        <v>0</v>
      </c>
      <c r="J93" s="935">
        <v>0</v>
      </c>
      <c r="K93" s="926">
        <v>174.28794468000001</v>
      </c>
      <c r="L93" s="926">
        <f t="shared" si="12"/>
        <v>348.57588936000002</v>
      </c>
      <c r="M93" s="936"/>
      <c r="N93" s="936"/>
      <c r="O93" s="936"/>
      <c r="P93" s="936"/>
      <c r="Q93" s="936"/>
      <c r="R93" s="936"/>
    </row>
    <row r="94" spans="1:18" s="924" customFormat="1">
      <c r="A94" s="925"/>
      <c r="B94" s="932" t="s">
        <v>488</v>
      </c>
      <c r="C94" s="935">
        <v>0</v>
      </c>
      <c r="D94" s="935">
        <v>0</v>
      </c>
      <c r="E94" s="935">
        <v>177.59946388999998</v>
      </c>
      <c r="F94" s="935">
        <v>0</v>
      </c>
      <c r="G94" s="935">
        <v>0</v>
      </c>
      <c r="H94" s="935">
        <v>0</v>
      </c>
      <c r="I94" s="935">
        <v>0</v>
      </c>
      <c r="J94" s="935">
        <v>0</v>
      </c>
      <c r="K94" s="926">
        <v>177.59946388999998</v>
      </c>
      <c r="L94" s="926">
        <f t="shared" si="12"/>
        <v>355.19892777999996</v>
      </c>
      <c r="M94" s="936"/>
      <c r="N94" s="936"/>
      <c r="O94" s="936"/>
      <c r="P94" s="936"/>
      <c r="Q94" s="936"/>
      <c r="R94" s="936"/>
    </row>
    <row r="95" spans="1:18" s="924" customFormat="1">
      <c r="A95" s="925"/>
      <c r="B95" s="934" t="s">
        <v>489</v>
      </c>
      <c r="C95" s="935">
        <v>0</v>
      </c>
      <c r="D95" s="935">
        <v>0</v>
      </c>
      <c r="E95" s="935">
        <v>184.68842028999998</v>
      </c>
      <c r="F95" s="935">
        <v>0</v>
      </c>
      <c r="G95" s="935">
        <v>0</v>
      </c>
      <c r="H95" s="935">
        <v>0</v>
      </c>
      <c r="I95" s="935">
        <v>0</v>
      </c>
      <c r="J95" s="935">
        <v>0</v>
      </c>
      <c r="K95" s="926">
        <v>184.68842028999998</v>
      </c>
      <c r="L95" s="926">
        <f t="shared" si="12"/>
        <v>369.37684057999996</v>
      </c>
      <c r="M95" s="936"/>
      <c r="N95" s="936"/>
      <c r="O95" s="936"/>
      <c r="P95" s="936"/>
      <c r="Q95" s="936"/>
      <c r="R95" s="936"/>
    </row>
    <row r="96" spans="1:18" s="924" customFormat="1">
      <c r="A96" s="925"/>
      <c r="B96" s="932" t="s">
        <v>529</v>
      </c>
      <c r="C96" s="935">
        <v>44.154652329999998</v>
      </c>
      <c r="D96" s="935">
        <v>0</v>
      </c>
      <c r="E96" s="935">
        <v>0</v>
      </c>
      <c r="F96" s="935">
        <v>0</v>
      </c>
      <c r="G96" s="935">
        <v>0</v>
      </c>
      <c r="H96" s="935">
        <v>0</v>
      </c>
      <c r="I96" s="935">
        <v>44.154652329999998</v>
      </c>
      <c r="J96" s="935">
        <v>0</v>
      </c>
      <c r="K96" s="926">
        <v>0</v>
      </c>
      <c r="L96" s="926">
        <f t="shared" si="12"/>
        <v>88.309304659999995</v>
      </c>
      <c r="M96" s="936"/>
      <c r="N96" s="936"/>
      <c r="O96" s="936"/>
      <c r="P96" s="936"/>
      <c r="Q96" s="936"/>
      <c r="R96" s="936"/>
    </row>
    <row r="97" spans="1:18" s="924" customFormat="1">
      <c r="A97" s="925"/>
      <c r="B97" s="932" t="s">
        <v>530</v>
      </c>
      <c r="C97" s="935">
        <v>103.72979526</v>
      </c>
      <c r="D97" s="935">
        <v>0</v>
      </c>
      <c r="E97" s="935">
        <v>0</v>
      </c>
      <c r="F97" s="935">
        <v>0</v>
      </c>
      <c r="G97" s="935">
        <v>0</v>
      </c>
      <c r="H97" s="935">
        <v>0</v>
      </c>
      <c r="I97" s="935">
        <v>103.72979526</v>
      </c>
      <c r="J97" s="935">
        <v>0</v>
      </c>
      <c r="K97" s="926">
        <v>0</v>
      </c>
      <c r="L97" s="926">
        <f t="shared" si="12"/>
        <v>207.45959052000001</v>
      </c>
      <c r="M97" s="936"/>
      <c r="N97" s="936"/>
      <c r="O97" s="936"/>
      <c r="P97" s="936"/>
      <c r="Q97" s="936"/>
      <c r="R97" s="936"/>
    </row>
    <row r="98" spans="1:18" s="924" customFormat="1">
      <c r="A98" s="925"/>
      <c r="B98" s="934" t="s">
        <v>656</v>
      </c>
      <c r="C98" s="935">
        <v>0</v>
      </c>
      <c r="D98" s="935">
        <v>84.81139395999999</v>
      </c>
      <c r="E98" s="935">
        <v>0</v>
      </c>
      <c r="F98" s="935">
        <v>0</v>
      </c>
      <c r="G98" s="935">
        <v>0</v>
      </c>
      <c r="H98" s="935">
        <v>0</v>
      </c>
      <c r="I98" s="935">
        <v>0</v>
      </c>
      <c r="J98" s="935">
        <v>0</v>
      </c>
      <c r="K98" s="926">
        <v>0</v>
      </c>
      <c r="L98" s="926">
        <f t="shared" si="12"/>
        <v>84.81139395999999</v>
      </c>
      <c r="M98" s="936"/>
      <c r="N98" s="936"/>
      <c r="O98" s="936"/>
      <c r="P98" s="936"/>
      <c r="Q98" s="936"/>
      <c r="R98" s="936"/>
    </row>
    <row r="99" spans="1:18" s="924" customFormat="1">
      <c r="A99" s="925"/>
      <c r="B99" s="934" t="s">
        <v>666</v>
      </c>
      <c r="C99" s="935">
        <v>0</v>
      </c>
      <c r="D99" s="935">
        <v>51.490848856186517</v>
      </c>
      <c r="E99" s="935">
        <v>0</v>
      </c>
      <c r="F99" s="935">
        <v>0</v>
      </c>
      <c r="G99" s="935">
        <v>52.635089941879556</v>
      </c>
      <c r="H99" s="935">
        <v>0</v>
      </c>
      <c r="I99" s="935">
        <v>0</v>
      </c>
      <c r="J99" s="935">
        <v>52.635089941879556</v>
      </c>
      <c r="K99" s="926">
        <v>0</v>
      </c>
      <c r="L99" s="926">
        <f t="shared" si="12"/>
        <v>156.76102873994563</v>
      </c>
      <c r="M99" s="936"/>
      <c r="N99" s="936"/>
      <c r="O99" s="936"/>
      <c r="P99" s="936"/>
      <c r="Q99" s="936"/>
      <c r="R99" s="936"/>
    </row>
    <row r="100" spans="1:18" s="924" customFormat="1">
      <c r="A100" s="925"/>
      <c r="B100" s="934" t="s">
        <v>418</v>
      </c>
      <c r="C100" s="935">
        <v>0</v>
      </c>
      <c r="D100" s="935">
        <v>0</v>
      </c>
      <c r="E100" s="935">
        <v>0</v>
      </c>
      <c r="F100" s="935">
        <v>0</v>
      </c>
      <c r="G100" s="935">
        <v>3.4734359700000002</v>
      </c>
      <c r="H100" s="935">
        <v>0</v>
      </c>
      <c r="I100" s="935">
        <v>0</v>
      </c>
      <c r="J100" s="935">
        <v>0</v>
      </c>
      <c r="K100" s="926">
        <v>0</v>
      </c>
      <c r="L100" s="926">
        <f t="shared" si="12"/>
        <v>3.4734359700000002</v>
      </c>
      <c r="M100" s="936"/>
      <c r="N100" s="936"/>
      <c r="O100" s="936"/>
      <c r="P100" s="936"/>
      <c r="Q100" s="936"/>
      <c r="R100" s="936"/>
    </row>
    <row r="101" spans="1:18" s="924" customFormat="1">
      <c r="A101" s="925"/>
      <c r="B101" s="934" t="s">
        <v>829</v>
      </c>
      <c r="C101" s="935">
        <v>0</v>
      </c>
      <c r="D101" s="935">
        <v>8.4469890000000006E-2</v>
      </c>
      <c r="E101" s="935">
        <v>0</v>
      </c>
      <c r="F101" s="935">
        <v>0</v>
      </c>
      <c r="G101" s="935">
        <v>8.4469890000000006E-2</v>
      </c>
      <c r="H101" s="935">
        <v>0</v>
      </c>
      <c r="I101" s="935">
        <v>0</v>
      </c>
      <c r="J101" s="935">
        <v>8.4469890000000006E-2</v>
      </c>
      <c r="K101" s="926">
        <v>0</v>
      </c>
      <c r="L101" s="926">
        <f t="shared" ref="L101:L102" si="26">+SUM(C101:K101)</f>
        <v>0.25340967000000003</v>
      </c>
      <c r="M101" s="936"/>
      <c r="N101" s="936"/>
      <c r="O101" s="936"/>
      <c r="P101" s="936"/>
      <c r="Q101" s="936"/>
      <c r="R101" s="936"/>
    </row>
    <row r="102" spans="1:18" s="924" customFormat="1">
      <c r="A102" s="925"/>
      <c r="B102" s="934" t="s">
        <v>421</v>
      </c>
      <c r="C102" s="935">
        <v>0</v>
      </c>
      <c r="D102" s="935">
        <v>0</v>
      </c>
      <c r="E102" s="935">
        <v>0</v>
      </c>
      <c r="F102" s="935">
        <v>36.336740983028164</v>
      </c>
      <c r="G102" s="935">
        <v>0</v>
      </c>
      <c r="H102" s="935">
        <v>0</v>
      </c>
      <c r="I102" s="935">
        <v>0</v>
      </c>
      <c r="J102" s="935">
        <v>0</v>
      </c>
      <c r="K102" s="926">
        <v>0</v>
      </c>
      <c r="L102" s="926">
        <f t="shared" si="26"/>
        <v>36.336740983028164</v>
      </c>
      <c r="M102" s="936"/>
      <c r="N102" s="936"/>
      <c r="O102" s="936"/>
      <c r="P102" s="936"/>
      <c r="Q102" s="936"/>
      <c r="R102" s="936"/>
    </row>
    <row r="103" spans="1:18" s="924" customFormat="1">
      <c r="A103" s="925"/>
      <c r="B103" s="932" t="s">
        <v>502</v>
      </c>
      <c r="C103" s="935">
        <v>59.892808273876966</v>
      </c>
      <c r="D103" s="935">
        <v>0</v>
      </c>
      <c r="E103" s="935">
        <v>0</v>
      </c>
      <c r="F103" s="935">
        <v>0</v>
      </c>
      <c r="G103" s="935">
        <v>0</v>
      </c>
      <c r="H103" s="935">
        <v>0</v>
      </c>
      <c r="I103" s="935">
        <v>0</v>
      </c>
      <c r="J103" s="935">
        <v>0</v>
      </c>
      <c r="K103" s="926">
        <v>0</v>
      </c>
      <c r="L103" s="926">
        <f t="shared" ref="L103:L129" si="27">+SUM(C103:K103)</f>
        <v>59.892808273876966</v>
      </c>
      <c r="M103" s="936"/>
      <c r="N103" s="936"/>
      <c r="O103" s="936"/>
      <c r="P103" s="936"/>
      <c r="Q103" s="936"/>
      <c r="R103" s="936"/>
    </row>
    <row r="104" spans="1:18" s="924" customFormat="1">
      <c r="A104" s="925"/>
      <c r="B104" s="932" t="s">
        <v>599</v>
      </c>
      <c r="C104" s="935">
        <v>0</v>
      </c>
      <c r="D104" s="935">
        <v>0</v>
      </c>
      <c r="E104" s="935">
        <v>0</v>
      </c>
      <c r="F104" s="935">
        <v>0</v>
      </c>
      <c r="G104" s="935">
        <v>0</v>
      </c>
      <c r="H104" s="935">
        <v>20.374389144320094</v>
      </c>
      <c r="I104" s="935">
        <v>0</v>
      </c>
      <c r="J104" s="935">
        <v>0</v>
      </c>
      <c r="K104" s="926">
        <v>0</v>
      </c>
      <c r="L104" s="926">
        <f t="shared" si="27"/>
        <v>20.374389144320094</v>
      </c>
      <c r="M104" s="936"/>
      <c r="N104" s="936"/>
      <c r="O104" s="936"/>
      <c r="P104" s="936"/>
      <c r="Q104" s="936"/>
      <c r="R104" s="936"/>
    </row>
    <row r="105" spans="1:18" s="924" customFormat="1">
      <c r="A105" s="925"/>
      <c r="B105" s="932" t="s">
        <v>634</v>
      </c>
      <c r="C105" s="935">
        <v>20.160203017306891</v>
      </c>
      <c r="D105" s="935">
        <v>0</v>
      </c>
      <c r="E105" s="935">
        <v>0</v>
      </c>
      <c r="F105" s="935">
        <v>0</v>
      </c>
      <c r="G105" s="935">
        <v>0</v>
      </c>
      <c r="H105" s="935">
        <v>0</v>
      </c>
      <c r="I105" s="935">
        <v>20.160203017306891</v>
      </c>
      <c r="J105" s="935">
        <v>0</v>
      </c>
      <c r="K105" s="926">
        <v>0</v>
      </c>
      <c r="L105" s="926">
        <f t="shared" si="27"/>
        <v>40.320406034613782</v>
      </c>
      <c r="M105" s="936"/>
      <c r="N105" s="936"/>
      <c r="O105" s="936"/>
      <c r="P105" s="936"/>
      <c r="Q105" s="936"/>
      <c r="R105" s="936"/>
    </row>
    <row r="106" spans="1:18" s="924" customFormat="1">
      <c r="A106" s="925"/>
      <c r="B106" s="932" t="s">
        <v>657</v>
      </c>
      <c r="C106" s="935">
        <v>0</v>
      </c>
      <c r="D106" s="935">
        <v>38.799856165667904</v>
      </c>
      <c r="E106" s="935">
        <v>0</v>
      </c>
      <c r="F106" s="935">
        <v>0</v>
      </c>
      <c r="G106" s="935">
        <v>0</v>
      </c>
      <c r="H106" s="935">
        <v>0</v>
      </c>
      <c r="I106" s="935">
        <v>0</v>
      </c>
      <c r="J106" s="935">
        <v>38.799856165667904</v>
      </c>
      <c r="K106" s="926">
        <v>0</v>
      </c>
      <c r="L106" s="926">
        <f t="shared" si="27"/>
        <v>77.599712331335809</v>
      </c>
      <c r="M106" s="936"/>
      <c r="N106" s="936"/>
      <c r="O106" s="936"/>
      <c r="P106" s="936"/>
      <c r="Q106" s="936"/>
      <c r="R106" s="936"/>
    </row>
    <row r="107" spans="1:18" s="924" customFormat="1">
      <c r="A107" s="925"/>
      <c r="B107" s="932" t="s">
        <v>818</v>
      </c>
      <c r="C107" s="935">
        <v>0</v>
      </c>
      <c r="D107" s="935">
        <v>0</v>
      </c>
      <c r="E107" s="935">
        <v>0</v>
      </c>
      <c r="F107" s="935">
        <v>0</v>
      </c>
      <c r="G107" s="935">
        <v>13.098235301583152</v>
      </c>
      <c r="H107" s="935">
        <v>0</v>
      </c>
      <c r="I107" s="935">
        <v>0</v>
      </c>
      <c r="J107" s="935">
        <v>0</v>
      </c>
      <c r="K107" s="926">
        <v>0</v>
      </c>
      <c r="L107" s="926">
        <f t="shared" si="27"/>
        <v>13.098235301583152</v>
      </c>
      <c r="M107" s="936"/>
      <c r="N107" s="936"/>
      <c r="O107" s="936"/>
      <c r="P107" s="936"/>
      <c r="Q107" s="936"/>
      <c r="R107" s="936"/>
    </row>
    <row r="108" spans="1:18" s="924" customFormat="1">
      <c r="A108" s="925"/>
      <c r="B108" s="932" t="s">
        <v>815</v>
      </c>
      <c r="C108" s="935">
        <v>0</v>
      </c>
      <c r="D108" s="935">
        <v>0</v>
      </c>
      <c r="E108" s="935">
        <v>0</v>
      </c>
      <c r="F108" s="935">
        <v>0</v>
      </c>
      <c r="G108" s="935">
        <v>0</v>
      </c>
      <c r="H108" s="935">
        <v>11.8596729976448</v>
      </c>
      <c r="I108" s="935">
        <v>0</v>
      </c>
      <c r="J108" s="935">
        <v>0</v>
      </c>
      <c r="K108" s="926">
        <v>0</v>
      </c>
      <c r="L108" s="926">
        <f t="shared" si="27"/>
        <v>11.8596729976448</v>
      </c>
      <c r="M108" s="936"/>
      <c r="N108" s="936"/>
      <c r="O108" s="936"/>
      <c r="P108" s="936"/>
      <c r="Q108" s="936"/>
      <c r="R108" s="936"/>
    </row>
    <row r="109" spans="1:18" s="924" customFormat="1">
      <c r="A109" s="925"/>
      <c r="B109" s="932" t="s">
        <v>816</v>
      </c>
      <c r="C109" s="935">
        <v>0</v>
      </c>
      <c r="D109" s="935">
        <v>0</v>
      </c>
      <c r="E109" s="935">
        <v>0</v>
      </c>
      <c r="F109" s="935">
        <v>0</v>
      </c>
      <c r="G109" s="935">
        <v>0</v>
      </c>
      <c r="H109" s="935">
        <v>6.8125232132868367</v>
      </c>
      <c r="I109" s="935">
        <v>0</v>
      </c>
      <c r="J109" s="935">
        <v>0</v>
      </c>
      <c r="K109" s="926">
        <v>0</v>
      </c>
      <c r="L109" s="926">
        <f t="shared" si="27"/>
        <v>6.8125232132868367</v>
      </c>
      <c r="M109" s="936"/>
      <c r="N109" s="936"/>
      <c r="O109" s="936"/>
      <c r="P109" s="936"/>
      <c r="Q109" s="936"/>
      <c r="R109" s="936"/>
    </row>
    <row r="110" spans="1:18" s="924" customFormat="1">
      <c r="A110" s="925"/>
      <c r="B110" s="932" t="s">
        <v>817</v>
      </c>
      <c r="C110" s="935">
        <v>0</v>
      </c>
      <c r="D110" s="935">
        <v>0</v>
      </c>
      <c r="E110" s="935">
        <v>0</v>
      </c>
      <c r="F110" s="935">
        <v>0</v>
      </c>
      <c r="G110" s="935">
        <v>0</v>
      </c>
      <c r="H110" s="935">
        <v>6.3560147232443178</v>
      </c>
      <c r="I110" s="935">
        <v>0</v>
      </c>
      <c r="J110" s="935">
        <v>0</v>
      </c>
      <c r="K110" s="926">
        <v>0</v>
      </c>
      <c r="L110" s="926">
        <f t="shared" si="27"/>
        <v>6.3560147232443178</v>
      </c>
      <c r="M110" s="936"/>
      <c r="N110" s="936"/>
      <c r="O110" s="936"/>
      <c r="P110" s="936"/>
      <c r="Q110" s="936"/>
      <c r="R110" s="936"/>
    </row>
    <row r="111" spans="1:18" s="924" customFormat="1">
      <c r="A111" s="925"/>
      <c r="B111" s="932" t="s">
        <v>499</v>
      </c>
      <c r="C111" s="935">
        <v>116.08791129553883</v>
      </c>
      <c r="D111" s="935">
        <v>0</v>
      </c>
      <c r="E111" s="935">
        <v>0</v>
      </c>
      <c r="F111" s="935">
        <v>0</v>
      </c>
      <c r="G111" s="935">
        <v>0</v>
      </c>
      <c r="H111" s="935">
        <v>0</v>
      </c>
      <c r="I111" s="935">
        <v>116.08791129553883</v>
      </c>
      <c r="J111" s="935">
        <v>0</v>
      </c>
      <c r="K111" s="926">
        <v>0</v>
      </c>
      <c r="L111" s="926">
        <f t="shared" si="27"/>
        <v>232.17582259107766</v>
      </c>
      <c r="M111" s="936"/>
      <c r="N111" s="936"/>
      <c r="O111" s="936"/>
      <c r="P111" s="936"/>
      <c r="Q111" s="936"/>
      <c r="R111" s="936"/>
    </row>
    <row r="112" spans="1:18" s="924" customFormat="1">
      <c r="A112" s="925"/>
      <c r="B112" s="932" t="s">
        <v>500</v>
      </c>
      <c r="C112" s="935">
        <v>79.603724609855476</v>
      </c>
      <c r="D112" s="935">
        <v>0</v>
      </c>
      <c r="E112" s="935">
        <v>0</v>
      </c>
      <c r="F112" s="935">
        <v>0</v>
      </c>
      <c r="G112" s="935">
        <v>0</v>
      </c>
      <c r="H112" s="935">
        <v>0</v>
      </c>
      <c r="I112" s="935">
        <v>79.603724609855476</v>
      </c>
      <c r="J112" s="935">
        <v>0</v>
      </c>
      <c r="K112" s="926">
        <v>0</v>
      </c>
      <c r="L112" s="926">
        <f t="shared" si="27"/>
        <v>159.20744921971095</v>
      </c>
      <c r="M112" s="936"/>
      <c r="N112" s="936"/>
      <c r="O112" s="936"/>
      <c r="P112" s="936"/>
      <c r="Q112" s="936"/>
      <c r="R112" s="936"/>
    </row>
    <row r="113" spans="1:18" s="924" customFormat="1">
      <c r="A113" s="925"/>
      <c r="B113" s="932" t="s">
        <v>501</v>
      </c>
      <c r="C113" s="935">
        <v>88.219737321253234</v>
      </c>
      <c r="D113" s="935">
        <v>0</v>
      </c>
      <c r="E113" s="935">
        <v>0</v>
      </c>
      <c r="F113" s="935">
        <v>0</v>
      </c>
      <c r="G113" s="935">
        <v>0</v>
      </c>
      <c r="H113" s="935">
        <v>0</v>
      </c>
      <c r="I113" s="935">
        <v>88.219737321253234</v>
      </c>
      <c r="J113" s="935">
        <v>0</v>
      </c>
      <c r="K113" s="926">
        <v>0</v>
      </c>
      <c r="L113" s="926">
        <f t="shared" si="27"/>
        <v>176.43947464250647</v>
      </c>
      <c r="M113" s="936"/>
      <c r="N113" s="936"/>
      <c r="O113" s="936"/>
      <c r="P113" s="936"/>
      <c r="Q113" s="936"/>
      <c r="R113" s="936"/>
    </row>
    <row r="114" spans="1:18" s="924" customFormat="1">
      <c r="A114" s="925"/>
      <c r="B114" s="932" t="s">
        <v>648</v>
      </c>
      <c r="C114" s="935">
        <v>0</v>
      </c>
      <c r="D114" s="935">
        <v>298.28167074641266</v>
      </c>
      <c r="E114" s="935">
        <v>0</v>
      </c>
      <c r="F114" s="935">
        <v>0</v>
      </c>
      <c r="G114" s="935">
        <v>0</v>
      </c>
      <c r="H114" s="935">
        <v>0</v>
      </c>
      <c r="I114" s="935">
        <v>0</v>
      </c>
      <c r="J114" s="935">
        <v>298.28167074641266</v>
      </c>
      <c r="K114" s="926">
        <v>0</v>
      </c>
      <c r="L114" s="926">
        <f t="shared" si="27"/>
        <v>596.56334149282532</v>
      </c>
      <c r="M114" s="936"/>
      <c r="N114" s="936"/>
      <c r="O114" s="936"/>
      <c r="P114" s="936"/>
      <c r="Q114" s="936"/>
      <c r="R114" s="936"/>
    </row>
    <row r="115" spans="1:18" s="924" customFormat="1">
      <c r="A115" s="925"/>
      <c r="B115" s="932" t="s">
        <v>830</v>
      </c>
      <c r="C115" s="935">
        <v>0</v>
      </c>
      <c r="D115" s="935">
        <v>21.49517274455555</v>
      </c>
      <c r="E115" s="935">
        <v>0</v>
      </c>
      <c r="F115" s="935">
        <v>0</v>
      </c>
      <c r="G115" s="935">
        <v>21.972843249990124</v>
      </c>
      <c r="H115" s="935">
        <v>0</v>
      </c>
      <c r="I115" s="935">
        <v>0</v>
      </c>
      <c r="J115" s="935">
        <v>21.972843249990124</v>
      </c>
      <c r="K115" s="926">
        <v>0</v>
      </c>
      <c r="L115" s="926">
        <f t="shared" si="27"/>
        <v>65.440859244535801</v>
      </c>
      <c r="M115" s="936"/>
      <c r="N115" s="936"/>
      <c r="O115" s="936"/>
      <c r="P115" s="936"/>
      <c r="Q115" s="936"/>
      <c r="R115" s="936"/>
    </row>
    <row r="116" spans="1:18" s="924" customFormat="1">
      <c r="A116" s="925"/>
      <c r="B116" s="932" t="s">
        <v>831</v>
      </c>
      <c r="C116" s="935">
        <v>0</v>
      </c>
      <c r="D116" s="935">
        <v>0</v>
      </c>
      <c r="E116" s="935">
        <v>0</v>
      </c>
      <c r="F116" s="935">
        <v>0</v>
      </c>
      <c r="G116" s="935">
        <v>0.31105869563531391</v>
      </c>
      <c r="H116" s="935">
        <v>0</v>
      </c>
      <c r="I116" s="935">
        <v>0</v>
      </c>
      <c r="J116" s="935">
        <v>0</v>
      </c>
      <c r="K116" s="926">
        <v>0</v>
      </c>
      <c r="L116" s="926">
        <f t="shared" si="27"/>
        <v>0.31105869563531391</v>
      </c>
      <c r="M116" s="936"/>
      <c r="N116" s="936"/>
      <c r="O116" s="936"/>
      <c r="P116" s="936"/>
      <c r="Q116" s="936"/>
      <c r="R116" s="936"/>
    </row>
    <row r="117" spans="1:18" s="924" customFormat="1">
      <c r="A117" s="925"/>
      <c r="B117" s="932" t="s">
        <v>556</v>
      </c>
      <c r="C117" s="935">
        <v>0</v>
      </c>
      <c r="D117" s="935">
        <v>0</v>
      </c>
      <c r="E117" s="935">
        <v>187.32188154125114</v>
      </c>
      <c r="F117" s="935">
        <v>0</v>
      </c>
      <c r="G117" s="935">
        <v>0</v>
      </c>
      <c r="H117" s="935">
        <v>0</v>
      </c>
      <c r="I117" s="935">
        <v>0</v>
      </c>
      <c r="J117" s="935">
        <v>0</v>
      </c>
      <c r="K117" s="926">
        <v>0</v>
      </c>
      <c r="L117" s="926">
        <f t="shared" si="27"/>
        <v>187.32188154125114</v>
      </c>
      <c r="M117" s="936"/>
      <c r="N117" s="936"/>
      <c r="O117" s="936"/>
      <c r="P117" s="936"/>
      <c r="Q117" s="936"/>
      <c r="R117" s="936"/>
    </row>
    <row r="118" spans="1:18" s="924" customFormat="1">
      <c r="A118" s="925"/>
      <c r="B118" s="932" t="s">
        <v>79</v>
      </c>
      <c r="C118" s="935">
        <v>19.59508129</v>
      </c>
      <c r="D118" s="935">
        <v>0</v>
      </c>
      <c r="E118" s="935">
        <v>107.62497768</v>
      </c>
      <c r="F118" s="935">
        <v>98.654910749999999</v>
      </c>
      <c r="G118" s="935">
        <v>26.62683934</v>
      </c>
      <c r="H118" s="935">
        <v>0</v>
      </c>
      <c r="I118" s="935">
        <v>0</v>
      </c>
      <c r="J118" s="935">
        <v>0</v>
      </c>
      <c r="K118" s="926">
        <v>19.917198690000003</v>
      </c>
      <c r="L118" s="926">
        <f t="shared" si="27"/>
        <v>272.41900774999999</v>
      </c>
      <c r="M118" s="936"/>
      <c r="N118" s="936"/>
      <c r="O118" s="936"/>
      <c r="P118" s="936"/>
      <c r="Q118" s="936"/>
      <c r="R118" s="936"/>
    </row>
    <row r="119" spans="1:18" s="924" customFormat="1">
      <c r="A119" s="925"/>
      <c r="B119" s="932" t="s">
        <v>218</v>
      </c>
      <c r="C119" s="935">
        <f t="shared" ref="C119:K119" si="28">+C120+C121</f>
        <v>74.29594848735114</v>
      </c>
      <c r="D119" s="935">
        <f t="shared" si="28"/>
        <v>32.736156288147761</v>
      </c>
      <c r="E119" s="935">
        <f t="shared" si="28"/>
        <v>227.36086098136019</v>
      </c>
      <c r="F119" s="935">
        <f t="shared" si="28"/>
        <v>59.362223292182215</v>
      </c>
      <c r="G119" s="935">
        <f t="shared" si="28"/>
        <v>134.58292843723487</v>
      </c>
      <c r="H119" s="935">
        <f t="shared" si="28"/>
        <v>128.90473878162919</v>
      </c>
      <c r="I119" s="935">
        <f t="shared" si="28"/>
        <v>0</v>
      </c>
      <c r="J119" s="935">
        <f t="shared" si="28"/>
        <v>0</v>
      </c>
      <c r="K119" s="935">
        <f t="shared" si="28"/>
        <v>249.96251123318396</v>
      </c>
      <c r="L119" s="935">
        <f t="shared" si="27"/>
        <v>907.20536750108931</v>
      </c>
      <c r="M119" s="936"/>
      <c r="N119" s="936"/>
      <c r="O119" s="936"/>
      <c r="P119" s="936"/>
      <c r="Q119" s="936"/>
      <c r="R119" s="936"/>
    </row>
    <row r="120" spans="1:18" s="924" customFormat="1">
      <c r="A120" s="925"/>
      <c r="B120" s="326" t="s">
        <v>72</v>
      </c>
      <c r="C120" s="927">
        <v>74.29594848735114</v>
      </c>
      <c r="D120" s="927">
        <v>32.736156288147761</v>
      </c>
      <c r="E120" s="927">
        <v>227.36086098136019</v>
      </c>
      <c r="F120" s="927">
        <v>59.362223292182215</v>
      </c>
      <c r="G120" s="927">
        <v>134.58292843723487</v>
      </c>
      <c r="H120" s="927">
        <v>128.90473878162919</v>
      </c>
      <c r="I120" s="927">
        <v>0</v>
      </c>
      <c r="J120" s="927">
        <v>0</v>
      </c>
      <c r="K120" s="927">
        <v>249.96251123318396</v>
      </c>
      <c r="L120" s="927">
        <f t="shared" si="27"/>
        <v>907.20536750108931</v>
      </c>
      <c r="M120" s="936"/>
      <c r="N120" s="936"/>
      <c r="O120" s="936"/>
      <c r="P120" s="936"/>
      <c r="Q120" s="936"/>
      <c r="R120" s="936"/>
    </row>
    <row r="121" spans="1:18">
      <c r="B121" s="352" t="s">
        <v>70</v>
      </c>
      <c r="C121" s="927">
        <v>0</v>
      </c>
      <c r="D121" s="927">
        <v>0</v>
      </c>
      <c r="E121" s="927">
        <v>0</v>
      </c>
      <c r="F121" s="927">
        <v>0</v>
      </c>
      <c r="G121" s="927">
        <v>0</v>
      </c>
      <c r="H121" s="927">
        <v>0</v>
      </c>
      <c r="I121" s="927">
        <v>0</v>
      </c>
      <c r="J121" s="927">
        <v>0</v>
      </c>
      <c r="K121" s="927">
        <v>0</v>
      </c>
      <c r="L121" s="927">
        <f t="shared" si="27"/>
        <v>0</v>
      </c>
      <c r="N121" s="936"/>
      <c r="O121" s="936"/>
      <c r="P121" s="936"/>
      <c r="Q121" s="936"/>
      <c r="R121" s="936"/>
    </row>
    <row r="122" spans="1:18" s="924" customFormat="1">
      <c r="A122" s="925"/>
      <c r="B122" s="932" t="s">
        <v>340</v>
      </c>
      <c r="C122" s="935">
        <f t="shared" ref="C122:K122" si="29">+C123+C128</f>
        <v>9.935670148570054</v>
      </c>
      <c r="D122" s="935">
        <f t="shared" si="29"/>
        <v>0.33529816283075664</v>
      </c>
      <c r="E122" s="935">
        <f t="shared" si="29"/>
        <v>0.32823632958314281</v>
      </c>
      <c r="F122" s="935">
        <f t="shared" si="29"/>
        <v>9.1053993661590376</v>
      </c>
      <c r="G122" s="935">
        <f t="shared" si="29"/>
        <v>0.3141126630879153</v>
      </c>
      <c r="H122" s="935">
        <f t="shared" si="29"/>
        <v>0.33318083301314094</v>
      </c>
      <c r="I122" s="935">
        <f t="shared" si="29"/>
        <v>8.362779554080106</v>
      </c>
      <c r="J122" s="935">
        <f t="shared" si="29"/>
        <v>0.2929271665179134</v>
      </c>
      <c r="K122" s="935">
        <f t="shared" si="29"/>
        <v>0.28586533327029962</v>
      </c>
      <c r="L122" s="935">
        <f t="shared" si="27"/>
        <v>29.293469557112367</v>
      </c>
      <c r="M122" s="936"/>
      <c r="N122" s="936"/>
      <c r="O122" s="936"/>
      <c r="P122" s="936"/>
      <c r="Q122" s="936"/>
      <c r="R122" s="936"/>
    </row>
    <row r="123" spans="1:18" s="924" customFormat="1">
      <c r="A123" s="925"/>
      <c r="B123" s="325" t="s">
        <v>72</v>
      </c>
      <c r="C123" s="343">
        <f t="shared" ref="C123:K123" si="30">+C124+C126</f>
        <v>9.935670148570054</v>
      </c>
      <c r="D123" s="343">
        <f t="shared" si="30"/>
        <v>0.33529816283075664</v>
      </c>
      <c r="E123" s="343">
        <f t="shared" si="30"/>
        <v>0.32823632958314281</v>
      </c>
      <c r="F123" s="343">
        <f t="shared" si="30"/>
        <v>9.1053993661590376</v>
      </c>
      <c r="G123" s="343">
        <f t="shared" si="30"/>
        <v>0.3141126630879153</v>
      </c>
      <c r="H123" s="343">
        <f t="shared" si="30"/>
        <v>0.30705083301314096</v>
      </c>
      <c r="I123" s="343">
        <f t="shared" si="30"/>
        <v>8.362779554080106</v>
      </c>
      <c r="J123" s="343">
        <f t="shared" si="30"/>
        <v>0.2929271665179134</v>
      </c>
      <c r="K123" s="343">
        <f t="shared" si="30"/>
        <v>0.28586533327029962</v>
      </c>
      <c r="L123" s="343">
        <f t="shared" si="27"/>
        <v>29.267339557112365</v>
      </c>
      <c r="M123" s="936"/>
      <c r="N123" s="936"/>
      <c r="O123" s="936"/>
      <c r="P123" s="936"/>
      <c r="Q123" s="936"/>
      <c r="R123" s="936"/>
    </row>
    <row r="124" spans="1:18" s="924" customFormat="1">
      <c r="A124" s="925"/>
      <c r="B124" s="741" t="s">
        <v>640</v>
      </c>
      <c r="C124" s="347">
        <v>0.342371935473329</v>
      </c>
      <c r="D124" s="347">
        <v>0.33529816283075664</v>
      </c>
      <c r="E124" s="347">
        <v>0.32823632958314281</v>
      </c>
      <c r="F124" s="347">
        <v>0.32117449633552908</v>
      </c>
      <c r="G124" s="347">
        <v>0.3141126630879153</v>
      </c>
      <c r="H124" s="347">
        <v>0.30705083301314096</v>
      </c>
      <c r="I124" s="347">
        <v>0.29998899976552712</v>
      </c>
      <c r="J124" s="347">
        <v>0.2929271665179134</v>
      </c>
      <c r="K124" s="347">
        <v>0.28586533327029962</v>
      </c>
      <c r="L124" s="347">
        <f t="shared" si="27"/>
        <v>2.827025919877554</v>
      </c>
      <c r="M124" s="936"/>
      <c r="N124" s="936"/>
      <c r="O124" s="936"/>
      <c r="P124" s="936"/>
      <c r="Q124" s="936"/>
      <c r="R124" s="936"/>
    </row>
    <row r="125" spans="1:18" s="924" customFormat="1">
      <c r="A125" s="925"/>
      <c r="B125" s="742" t="s">
        <v>747</v>
      </c>
      <c r="C125" s="928">
        <v>0.33690453033561102</v>
      </c>
      <c r="D125" s="928">
        <v>0.32995522961720497</v>
      </c>
      <c r="E125" s="928">
        <v>0.32300592577651899</v>
      </c>
      <c r="F125" s="928">
        <v>0.316056621935833</v>
      </c>
      <c r="G125" s="928">
        <v>0.30910731809514702</v>
      </c>
      <c r="H125" s="928">
        <v>0.30215801737674097</v>
      </c>
      <c r="I125" s="928">
        <v>0.29520871353605499</v>
      </c>
      <c r="J125" s="928">
        <v>0.28825940969536801</v>
      </c>
      <c r="K125" s="928">
        <v>0.28131010585468197</v>
      </c>
      <c r="L125" s="928">
        <f t="shared" si="27"/>
        <v>2.7819658722231604</v>
      </c>
      <c r="M125" s="936"/>
      <c r="N125" s="936"/>
      <c r="O125" s="936"/>
      <c r="P125" s="936"/>
      <c r="Q125" s="936"/>
      <c r="R125" s="936"/>
    </row>
    <row r="126" spans="1:18" s="924" customFormat="1">
      <c r="A126" s="431"/>
      <c r="B126" s="743" t="s">
        <v>641</v>
      </c>
      <c r="C126" s="928">
        <f t="shared" ref="C126:K126" si="31">+C127</f>
        <v>9.593298213096725</v>
      </c>
      <c r="D126" s="928">
        <f t="shared" si="31"/>
        <v>0</v>
      </c>
      <c r="E126" s="928">
        <f t="shared" si="31"/>
        <v>0</v>
      </c>
      <c r="F126" s="928">
        <f t="shared" si="31"/>
        <v>8.7842248698235093</v>
      </c>
      <c r="G126" s="928">
        <f t="shared" si="31"/>
        <v>0</v>
      </c>
      <c r="H126" s="928">
        <f t="shared" si="31"/>
        <v>0</v>
      </c>
      <c r="I126" s="928">
        <f t="shared" si="31"/>
        <v>8.0627905543145797</v>
      </c>
      <c r="J126" s="928">
        <f t="shared" si="31"/>
        <v>0</v>
      </c>
      <c r="K126" s="928">
        <f t="shared" si="31"/>
        <v>0</v>
      </c>
      <c r="L126" s="928">
        <f t="shared" si="27"/>
        <v>26.440313637234816</v>
      </c>
      <c r="M126" s="936"/>
      <c r="N126" s="936"/>
      <c r="O126" s="936"/>
      <c r="P126" s="936"/>
      <c r="Q126" s="936"/>
      <c r="R126" s="936"/>
    </row>
    <row r="127" spans="1:18">
      <c r="A127" s="428"/>
      <c r="B127" s="742" t="s">
        <v>747</v>
      </c>
      <c r="C127" s="928">
        <v>9.593298213096725</v>
      </c>
      <c r="D127" s="928">
        <v>0</v>
      </c>
      <c r="E127" s="928">
        <v>0</v>
      </c>
      <c r="F127" s="928">
        <v>8.7842248698235093</v>
      </c>
      <c r="G127" s="928">
        <v>0</v>
      </c>
      <c r="H127" s="928">
        <v>0</v>
      </c>
      <c r="I127" s="928">
        <v>8.0627905543145797</v>
      </c>
      <c r="J127" s="928">
        <v>0</v>
      </c>
      <c r="K127" s="928">
        <v>0</v>
      </c>
      <c r="L127" s="928">
        <f t="shared" si="27"/>
        <v>26.440313637234816</v>
      </c>
      <c r="N127" s="936"/>
      <c r="O127" s="936"/>
      <c r="P127" s="936"/>
      <c r="Q127" s="936"/>
      <c r="R127" s="936"/>
    </row>
    <row r="128" spans="1:18">
      <c r="A128" s="428"/>
      <c r="B128" s="326" t="s">
        <v>70</v>
      </c>
      <c r="C128" s="347">
        <f t="shared" ref="C128:K128" si="32">+C129</f>
        <v>0</v>
      </c>
      <c r="D128" s="347">
        <f t="shared" si="32"/>
        <v>0</v>
      </c>
      <c r="E128" s="347">
        <f t="shared" si="32"/>
        <v>0</v>
      </c>
      <c r="F128" s="347">
        <f t="shared" si="32"/>
        <v>0</v>
      </c>
      <c r="G128" s="347">
        <f t="shared" si="32"/>
        <v>0</v>
      </c>
      <c r="H128" s="347">
        <f t="shared" si="32"/>
        <v>2.613E-2</v>
      </c>
      <c r="I128" s="347">
        <f t="shared" si="32"/>
        <v>0</v>
      </c>
      <c r="J128" s="347">
        <f t="shared" si="32"/>
        <v>0</v>
      </c>
      <c r="K128" s="347">
        <f t="shared" si="32"/>
        <v>0</v>
      </c>
      <c r="L128" s="347">
        <f t="shared" si="27"/>
        <v>2.613E-2</v>
      </c>
      <c r="N128" s="936"/>
      <c r="O128" s="936"/>
      <c r="P128" s="936"/>
      <c r="Q128" s="936"/>
      <c r="R128" s="936"/>
    </row>
    <row r="129" spans="2:18">
      <c r="B129" s="742" t="s">
        <v>642</v>
      </c>
      <c r="C129" s="928">
        <v>0</v>
      </c>
      <c r="D129" s="928">
        <v>0</v>
      </c>
      <c r="E129" s="928">
        <v>0</v>
      </c>
      <c r="F129" s="928">
        <v>0</v>
      </c>
      <c r="G129" s="928">
        <v>0</v>
      </c>
      <c r="H129" s="928">
        <v>2.613E-2</v>
      </c>
      <c r="I129" s="928">
        <v>0</v>
      </c>
      <c r="J129" s="928">
        <v>0</v>
      </c>
      <c r="K129" s="928">
        <v>0</v>
      </c>
      <c r="L129" s="928">
        <f t="shared" si="27"/>
        <v>2.613E-2</v>
      </c>
      <c r="N129" s="936"/>
      <c r="O129" s="936"/>
      <c r="P129" s="936"/>
      <c r="Q129" s="936"/>
      <c r="R129" s="936"/>
    </row>
    <row r="130" spans="2:18">
      <c r="B130" s="348"/>
      <c r="C130" s="83"/>
      <c r="D130" s="83"/>
      <c r="E130" s="83"/>
      <c r="F130" s="83"/>
      <c r="G130" s="83"/>
      <c r="H130" s="83"/>
      <c r="I130" s="83"/>
      <c r="J130" s="83"/>
      <c r="K130" s="83"/>
      <c r="L130" s="83"/>
      <c r="N130" s="936"/>
      <c r="O130" s="936"/>
      <c r="P130" s="936"/>
      <c r="Q130" s="936"/>
      <c r="R130" s="936"/>
    </row>
    <row r="131" spans="2:18">
      <c r="B131" s="321" t="s">
        <v>105</v>
      </c>
      <c r="C131" s="322">
        <f t="shared" ref="C131:K131" si="33">+C132+C133</f>
        <v>608.12158975321756</v>
      </c>
      <c r="D131" s="322">
        <f t="shared" si="33"/>
        <v>450.0620585897824</v>
      </c>
      <c r="E131" s="322">
        <f t="shared" si="33"/>
        <v>672.28387780299738</v>
      </c>
      <c r="F131" s="322">
        <f t="shared" si="33"/>
        <v>181.28847952812205</v>
      </c>
      <c r="G131" s="322">
        <f t="shared" si="33"/>
        <v>229.77001662153651</v>
      </c>
      <c r="H131" s="322">
        <f t="shared" si="33"/>
        <v>237.59264125731647</v>
      </c>
      <c r="I131" s="322">
        <f t="shared" si="33"/>
        <v>389.57656231888831</v>
      </c>
      <c r="J131" s="322">
        <f t="shared" si="33"/>
        <v>418.70067536483862</v>
      </c>
      <c r="K131" s="322">
        <f t="shared" si="33"/>
        <v>506.71545031436176</v>
      </c>
      <c r="L131" s="117">
        <f>+SUM(C131:K131)</f>
        <v>3694.1113515510606</v>
      </c>
    </row>
    <row r="132" spans="2:18">
      <c r="B132" s="932" t="s">
        <v>106</v>
      </c>
      <c r="C132" s="935">
        <v>83.09912332224215</v>
      </c>
      <c r="D132" s="935">
        <v>41.775185257337903</v>
      </c>
      <c r="E132" s="935">
        <v>205.51894881289797</v>
      </c>
      <c r="F132" s="935">
        <v>39.297946408202932</v>
      </c>
      <c r="G132" s="935">
        <v>16.117592995131915</v>
      </c>
      <c r="H132" s="935">
        <v>56.713610640561384</v>
      </c>
      <c r="I132" s="935">
        <v>23.100222945911657</v>
      </c>
      <c r="J132" s="935">
        <v>41.798028362646662</v>
      </c>
      <c r="K132" s="935">
        <v>205.41136371496356</v>
      </c>
      <c r="L132" s="117">
        <f>+SUM(C132:K132)</f>
        <v>712.83202245989628</v>
      </c>
    </row>
    <row r="133" spans="2:18">
      <c r="B133" s="932" t="s">
        <v>531</v>
      </c>
      <c r="C133" s="935">
        <v>525.02246643097544</v>
      </c>
      <c r="D133" s="935">
        <v>408.28687333244449</v>
      </c>
      <c r="E133" s="935">
        <v>466.76492899009941</v>
      </c>
      <c r="F133" s="935">
        <v>141.99053311991912</v>
      </c>
      <c r="G133" s="935">
        <v>213.65242362640458</v>
      </c>
      <c r="H133" s="935">
        <v>180.87903061675507</v>
      </c>
      <c r="I133" s="935">
        <v>366.47633937297667</v>
      </c>
      <c r="J133" s="935">
        <v>376.90264700219194</v>
      </c>
      <c r="K133" s="935">
        <v>301.3040865993982</v>
      </c>
      <c r="L133" s="117">
        <f>+SUM(C133:K133)</f>
        <v>2981.2793290911645</v>
      </c>
    </row>
    <row r="134" spans="2:18">
      <c r="B134" s="321" t="s">
        <v>107</v>
      </c>
      <c r="C134" s="935">
        <v>837.18147763564809</v>
      </c>
      <c r="D134" s="935">
        <v>960.65780599764639</v>
      </c>
      <c r="E134" s="935">
        <v>1618.2888765271975</v>
      </c>
      <c r="F134" s="935">
        <v>770.18157544141081</v>
      </c>
      <c r="G134" s="935">
        <v>362.8614172824108</v>
      </c>
      <c r="H134" s="935">
        <v>352.92794099710278</v>
      </c>
      <c r="I134" s="935">
        <v>823.47162324193152</v>
      </c>
      <c r="J134" s="935">
        <v>665.91799574814263</v>
      </c>
      <c r="K134" s="935">
        <v>1517.6314803268535</v>
      </c>
      <c r="L134" s="117">
        <f>+SUM(C134:K134)</f>
        <v>7909.1201931983451</v>
      </c>
    </row>
    <row r="136" spans="2:18">
      <c r="B136" s="93" t="s">
        <v>341</v>
      </c>
      <c r="C136" s="936"/>
      <c r="D136" s="936"/>
      <c r="E136" s="936"/>
      <c r="F136" s="936"/>
      <c r="G136" s="936"/>
      <c r="H136" s="936"/>
      <c r="I136" s="936"/>
      <c r="J136" s="936"/>
      <c r="K136" s="936"/>
      <c r="L136" s="936"/>
    </row>
    <row r="137" spans="2:18">
      <c r="C137" s="936"/>
      <c r="D137" s="936"/>
      <c r="E137" s="936"/>
      <c r="F137" s="936"/>
      <c r="G137" s="936"/>
      <c r="H137" s="936"/>
      <c r="I137" s="936"/>
      <c r="J137" s="936"/>
      <c r="K137" s="936"/>
      <c r="L137" s="936"/>
    </row>
    <row r="138" spans="2:18">
      <c r="C138" s="936"/>
      <c r="D138" s="936"/>
      <c r="E138" s="936"/>
      <c r="F138" s="936"/>
      <c r="G138" s="936"/>
      <c r="H138" s="936"/>
      <c r="I138" s="936"/>
      <c r="J138" s="936"/>
      <c r="K138" s="936"/>
      <c r="L138" s="936"/>
    </row>
    <row r="139" spans="2:18">
      <c r="C139" s="936"/>
      <c r="D139" s="936"/>
      <c r="E139" s="936"/>
      <c r="F139" s="936"/>
      <c r="G139" s="936"/>
      <c r="H139" s="936"/>
      <c r="I139" s="936"/>
      <c r="J139" s="936"/>
      <c r="K139" s="936"/>
      <c r="L139" s="936"/>
    </row>
    <row r="140" spans="2:18">
      <c r="C140" s="936"/>
      <c r="D140" s="936"/>
      <c r="E140" s="936"/>
      <c r="F140" s="936"/>
      <c r="G140" s="936"/>
      <c r="H140" s="936"/>
      <c r="I140" s="936"/>
      <c r="J140" s="936"/>
      <c r="K140" s="936"/>
      <c r="L140" s="936"/>
    </row>
    <row r="141" spans="2:18">
      <c r="C141" s="936"/>
      <c r="D141" s="936"/>
      <c r="E141" s="936"/>
      <c r="F141" s="936"/>
      <c r="G141" s="936"/>
      <c r="H141" s="936"/>
      <c r="I141" s="936"/>
      <c r="J141" s="936"/>
      <c r="K141" s="936"/>
      <c r="L141" s="936"/>
    </row>
    <row r="146" spans="3:12">
      <c r="C146" s="936"/>
      <c r="D146" s="936"/>
      <c r="E146" s="936"/>
      <c r="F146" s="936"/>
      <c r="G146" s="936"/>
      <c r="H146" s="936"/>
      <c r="I146" s="936"/>
      <c r="J146" s="936"/>
      <c r="K146" s="936"/>
      <c r="L146" s="936"/>
    </row>
    <row r="147" spans="3:12">
      <c r="C147" s="936"/>
      <c r="D147" s="936"/>
      <c r="E147" s="936"/>
      <c r="F147" s="936"/>
      <c r="G147" s="936"/>
      <c r="H147" s="936"/>
      <c r="I147" s="936"/>
      <c r="J147" s="936"/>
      <c r="K147" s="936"/>
      <c r="L147" s="936"/>
    </row>
    <row r="148" spans="3:12">
      <c r="C148" s="936"/>
      <c r="D148" s="936"/>
      <c r="E148" s="936"/>
      <c r="F148" s="936"/>
      <c r="G148" s="936"/>
      <c r="H148" s="936"/>
      <c r="I148" s="936"/>
      <c r="J148" s="936"/>
      <c r="K148" s="936"/>
      <c r="L148" s="936"/>
    </row>
    <row r="149" spans="3:12">
      <c r="C149" s="936"/>
      <c r="D149" s="936"/>
      <c r="E149" s="936"/>
      <c r="F149" s="936"/>
      <c r="G149" s="936"/>
      <c r="H149" s="936"/>
      <c r="I149" s="936"/>
      <c r="J149" s="936"/>
      <c r="K149" s="936"/>
      <c r="L149" s="936"/>
    </row>
  </sheetData>
  <mergeCells count="2">
    <mergeCell ref="B6:L6"/>
    <mergeCell ref="B11:L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B115"/>
  <sheetViews>
    <sheetView showGridLines="0" zoomScaleNormal="100" zoomScaleSheetLayoutView="80" workbookViewId="0">
      <selection activeCell="B3" sqref="B3"/>
    </sheetView>
  </sheetViews>
  <sheetFormatPr baseColWidth="10" defaultColWidth="11.453125" defaultRowHeight="13"/>
  <cols>
    <col min="1" max="1" width="10.26953125" style="1" bestFit="1" customWidth="1"/>
    <col min="2" max="2" width="55.7265625" style="111" customWidth="1"/>
    <col min="3" max="4" width="11.81640625" style="71" customWidth="1"/>
    <col min="5" max="5" width="11.54296875" style="71" customWidth="1"/>
    <col min="6" max="6" width="11.81640625" style="71" customWidth="1"/>
    <col min="7" max="8" width="11.54296875" style="71" customWidth="1"/>
    <col min="9" max="9" width="11.81640625" style="71" customWidth="1"/>
    <col min="10" max="14" width="11.54296875" style="71" customWidth="1"/>
    <col min="15" max="15" width="9.54296875" style="71" customWidth="1"/>
    <col min="16" max="16" width="16.453125" style="111" bestFit="1" customWidth="1"/>
    <col min="17" max="24" width="11.453125" style="111" customWidth="1"/>
    <col min="25" max="16384" width="11.453125" style="111"/>
  </cols>
  <sheetData>
    <row r="1" spans="1:28" ht="14.5">
      <c r="A1" s="696" t="s">
        <v>217</v>
      </c>
      <c r="B1" s="699"/>
      <c r="C1" s="76"/>
      <c r="D1" s="76"/>
      <c r="E1" s="76"/>
      <c r="F1" s="76"/>
      <c r="G1" s="76"/>
      <c r="H1" s="76"/>
      <c r="I1" s="76"/>
      <c r="J1" s="76"/>
      <c r="K1" s="76"/>
      <c r="L1" s="76"/>
      <c r="M1" s="76"/>
      <c r="N1" s="76"/>
      <c r="O1" s="76"/>
    </row>
    <row r="2" spans="1:28" ht="15" customHeight="1">
      <c r="A2" s="42"/>
      <c r="B2" s="361" t="str">
        <f>+INDICE!B2</f>
        <v>MINISTERIO DE ECONOMÍA</v>
      </c>
      <c r="C2" s="3"/>
      <c r="D2" s="3"/>
      <c r="E2" s="3"/>
      <c r="F2" s="3"/>
      <c r="G2" s="3"/>
      <c r="H2" s="3"/>
      <c r="I2" s="3"/>
      <c r="J2" s="3"/>
      <c r="K2" s="3"/>
      <c r="L2" s="3"/>
      <c r="M2" s="3"/>
      <c r="N2" s="3"/>
      <c r="O2" s="84"/>
    </row>
    <row r="3" spans="1:28" ht="15" customHeight="1">
      <c r="A3" s="42"/>
      <c r="B3" s="361" t="str">
        <f>+INDICE!B3</f>
        <v>SECRETARÍA DE FINANZAS</v>
      </c>
      <c r="C3" s="1172"/>
      <c r="D3" s="1172"/>
      <c r="E3" s="1172"/>
      <c r="F3" s="1172"/>
      <c r="G3" s="1172"/>
      <c r="H3" s="1172"/>
      <c r="I3" s="1172"/>
      <c r="J3" s="1172"/>
      <c r="K3" s="1172"/>
      <c r="L3" s="1172"/>
      <c r="M3" s="1172"/>
      <c r="N3" s="1172"/>
      <c r="O3" s="1172"/>
    </row>
    <row r="4" spans="1:28" s="85" customFormat="1" ht="14.5">
      <c r="A4" s="5"/>
      <c r="B4" s="84"/>
      <c r="C4" s="1172"/>
      <c r="D4" s="1172"/>
      <c r="E4" s="1172"/>
      <c r="F4" s="1172"/>
      <c r="G4" s="1172"/>
      <c r="H4" s="1172"/>
      <c r="I4" s="1172"/>
      <c r="J4" s="1172"/>
      <c r="K4" s="1172"/>
      <c r="L4" s="1172"/>
      <c r="M4" s="1172"/>
      <c r="N4" s="1172"/>
      <c r="O4" s="1172"/>
      <c r="P4" s="111"/>
      <c r="Q4" s="111"/>
      <c r="R4" s="111"/>
      <c r="S4" s="111"/>
      <c r="T4" s="111"/>
      <c r="U4" s="111"/>
      <c r="V4" s="111"/>
      <c r="W4" s="111"/>
      <c r="X4" s="111"/>
      <c r="Y4" s="111"/>
    </row>
    <row r="5" spans="1:28" s="85" customFormat="1" ht="13.5" thickBot="1">
      <c r="A5" s="5"/>
      <c r="B5" s="84"/>
      <c r="C5" s="84"/>
      <c r="D5" s="84"/>
      <c r="E5" s="84"/>
      <c r="F5" s="84"/>
      <c r="G5" s="84"/>
      <c r="H5" s="84"/>
      <c r="I5" s="84"/>
      <c r="J5" s="84"/>
      <c r="K5" s="84"/>
      <c r="L5" s="84"/>
      <c r="M5" s="84"/>
      <c r="N5" s="84"/>
      <c r="O5" s="84"/>
      <c r="P5" s="111"/>
      <c r="Q5" s="111"/>
      <c r="R5" s="111"/>
      <c r="S5" s="111"/>
      <c r="T5" s="111"/>
      <c r="U5" s="111"/>
      <c r="V5" s="111"/>
      <c r="W5" s="111"/>
      <c r="X5" s="111"/>
      <c r="Y5" s="111"/>
    </row>
    <row r="6" spans="1:28" s="85" customFormat="1" ht="22.5" customHeight="1" thickBot="1">
      <c r="A6" s="5"/>
      <c r="B6" s="1329" t="s">
        <v>722</v>
      </c>
      <c r="C6" s="1330"/>
      <c r="D6" s="1330"/>
      <c r="E6" s="1330"/>
      <c r="F6" s="1330"/>
      <c r="G6" s="1330"/>
      <c r="H6" s="1330"/>
      <c r="I6" s="1330"/>
      <c r="J6" s="1330"/>
      <c r="K6" s="1330"/>
      <c r="L6" s="1330"/>
      <c r="M6" s="1330"/>
      <c r="N6" s="1330"/>
      <c r="O6" s="1331"/>
      <c r="P6" s="111"/>
      <c r="Q6" s="111"/>
      <c r="R6" s="111"/>
      <c r="S6" s="111"/>
      <c r="T6" s="111"/>
      <c r="U6" s="111"/>
      <c r="V6" s="111"/>
      <c r="W6" s="111"/>
      <c r="X6" s="111"/>
      <c r="Y6" s="111"/>
    </row>
    <row r="7" spans="1:28" s="85" customFormat="1">
      <c r="A7" s="5"/>
      <c r="B7" s="5"/>
      <c r="C7" s="5"/>
      <c r="D7" s="5"/>
      <c r="E7" s="5"/>
      <c r="F7" s="5"/>
      <c r="G7" s="5"/>
      <c r="H7" s="5"/>
      <c r="I7" s="5"/>
      <c r="J7" s="5"/>
      <c r="K7" s="5"/>
      <c r="L7" s="5"/>
      <c r="M7" s="5"/>
      <c r="N7" s="5"/>
      <c r="O7" s="5"/>
      <c r="P7" s="111"/>
      <c r="Q7" s="111"/>
      <c r="R7" s="111"/>
      <c r="S7" s="111"/>
      <c r="T7" s="111"/>
      <c r="U7" s="111"/>
      <c r="V7" s="111"/>
      <c r="W7" s="111"/>
      <c r="X7" s="111"/>
      <c r="Y7" s="111"/>
    </row>
    <row r="8" spans="1:28" s="85" customFormat="1" ht="13.5" thickBot="1">
      <c r="A8" s="5"/>
      <c r="B8" s="431" t="s">
        <v>828</v>
      </c>
      <c r="C8" s="5"/>
      <c r="D8" s="5"/>
      <c r="E8" s="5"/>
      <c r="F8" s="5"/>
      <c r="G8" s="5"/>
      <c r="H8" s="5"/>
      <c r="I8" s="5"/>
      <c r="J8" s="5"/>
      <c r="K8" s="5"/>
      <c r="L8" s="5"/>
      <c r="M8" s="5"/>
      <c r="N8" s="5"/>
      <c r="O8" s="75"/>
      <c r="P8" s="111"/>
      <c r="Q8" s="111"/>
      <c r="R8" s="111"/>
      <c r="S8" s="111"/>
      <c r="T8" s="111"/>
      <c r="U8" s="111"/>
      <c r="V8" s="111"/>
      <c r="W8" s="111"/>
      <c r="X8" s="111"/>
      <c r="Y8" s="111"/>
    </row>
    <row r="9" spans="1:28" s="85" customFormat="1" ht="14" thickTop="1" thickBot="1">
      <c r="A9" s="5"/>
      <c r="B9" s="112"/>
      <c r="C9" s="432">
        <v>44197</v>
      </c>
      <c r="D9" s="432">
        <v>44228</v>
      </c>
      <c r="E9" s="432">
        <v>44256</v>
      </c>
      <c r="F9" s="432">
        <v>44287</v>
      </c>
      <c r="G9" s="432">
        <v>44317</v>
      </c>
      <c r="H9" s="432">
        <v>44348</v>
      </c>
      <c r="I9" s="432">
        <v>44378</v>
      </c>
      <c r="J9" s="432">
        <v>44409</v>
      </c>
      <c r="K9" s="432">
        <v>44440</v>
      </c>
      <c r="L9" s="432">
        <v>44470</v>
      </c>
      <c r="M9" s="432">
        <v>44501</v>
      </c>
      <c r="N9" s="432">
        <v>44531</v>
      </c>
      <c r="O9" s="433">
        <v>2021</v>
      </c>
      <c r="P9" s="111"/>
      <c r="Q9" s="111"/>
      <c r="R9" s="111"/>
      <c r="S9" s="111"/>
      <c r="T9" s="111"/>
      <c r="U9" s="111"/>
      <c r="V9" s="111"/>
      <c r="W9" s="111"/>
      <c r="X9" s="111"/>
      <c r="Y9" s="111"/>
    </row>
    <row r="10" spans="1:28" s="85" customFormat="1" ht="14" thickTop="1" thickBot="1">
      <c r="A10" s="5"/>
      <c r="B10" s="5"/>
      <c r="C10" s="5"/>
      <c r="D10" s="5"/>
      <c r="E10" s="5"/>
      <c r="F10" s="89"/>
      <c r="G10" s="89"/>
      <c r="H10" s="89"/>
      <c r="I10" s="89"/>
      <c r="J10" s="89"/>
      <c r="K10" s="89"/>
      <c r="L10" s="89"/>
      <c r="M10" s="89"/>
      <c r="N10" s="89"/>
      <c r="O10" s="89"/>
      <c r="P10" s="111"/>
      <c r="Q10" s="111"/>
      <c r="R10" s="111"/>
      <c r="S10" s="111"/>
      <c r="T10" s="111"/>
      <c r="U10" s="111"/>
      <c r="V10" s="111"/>
      <c r="W10" s="111"/>
      <c r="X10" s="111"/>
      <c r="Y10" s="111"/>
      <c r="Z10" s="111"/>
      <c r="AA10" s="111"/>
      <c r="AB10" s="111"/>
    </row>
    <row r="11" spans="1:28" s="85" customFormat="1" ht="13.5" thickBot="1">
      <c r="A11" s="5"/>
      <c r="B11" s="1332" t="s">
        <v>690</v>
      </c>
      <c r="C11" s="1333"/>
      <c r="D11" s="1333"/>
      <c r="E11" s="1333"/>
      <c r="F11" s="1333"/>
      <c r="G11" s="1333"/>
      <c r="H11" s="1333"/>
      <c r="I11" s="1333"/>
      <c r="J11" s="1333"/>
      <c r="K11" s="1333"/>
      <c r="L11" s="1333"/>
      <c r="M11" s="1333"/>
      <c r="N11" s="1333"/>
      <c r="O11" s="1334"/>
      <c r="P11" s="111"/>
      <c r="Q11" s="111"/>
      <c r="R11" s="111"/>
      <c r="S11" s="111"/>
      <c r="T11" s="111"/>
      <c r="U11" s="111"/>
      <c r="V11" s="111"/>
      <c r="W11" s="111"/>
      <c r="X11" s="111"/>
      <c r="Y11" s="111"/>
      <c r="Z11" s="111"/>
      <c r="AA11" s="111"/>
      <c r="AB11" s="111"/>
    </row>
    <row r="12" spans="1:28" s="924" customFormat="1" ht="13.5" thickBot="1">
      <c r="A12" s="113"/>
      <c r="B12" s="114"/>
      <c r="C12" s="89"/>
      <c r="D12" s="89"/>
      <c r="E12" s="89"/>
      <c r="F12" s="89"/>
      <c r="G12" s="89"/>
      <c r="H12" s="89"/>
      <c r="I12" s="89"/>
      <c r="J12" s="89"/>
      <c r="K12" s="89"/>
      <c r="L12" s="89"/>
      <c r="M12" s="89"/>
      <c r="N12" s="89"/>
      <c r="O12" s="89"/>
      <c r="P12" s="111"/>
      <c r="Q12" s="111"/>
      <c r="R12" s="111"/>
      <c r="S12" s="111"/>
      <c r="T12" s="111"/>
      <c r="U12" s="111"/>
      <c r="V12" s="111"/>
      <c r="W12" s="111"/>
      <c r="X12" s="111"/>
      <c r="Y12" s="111"/>
    </row>
    <row r="13" spans="1:28" ht="15" thickBot="1">
      <c r="B13" s="316" t="s">
        <v>60</v>
      </c>
      <c r="C13" s="317">
        <f t="shared" ref="C13:O13" si="0">+C14+C15</f>
        <v>8271.7741189045973</v>
      </c>
      <c r="D13" s="317">
        <f t="shared" si="0"/>
        <v>1514.7178469596911</v>
      </c>
      <c r="E13" s="317">
        <f t="shared" si="0"/>
        <v>3777.3100322357977</v>
      </c>
      <c r="F13" s="317">
        <f t="shared" si="0"/>
        <v>4777.7032559769077</v>
      </c>
      <c r="G13" s="317">
        <f t="shared" si="0"/>
        <v>1568.2270939745172</v>
      </c>
      <c r="H13" s="317">
        <f t="shared" si="0"/>
        <v>4734.5342945437797</v>
      </c>
      <c r="I13" s="317">
        <f t="shared" si="0"/>
        <v>3290.802302288695</v>
      </c>
      <c r="J13" s="317">
        <f t="shared" si="0"/>
        <v>4485.2974031406902</v>
      </c>
      <c r="K13" s="317">
        <f t="shared" si="0"/>
        <v>5610.4994554978248</v>
      </c>
      <c r="L13" s="317">
        <f t="shared" si="0"/>
        <v>1160.5260226153362</v>
      </c>
      <c r="M13" s="317">
        <f t="shared" si="0"/>
        <v>188.41977471048506</v>
      </c>
      <c r="N13" s="317">
        <f t="shared" si="0"/>
        <v>2327.9366337821712</v>
      </c>
      <c r="O13" s="317">
        <f t="shared" si="0"/>
        <v>41707.74823463049</v>
      </c>
      <c r="P13" s="86"/>
      <c r="Q13" s="86"/>
      <c r="R13" s="86"/>
      <c r="S13" s="86"/>
      <c r="T13" s="86"/>
      <c r="U13" s="86"/>
      <c r="V13" s="86"/>
      <c r="W13" s="86"/>
      <c r="X13" s="86"/>
    </row>
    <row r="14" spans="1:28">
      <c r="A14" s="5"/>
      <c r="B14" s="437" t="s">
        <v>61</v>
      </c>
      <c r="C14" s="119">
        <v>361.4100887703836</v>
      </c>
      <c r="D14" s="119">
        <v>674.73557345543713</v>
      </c>
      <c r="E14" s="937">
        <v>1324.2833487883097</v>
      </c>
      <c r="F14" s="937">
        <v>0</v>
      </c>
      <c r="G14" s="937">
        <v>0</v>
      </c>
      <c r="H14" s="119">
        <v>0</v>
      </c>
      <c r="I14" s="119">
        <v>0</v>
      </c>
      <c r="J14" s="119">
        <v>0</v>
      </c>
      <c r="K14" s="119">
        <v>0</v>
      </c>
      <c r="L14" s="119">
        <v>0</v>
      </c>
      <c r="M14" s="119">
        <v>0</v>
      </c>
      <c r="N14" s="119">
        <v>0</v>
      </c>
      <c r="O14" s="119">
        <f>SUM(C14:N14)</f>
        <v>2360.4290110141301</v>
      </c>
      <c r="P14" s="86"/>
      <c r="Q14" s="86"/>
      <c r="R14" s="86"/>
      <c r="S14" s="86"/>
      <c r="T14" s="86"/>
      <c r="U14" s="86"/>
      <c r="V14" s="86"/>
      <c r="W14" s="86"/>
      <c r="X14" s="86"/>
    </row>
    <row r="15" spans="1:28">
      <c r="A15" s="5"/>
      <c r="B15" s="437" t="s">
        <v>62</v>
      </c>
      <c r="C15" s="119">
        <v>7910.364030134213</v>
      </c>
      <c r="D15" s="119">
        <v>839.98227350425395</v>
      </c>
      <c r="E15" s="937">
        <v>2453.0266834474883</v>
      </c>
      <c r="F15" s="937">
        <v>4777.7032559769077</v>
      </c>
      <c r="G15" s="937">
        <v>1568.2270939745172</v>
      </c>
      <c r="H15" s="119">
        <v>4734.5342945437797</v>
      </c>
      <c r="I15" s="119">
        <v>3290.802302288695</v>
      </c>
      <c r="J15" s="119">
        <v>4485.2974031406902</v>
      </c>
      <c r="K15" s="119">
        <v>5610.4994554978248</v>
      </c>
      <c r="L15" s="119">
        <v>1160.5260226153362</v>
      </c>
      <c r="M15" s="119">
        <v>188.41977471048506</v>
      </c>
      <c r="N15" s="119">
        <v>2327.9366337821712</v>
      </c>
      <c r="O15" s="119">
        <f>SUM(C15:N15)</f>
        <v>39347.31922361636</v>
      </c>
      <c r="P15" s="86"/>
      <c r="Q15" s="86"/>
      <c r="R15" s="86"/>
      <c r="S15" s="86"/>
      <c r="T15" s="86"/>
      <c r="U15" s="86"/>
      <c r="V15" s="86"/>
      <c r="W15" s="86"/>
      <c r="X15" s="86"/>
    </row>
    <row r="16" spans="1:28" s="924" customFormat="1" ht="13.5" thickBot="1">
      <c r="A16" s="5"/>
      <c r="B16" s="5"/>
      <c r="C16" s="434"/>
      <c r="D16" s="434"/>
      <c r="E16" s="444"/>
      <c r="F16" s="444"/>
      <c r="G16" s="444"/>
      <c r="H16" s="434"/>
      <c r="I16" s="434"/>
      <c r="J16" s="434"/>
      <c r="K16" s="434"/>
      <c r="L16" s="434"/>
      <c r="M16" s="434"/>
      <c r="N16" s="434"/>
      <c r="O16" s="434"/>
      <c r="P16" s="86"/>
      <c r="Q16" s="86"/>
      <c r="R16" s="86"/>
      <c r="S16" s="86"/>
      <c r="T16" s="86"/>
      <c r="U16" s="86"/>
      <c r="V16" s="86"/>
      <c r="W16" s="86"/>
      <c r="X16" s="86"/>
      <c r="Y16" s="111"/>
    </row>
    <row r="17" spans="1:28" s="71" customFormat="1" ht="13.5" thickBot="1">
      <c r="A17" s="5"/>
      <c r="B17" s="120" t="s">
        <v>53</v>
      </c>
      <c r="C17" s="78">
        <f>+C18+C23+C25+C26+C29</f>
        <v>268.14691399311317</v>
      </c>
      <c r="D17" s="78">
        <f t="shared" ref="D17:N17" si="1">+D18+D23+D25+D26+D29</f>
        <v>157.46688065599525</v>
      </c>
      <c r="E17" s="78">
        <f t="shared" si="1"/>
        <v>269.87654253130785</v>
      </c>
      <c r="F17" s="78">
        <f t="shared" si="1"/>
        <v>140.90499347655265</v>
      </c>
      <c r="G17" s="78">
        <f t="shared" si="1"/>
        <v>180.09403999994439</v>
      </c>
      <c r="H17" s="78">
        <f t="shared" si="1"/>
        <v>174.34265509719683</v>
      </c>
      <c r="I17" s="78">
        <f t="shared" si="1"/>
        <v>286.57717975661774</v>
      </c>
      <c r="J17" s="78">
        <f t="shared" si="1"/>
        <v>144.48846798110995</v>
      </c>
      <c r="K17" s="78">
        <f t="shared" si="1"/>
        <v>2081.2009522327457</v>
      </c>
      <c r="L17" s="78">
        <f t="shared" si="1"/>
        <v>113.92934197358935</v>
      </c>
      <c r="M17" s="78">
        <f t="shared" si="1"/>
        <v>179.17429879949549</v>
      </c>
      <c r="N17" s="78">
        <f t="shared" si="1"/>
        <v>1959.2698040789735</v>
      </c>
      <c r="O17" s="121">
        <f>+SUM(C17:N17)</f>
        <v>5955.4720705766413</v>
      </c>
      <c r="P17" s="86"/>
      <c r="Q17" s="86"/>
      <c r="R17" s="86"/>
      <c r="S17" s="86"/>
      <c r="T17" s="86"/>
      <c r="U17" s="86"/>
      <c r="V17" s="86"/>
      <c r="W17" s="86"/>
      <c r="X17" s="86"/>
      <c r="Y17" s="86"/>
      <c r="Z17" s="86"/>
      <c r="AA17" s="86"/>
      <c r="AB17" s="86"/>
    </row>
    <row r="18" spans="1:28" s="71" customFormat="1">
      <c r="A18" s="5"/>
      <c r="B18" s="438" t="s">
        <v>63</v>
      </c>
      <c r="C18" s="79">
        <f t="shared" ref="C18:O18" si="2">SUM(C19:C22)</f>
        <v>112.76487424000001</v>
      </c>
      <c r="D18" s="79">
        <f t="shared" si="2"/>
        <v>145.696855841</v>
      </c>
      <c r="E18" s="79">
        <f t="shared" si="2"/>
        <v>253.60245810600003</v>
      </c>
      <c r="F18" s="79">
        <f t="shared" si="2"/>
        <v>111.59862246802101</v>
      </c>
      <c r="G18" s="79">
        <f t="shared" si="2"/>
        <v>148.38357686999998</v>
      </c>
      <c r="H18" s="79">
        <f t="shared" si="2"/>
        <v>151.21518084173846</v>
      </c>
      <c r="I18" s="79">
        <f t="shared" si="2"/>
        <v>131.119382167</v>
      </c>
      <c r="J18" s="79">
        <f t="shared" si="2"/>
        <v>132.36352241100002</v>
      </c>
      <c r="K18" s="79">
        <f t="shared" si="2"/>
        <v>2064.3921244828366</v>
      </c>
      <c r="L18" s="79">
        <f t="shared" si="2"/>
        <v>102.45432132802101</v>
      </c>
      <c r="M18" s="79">
        <f t="shared" si="2"/>
        <v>147.22203351999997</v>
      </c>
      <c r="N18" s="79">
        <f t="shared" si="2"/>
        <v>1945.2766373075747</v>
      </c>
      <c r="O18" s="79">
        <f t="shared" si="2"/>
        <v>5446.0895895831927</v>
      </c>
      <c r="P18" s="86"/>
      <c r="Q18" s="86"/>
      <c r="R18" s="86"/>
      <c r="S18" s="86"/>
      <c r="T18" s="86"/>
      <c r="U18" s="86"/>
      <c r="V18" s="86"/>
      <c r="W18" s="86"/>
      <c r="X18" s="86"/>
      <c r="Y18" s="86"/>
      <c r="Z18" s="86"/>
      <c r="AA18" s="86"/>
      <c r="AB18" s="86"/>
    </row>
    <row r="19" spans="1:28" s="71" customFormat="1">
      <c r="A19" s="5"/>
      <c r="B19" s="439" t="s">
        <v>64</v>
      </c>
      <c r="C19" s="929">
        <v>30.57680148</v>
      </c>
      <c r="D19" s="929">
        <v>2.82987872</v>
      </c>
      <c r="E19" s="929">
        <v>72.687214546000007</v>
      </c>
      <c r="F19" s="929">
        <v>46.878223570000003</v>
      </c>
      <c r="G19" s="929">
        <v>17.625357869999998</v>
      </c>
      <c r="H19" s="929">
        <v>33.618539169999998</v>
      </c>
      <c r="I19" s="929">
        <v>30.568778803999997</v>
      </c>
      <c r="J19" s="929">
        <v>2.82987872</v>
      </c>
      <c r="K19" s="929">
        <v>72.683764686000018</v>
      </c>
      <c r="L19" s="929">
        <v>35.246666390000001</v>
      </c>
      <c r="M19" s="929">
        <v>13.480841739999999</v>
      </c>
      <c r="N19" s="929">
        <v>33.618539169999998</v>
      </c>
      <c r="O19" s="929">
        <f>SUM(C19:N19)</f>
        <v>392.64448486600008</v>
      </c>
      <c r="P19" s="86"/>
      <c r="Q19" s="86"/>
      <c r="R19" s="86"/>
      <c r="S19" s="86"/>
      <c r="T19" s="86"/>
      <c r="U19" s="86"/>
      <c r="V19" s="86"/>
      <c r="W19" s="86"/>
      <c r="X19" s="86"/>
      <c r="Y19" s="111"/>
    </row>
    <row r="20" spans="1:28" s="71" customFormat="1">
      <c r="A20" s="5"/>
      <c r="B20" s="440" t="s">
        <v>65</v>
      </c>
      <c r="C20" s="927">
        <v>53.89209206000001</v>
      </c>
      <c r="D20" s="927">
        <v>46.867162941000004</v>
      </c>
      <c r="E20" s="927">
        <v>139.31719849000004</v>
      </c>
      <c r="F20" s="927">
        <v>49.219925159999995</v>
      </c>
      <c r="G20" s="927">
        <v>98.393964319999981</v>
      </c>
      <c r="H20" s="927">
        <v>43.456021130000003</v>
      </c>
      <c r="I20" s="927">
        <v>53.892092000000005</v>
      </c>
      <c r="J20" s="927">
        <v>33.533829511000008</v>
      </c>
      <c r="K20" s="927">
        <v>139.31719839000002</v>
      </c>
      <c r="L20" s="930">
        <v>51.519005279999995</v>
      </c>
      <c r="M20" s="927">
        <v>101.37693695999998</v>
      </c>
      <c r="N20" s="927">
        <v>26.746510760000003</v>
      </c>
      <c r="O20" s="930">
        <f>SUM(C20:N20)</f>
        <v>837.53193700200006</v>
      </c>
      <c r="P20" s="86"/>
      <c r="Q20" s="86"/>
      <c r="R20" s="86"/>
      <c r="S20" s="86"/>
      <c r="T20" s="86"/>
      <c r="U20" s="86"/>
      <c r="V20" s="86"/>
      <c r="W20" s="86"/>
      <c r="X20" s="86"/>
      <c r="Y20" s="111"/>
    </row>
    <row r="21" spans="1:28" s="71" customFormat="1">
      <c r="A21" s="5"/>
      <c r="B21" s="440" t="s">
        <v>633</v>
      </c>
      <c r="C21" s="919">
        <v>0</v>
      </c>
      <c r="D21" s="919">
        <v>0</v>
      </c>
      <c r="E21" s="919">
        <v>0</v>
      </c>
      <c r="F21" s="919">
        <v>0</v>
      </c>
      <c r="G21" s="919">
        <v>0</v>
      </c>
      <c r="H21" s="919">
        <v>0</v>
      </c>
      <c r="I21" s="919">
        <v>0</v>
      </c>
      <c r="J21" s="919">
        <v>0</v>
      </c>
      <c r="K21" s="919">
        <v>1810.7189163368364</v>
      </c>
      <c r="L21" s="80">
        <v>0</v>
      </c>
      <c r="M21" s="919">
        <v>0</v>
      </c>
      <c r="N21" s="919">
        <v>1810.7189163368364</v>
      </c>
      <c r="O21" s="930">
        <f>SUM(C21:N21)</f>
        <v>3621.4378326736728</v>
      </c>
      <c r="P21" s="86"/>
      <c r="Q21" s="86"/>
      <c r="R21" s="86"/>
      <c r="S21" s="86"/>
      <c r="T21" s="86"/>
      <c r="U21" s="86"/>
      <c r="V21" s="86"/>
      <c r="W21" s="86"/>
      <c r="X21" s="86"/>
      <c r="Y21" s="111"/>
    </row>
    <row r="22" spans="1:28" s="71" customFormat="1">
      <c r="A22" s="5"/>
      <c r="B22" s="441" t="s">
        <v>66</v>
      </c>
      <c r="C22" s="919">
        <v>28.295980700000001</v>
      </c>
      <c r="D22" s="919">
        <v>95.999814180000016</v>
      </c>
      <c r="E22" s="919">
        <v>41.598045069999998</v>
      </c>
      <c r="F22" s="919">
        <v>15.50047373802102</v>
      </c>
      <c r="G22" s="919">
        <v>32.364254680000002</v>
      </c>
      <c r="H22" s="919">
        <v>74.140620541738443</v>
      </c>
      <c r="I22" s="919">
        <v>46.658511362999995</v>
      </c>
      <c r="J22" s="919">
        <v>95.999814180000016</v>
      </c>
      <c r="K22" s="919">
        <v>41.672245070000002</v>
      </c>
      <c r="L22" s="80">
        <v>15.688649658021021</v>
      </c>
      <c r="M22" s="919">
        <v>32.364254819999999</v>
      </c>
      <c r="N22" s="919">
        <v>74.192671040738432</v>
      </c>
      <c r="O22" s="80">
        <f>SUM(C22:N22)</f>
        <v>594.47533504151897</v>
      </c>
      <c r="P22" s="86"/>
      <c r="Q22" s="86"/>
      <c r="R22" s="86"/>
      <c r="S22" s="86"/>
      <c r="T22" s="86"/>
      <c r="U22" s="86"/>
      <c r="V22" s="86"/>
      <c r="W22" s="86"/>
      <c r="X22" s="86"/>
      <c r="Y22" s="111"/>
    </row>
    <row r="23" spans="1:28" s="71" customFormat="1">
      <c r="A23" s="5"/>
      <c r="B23" s="338" t="s">
        <v>69</v>
      </c>
      <c r="C23" s="339">
        <f>+C24</f>
        <v>1.210654319018405E-2</v>
      </c>
      <c r="D23" s="339">
        <f t="shared" ref="D23:N23" si="3">+D24</f>
        <v>0.64759909261929427</v>
      </c>
      <c r="E23" s="339">
        <f t="shared" si="3"/>
        <v>1.2416058282208589E-2</v>
      </c>
      <c r="F23" s="339">
        <f t="shared" si="3"/>
        <v>1.0500730234128006</v>
      </c>
      <c r="G23" s="339">
        <f t="shared" si="3"/>
        <v>16.039730017319553</v>
      </c>
      <c r="H23" s="339">
        <f t="shared" si="3"/>
        <v>1.2465418650306748E-2</v>
      </c>
      <c r="I23" s="339">
        <f t="shared" si="3"/>
        <v>1.2586237607361963E-2</v>
      </c>
      <c r="J23" s="339">
        <f t="shared" si="3"/>
        <v>0.64803353967450905</v>
      </c>
      <c r="K23" s="339">
        <f t="shared" si="3"/>
        <v>1.2685314110429448E-2</v>
      </c>
      <c r="L23" s="339">
        <f t="shared" si="3"/>
        <v>1.0505536180140276</v>
      </c>
      <c r="M23" s="339">
        <f t="shared" si="3"/>
        <v>16.040119390693786</v>
      </c>
      <c r="N23" s="339">
        <f t="shared" si="3"/>
        <v>1.2947036932515338E-2</v>
      </c>
      <c r="O23" s="80">
        <f>SUM(C23:N23)</f>
        <v>35.551315290506977</v>
      </c>
      <c r="P23" s="86"/>
      <c r="Q23" s="86"/>
      <c r="R23" s="86"/>
      <c r="S23" s="86"/>
      <c r="T23" s="86"/>
      <c r="U23" s="86"/>
      <c r="V23" s="86"/>
      <c r="W23" s="86"/>
      <c r="X23" s="86"/>
      <c r="Y23" s="111"/>
    </row>
    <row r="24" spans="1:28" s="71" customFormat="1">
      <c r="A24" s="5"/>
      <c r="B24" s="440" t="s">
        <v>70</v>
      </c>
      <c r="C24" s="927">
        <v>1.210654319018405E-2</v>
      </c>
      <c r="D24" s="927">
        <v>0.64759909261929427</v>
      </c>
      <c r="E24" s="927">
        <v>1.2416058282208589E-2</v>
      </c>
      <c r="F24" s="927">
        <v>1.0500730234128006</v>
      </c>
      <c r="G24" s="927">
        <v>16.039730017319553</v>
      </c>
      <c r="H24" s="927">
        <v>1.2465418650306748E-2</v>
      </c>
      <c r="I24" s="927">
        <v>1.2586237607361963E-2</v>
      </c>
      <c r="J24" s="927">
        <v>0.64803353967450905</v>
      </c>
      <c r="K24" s="927">
        <v>1.2685314110429448E-2</v>
      </c>
      <c r="L24" s="927">
        <v>1.0505536180140276</v>
      </c>
      <c r="M24" s="927">
        <v>16.040119390693786</v>
      </c>
      <c r="N24" s="927">
        <v>1.2947036932515338E-2</v>
      </c>
      <c r="O24" s="930">
        <f t="shared" ref="O24:O26" si="4">SUM(C24:N24)</f>
        <v>35.551315290506977</v>
      </c>
      <c r="P24" s="86"/>
      <c r="Q24" s="86"/>
      <c r="R24" s="86"/>
      <c r="S24" s="86"/>
      <c r="T24" s="86"/>
      <c r="U24" s="86"/>
      <c r="V24" s="86"/>
      <c r="W24" s="86"/>
      <c r="X24" s="86"/>
      <c r="Y24" s="111"/>
    </row>
    <row r="25" spans="1:28" s="5" customFormat="1">
      <c r="B25" s="338" t="s">
        <v>71</v>
      </c>
      <c r="C25" s="339">
        <v>150.75623623999996</v>
      </c>
      <c r="D25" s="339">
        <v>1.2798230233064692E-2</v>
      </c>
      <c r="E25" s="339">
        <v>0.12129997000000001</v>
      </c>
      <c r="F25" s="339">
        <v>20.304333860789466</v>
      </c>
      <c r="G25" s="339">
        <v>7.6484587286812982</v>
      </c>
      <c r="H25" s="339">
        <v>0.42075657</v>
      </c>
      <c r="I25" s="339">
        <v>150.75623619999999</v>
      </c>
      <c r="J25" s="339">
        <v>1.2798230233064692E-2</v>
      </c>
      <c r="K25" s="339">
        <v>0.12129997000000001</v>
      </c>
      <c r="L25" s="339">
        <v>2.2300701807894638</v>
      </c>
      <c r="M25" s="339">
        <v>7.6484587286812982</v>
      </c>
      <c r="N25" s="339">
        <v>0.42075657</v>
      </c>
      <c r="O25" s="931">
        <f t="shared" si="4"/>
        <v>340.45350347940763</v>
      </c>
      <c r="P25" s="86"/>
      <c r="Q25" s="86"/>
      <c r="R25" s="86"/>
      <c r="S25" s="86"/>
      <c r="T25" s="86"/>
      <c r="U25" s="86"/>
      <c r="V25" s="86"/>
      <c r="W25" s="86"/>
      <c r="X25" s="86"/>
      <c r="Y25" s="111"/>
    </row>
    <row r="26" spans="1:28" s="5" customFormat="1">
      <c r="B26" s="932" t="s">
        <v>366</v>
      </c>
      <c r="C26" s="339">
        <f>+C27</f>
        <v>0</v>
      </c>
      <c r="D26" s="339">
        <f t="shared" ref="D26:N27" si="5">+D27</f>
        <v>0</v>
      </c>
      <c r="E26" s="339">
        <f t="shared" si="5"/>
        <v>0</v>
      </c>
      <c r="F26" s="339">
        <f t="shared" si="5"/>
        <v>0</v>
      </c>
      <c r="G26" s="339">
        <f t="shared" si="5"/>
        <v>0</v>
      </c>
      <c r="H26" s="339">
        <f t="shared" si="5"/>
        <v>1.1811965099999999</v>
      </c>
      <c r="I26" s="339">
        <f t="shared" si="5"/>
        <v>0</v>
      </c>
      <c r="J26" s="339">
        <f t="shared" si="5"/>
        <v>0</v>
      </c>
      <c r="K26" s="339">
        <f t="shared" si="5"/>
        <v>0</v>
      </c>
      <c r="L26" s="339">
        <f t="shared" si="5"/>
        <v>0</v>
      </c>
      <c r="M26" s="339">
        <f t="shared" si="5"/>
        <v>0</v>
      </c>
      <c r="N26" s="339">
        <f t="shared" si="5"/>
        <v>0</v>
      </c>
      <c r="O26" s="931">
        <f t="shared" si="4"/>
        <v>1.1811965099999999</v>
      </c>
      <c r="P26" s="86"/>
      <c r="Q26" s="86"/>
      <c r="R26" s="86"/>
      <c r="S26" s="86"/>
      <c r="T26" s="86"/>
      <c r="U26" s="86"/>
      <c r="V26" s="86"/>
      <c r="W26" s="86"/>
      <c r="X26" s="86"/>
      <c r="Y26" s="111"/>
    </row>
    <row r="27" spans="1:28" s="5" customFormat="1">
      <c r="B27" s="441" t="s">
        <v>70</v>
      </c>
      <c r="C27" s="919">
        <f>+C28</f>
        <v>0</v>
      </c>
      <c r="D27" s="919">
        <f t="shared" si="5"/>
        <v>0</v>
      </c>
      <c r="E27" s="919">
        <f t="shared" si="5"/>
        <v>0</v>
      </c>
      <c r="F27" s="919">
        <f t="shared" si="5"/>
        <v>0</v>
      </c>
      <c r="G27" s="919">
        <f t="shared" si="5"/>
        <v>0</v>
      </c>
      <c r="H27" s="919">
        <f t="shared" si="5"/>
        <v>1.1811965099999999</v>
      </c>
      <c r="I27" s="919">
        <f t="shared" si="5"/>
        <v>0</v>
      </c>
      <c r="J27" s="919">
        <f t="shared" si="5"/>
        <v>0</v>
      </c>
      <c r="K27" s="919">
        <f t="shared" si="5"/>
        <v>0</v>
      </c>
      <c r="L27" s="919">
        <f t="shared" si="5"/>
        <v>0</v>
      </c>
      <c r="M27" s="919">
        <f t="shared" si="5"/>
        <v>0</v>
      </c>
      <c r="N27" s="919">
        <f t="shared" si="5"/>
        <v>0</v>
      </c>
      <c r="O27" s="80">
        <f>+O28</f>
        <v>1.1811965099999999</v>
      </c>
      <c r="P27" s="86"/>
      <c r="Q27" s="86"/>
      <c r="R27" s="86"/>
      <c r="S27" s="86"/>
      <c r="T27" s="86"/>
      <c r="U27" s="86"/>
      <c r="V27" s="86"/>
      <c r="W27" s="86"/>
      <c r="X27" s="86"/>
      <c r="Y27" s="111"/>
    </row>
    <row r="28" spans="1:28" s="115" customFormat="1">
      <c r="A28" s="5"/>
      <c r="B28" s="326" t="s">
        <v>778</v>
      </c>
      <c r="C28" s="927">
        <v>0</v>
      </c>
      <c r="D28" s="927">
        <v>0</v>
      </c>
      <c r="E28" s="927">
        <v>0</v>
      </c>
      <c r="F28" s="927">
        <v>0</v>
      </c>
      <c r="G28" s="927">
        <v>0</v>
      </c>
      <c r="H28" s="927">
        <v>1.1811965099999999</v>
      </c>
      <c r="I28" s="927">
        <v>0</v>
      </c>
      <c r="J28" s="927">
        <v>0</v>
      </c>
      <c r="K28" s="927">
        <v>0</v>
      </c>
      <c r="L28" s="927">
        <v>0</v>
      </c>
      <c r="M28" s="927">
        <v>0</v>
      </c>
      <c r="N28" s="927">
        <v>0</v>
      </c>
      <c r="O28" s="930">
        <f>SUM(C28:N28)</f>
        <v>1.1811965099999999</v>
      </c>
      <c r="P28" s="86"/>
      <c r="Q28" s="86"/>
      <c r="R28" s="86"/>
      <c r="S28" s="86"/>
      <c r="T28" s="86"/>
      <c r="U28" s="86"/>
      <c r="V28" s="86"/>
      <c r="W28" s="86"/>
      <c r="X28" s="86"/>
      <c r="Y28" s="111"/>
    </row>
    <row r="29" spans="1:28" s="115" customFormat="1">
      <c r="A29" s="5"/>
      <c r="B29" s="325" t="s">
        <v>755</v>
      </c>
      <c r="C29" s="921">
        <f t="shared" ref="C29:O29" si="6">+C30+C31</f>
        <v>4.6136969699230335</v>
      </c>
      <c r="D29" s="921">
        <f t="shared" si="6"/>
        <v>11.109627492142883</v>
      </c>
      <c r="E29" s="921">
        <f t="shared" si="6"/>
        <v>16.140368397025593</v>
      </c>
      <c r="F29" s="921">
        <f t="shared" si="6"/>
        <v>7.9519641243293826</v>
      </c>
      <c r="G29" s="921">
        <f t="shared" si="6"/>
        <v>8.0222743839435271</v>
      </c>
      <c r="H29" s="921">
        <f t="shared" si="6"/>
        <v>21.513055756808065</v>
      </c>
      <c r="I29" s="921">
        <f t="shared" si="6"/>
        <v>4.6889751520103555</v>
      </c>
      <c r="J29" s="921">
        <f t="shared" si="6"/>
        <v>11.464113800202343</v>
      </c>
      <c r="K29" s="921">
        <f t="shared" si="6"/>
        <v>16.674842465798335</v>
      </c>
      <c r="L29" s="921">
        <f t="shared" si="6"/>
        <v>8.1943968467648531</v>
      </c>
      <c r="M29" s="921">
        <f t="shared" si="6"/>
        <v>8.263687160120428</v>
      </c>
      <c r="N29" s="921">
        <f t="shared" si="6"/>
        <v>13.559463164466361</v>
      </c>
      <c r="O29" s="929">
        <f t="shared" si="6"/>
        <v>132.19646571353516</v>
      </c>
      <c r="P29" s="86"/>
      <c r="Q29" s="86"/>
      <c r="R29" s="86"/>
      <c r="S29" s="86"/>
      <c r="T29" s="86"/>
      <c r="U29" s="86"/>
      <c r="V29" s="86"/>
      <c r="W29" s="86"/>
      <c r="X29" s="86"/>
      <c r="Y29" s="111"/>
    </row>
    <row r="30" spans="1:28" s="71" customFormat="1">
      <c r="A30" s="5"/>
      <c r="B30" s="325" t="s">
        <v>72</v>
      </c>
      <c r="C30" s="921">
        <v>0.92013745992303364</v>
      </c>
      <c r="D30" s="921">
        <v>0.93766017214288255</v>
      </c>
      <c r="E30" s="921">
        <v>0.96403046702559503</v>
      </c>
      <c r="F30" s="921">
        <v>0.97339238432938258</v>
      </c>
      <c r="G30" s="921">
        <v>0.994601463943527</v>
      </c>
      <c r="H30" s="921">
        <v>1.0106583868080663</v>
      </c>
      <c r="I30" s="921">
        <v>1.0324796920103552</v>
      </c>
      <c r="J30" s="921">
        <v>1.049445150202343</v>
      </c>
      <c r="K30" s="921">
        <v>1.0693903957983362</v>
      </c>
      <c r="L30" s="921">
        <v>1.0920777667648522</v>
      </c>
      <c r="M30" s="921">
        <v>1.1104378801204287</v>
      </c>
      <c r="N30" s="921">
        <v>1.1337281544663615</v>
      </c>
      <c r="O30" s="929">
        <f>SUM(C30:N30)</f>
        <v>12.288039373535165</v>
      </c>
      <c r="P30" s="86"/>
      <c r="Q30" s="86"/>
      <c r="R30" s="86"/>
      <c r="S30" s="86"/>
      <c r="T30" s="86"/>
      <c r="U30" s="86"/>
      <c r="V30" s="86"/>
      <c r="W30" s="86"/>
      <c r="X30" s="86"/>
      <c r="Y30" s="111"/>
    </row>
    <row r="31" spans="1:28" s="71" customFormat="1">
      <c r="A31" s="5"/>
      <c r="B31" s="327" t="s">
        <v>70</v>
      </c>
      <c r="C31" s="328">
        <v>3.69355951</v>
      </c>
      <c r="D31" s="328">
        <v>10.17196732</v>
      </c>
      <c r="E31" s="328">
        <v>15.176337929999999</v>
      </c>
      <c r="F31" s="328">
        <v>6.9785717399999996</v>
      </c>
      <c r="G31" s="328">
        <v>7.0276729199999997</v>
      </c>
      <c r="H31" s="328">
        <v>20.502397369999997</v>
      </c>
      <c r="I31" s="328">
        <v>3.6564954600000004</v>
      </c>
      <c r="J31" s="328">
        <v>10.414668649999999</v>
      </c>
      <c r="K31" s="328">
        <v>15.60545207</v>
      </c>
      <c r="L31" s="328">
        <v>7.10231908</v>
      </c>
      <c r="M31" s="328">
        <v>7.1532492799999998</v>
      </c>
      <c r="N31" s="328">
        <v>12.42573501</v>
      </c>
      <c r="O31" s="81">
        <f>SUM(C31:N31)</f>
        <v>119.90842633999999</v>
      </c>
      <c r="P31" s="86"/>
      <c r="Q31" s="86"/>
      <c r="R31" s="86"/>
      <c r="S31" s="86"/>
      <c r="T31" s="86"/>
      <c r="U31" s="86"/>
      <c r="V31" s="86"/>
      <c r="W31" s="86"/>
      <c r="X31" s="86"/>
      <c r="Y31" s="111"/>
    </row>
    <row r="32" spans="1:28" s="71" customFormat="1" ht="13.5" thickBot="1">
      <c r="A32" s="5"/>
      <c r="B32" s="329"/>
      <c r="C32" s="329"/>
      <c r="D32" s="329"/>
      <c r="E32" s="329"/>
      <c r="F32" s="933"/>
      <c r="G32" s="933"/>
      <c r="H32" s="933"/>
      <c r="I32" s="933"/>
      <c r="J32" s="933"/>
      <c r="K32" s="933"/>
      <c r="L32" s="933"/>
      <c r="M32" s="933"/>
      <c r="N32" s="933"/>
      <c r="O32" s="933"/>
      <c r="P32" s="86"/>
      <c r="Q32" s="86"/>
      <c r="R32" s="86"/>
      <c r="S32" s="86"/>
      <c r="T32" s="86"/>
      <c r="U32" s="86"/>
      <c r="V32" s="86"/>
      <c r="W32" s="86"/>
      <c r="X32" s="86"/>
      <c r="Y32" s="111"/>
    </row>
    <row r="33" spans="1:25" s="924" customFormat="1" ht="13.5" thickBot="1">
      <c r="A33" s="5"/>
      <c r="B33" s="120" t="s">
        <v>237</v>
      </c>
      <c r="C33" s="78">
        <v>361.4100887703836</v>
      </c>
      <c r="D33" s="78">
        <v>674.73557345543713</v>
      </c>
      <c r="E33" s="78">
        <v>1116.8037077883098</v>
      </c>
      <c r="F33" s="78">
        <v>0</v>
      </c>
      <c r="G33" s="78">
        <v>0</v>
      </c>
      <c r="H33" s="78">
        <v>4498.2371563695815</v>
      </c>
      <c r="I33" s="78">
        <v>31.02232521634194</v>
      </c>
      <c r="J33" s="78">
        <v>1434.7825412558147</v>
      </c>
      <c r="K33" s="78">
        <v>1613.1609112497808</v>
      </c>
      <c r="L33" s="78">
        <v>0</v>
      </c>
      <c r="M33" s="78">
        <v>0</v>
      </c>
      <c r="N33" s="78">
        <v>0</v>
      </c>
      <c r="O33" s="121">
        <f>SUM(C33:N33)</f>
        <v>9730.1523041056498</v>
      </c>
      <c r="P33" s="86"/>
      <c r="Q33" s="86"/>
      <c r="R33" s="86"/>
      <c r="S33" s="86"/>
      <c r="T33" s="86"/>
      <c r="U33" s="86"/>
      <c r="V33" s="86"/>
      <c r="W33" s="86"/>
      <c r="X33" s="86"/>
      <c r="Y33" s="111"/>
    </row>
    <row r="34" spans="1:25" s="71" customFormat="1" ht="13.5" thickBot="1">
      <c r="A34" s="5"/>
      <c r="B34" s="330"/>
      <c r="C34" s="512"/>
      <c r="D34" s="512"/>
      <c r="E34" s="512"/>
      <c r="F34" s="512"/>
      <c r="G34" s="512"/>
      <c r="H34" s="512"/>
      <c r="I34" s="512"/>
      <c r="J34" s="512"/>
      <c r="K34" s="512"/>
      <c r="L34" s="512"/>
      <c r="M34" s="512"/>
      <c r="N34" s="512"/>
      <c r="O34" s="512"/>
      <c r="P34" s="86"/>
      <c r="Q34" s="86"/>
      <c r="R34" s="86"/>
      <c r="S34" s="86"/>
      <c r="T34" s="86"/>
      <c r="U34" s="86"/>
      <c r="V34" s="86"/>
      <c r="W34" s="86"/>
      <c r="X34" s="86"/>
      <c r="Y34" s="111"/>
    </row>
    <row r="35" spans="1:25" s="71" customFormat="1" ht="13.5" thickBot="1">
      <c r="A35" s="5"/>
      <c r="B35" s="120" t="s">
        <v>305</v>
      </c>
      <c r="C35" s="78">
        <f t="shared" ref="C35:N35" si="7">+SUM(C36:C50)+C53</f>
        <v>7642.2171161410988</v>
      </c>
      <c r="D35" s="78">
        <f t="shared" si="7"/>
        <v>682.51539284825867</v>
      </c>
      <c r="E35" s="78">
        <f t="shared" si="7"/>
        <v>2390.6297819161809</v>
      </c>
      <c r="F35" s="78">
        <f t="shared" si="7"/>
        <v>4636.7982625003569</v>
      </c>
      <c r="G35" s="78">
        <f t="shared" si="7"/>
        <v>1388.133053974572</v>
      </c>
      <c r="H35" s="78">
        <f t="shared" si="7"/>
        <v>61.95448307700191</v>
      </c>
      <c r="I35" s="78">
        <f t="shared" si="7"/>
        <v>2973.2027973157351</v>
      </c>
      <c r="J35" s="78">
        <f t="shared" si="7"/>
        <v>2906.0263939037663</v>
      </c>
      <c r="K35" s="78">
        <f t="shared" si="7"/>
        <v>1916.1375920152989</v>
      </c>
      <c r="L35" s="78">
        <f t="shared" si="7"/>
        <v>1046.5966806417468</v>
      </c>
      <c r="M35" s="78">
        <f t="shared" si="7"/>
        <v>9.2454759109895441</v>
      </c>
      <c r="N35" s="78">
        <f t="shared" si="7"/>
        <v>368.66682970319732</v>
      </c>
      <c r="O35" s="78">
        <f>SUM(C35:N35)</f>
        <v>26022.123859948202</v>
      </c>
      <c r="P35" s="86"/>
      <c r="Q35" s="86"/>
      <c r="R35" s="86"/>
      <c r="S35" s="86"/>
      <c r="T35" s="86"/>
      <c r="U35" s="86"/>
      <c r="V35" s="86"/>
      <c r="W35" s="86"/>
      <c r="X35" s="86"/>
      <c r="Y35" s="111"/>
    </row>
    <row r="36" spans="1:25" s="71" customFormat="1">
      <c r="A36" s="5"/>
      <c r="B36" s="934" t="s">
        <v>412</v>
      </c>
      <c r="C36" s="339">
        <v>0</v>
      </c>
      <c r="D36" s="339">
        <v>0</v>
      </c>
      <c r="E36" s="339">
        <v>0</v>
      </c>
      <c r="F36" s="339">
        <v>4500</v>
      </c>
      <c r="G36" s="339">
        <v>0</v>
      </c>
      <c r="H36" s="339">
        <v>0</v>
      </c>
      <c r="I36" s="339">
        <v>0</v>
      </c>
      <c r="J36" s="339">
        <v>0</v>
      </c>
      <c r="K36" s="339">
        <v>0</v>
      </c>
      <c r="L36" s="339">
        <v>0</v>
      </c>
      <c r="M36" s="339">
        <v>0</v>
      </c>
      <c r="N36" s="339">
        <v>0</v>
      </c>
      <c r="O36" s="931">
        <f t="shared" ref="O36:O65" si="8">SUM(C36:N36)</f>
        <v>4500</v>
      </c>
      <c r="P36" s="86"/>
      <c r="Q36" s="86"/>
      <c r="R36" s="86"/>
      <c r="S36" s="86"/>
      <c r="T36" s="86"/>
      <c r="U36" s="86"/>
      <c r="V36" s="86"/>
      <c r="W36" s="86"/>
      <c r="X36" s="86"/>
      <c r="Y36" s="111"/>
    </row>
    <row r="37" spans="1:25" s="71" customFormat="1">
      <c r="A37" s="5"/>
      <c r="B37" s="934" t="s">
        <v>629</v>
      </c>
      <c r="C37" s="339">
        <v>4.7354299002477136</v>
      </c>
      <c r="D37" s="339">
        <v>4.984718655740604</v>
      </c>
      <c r="E37" s="339">
        <v>4.6794860505012421</v>
      </c>
      <c r="F37" s="339">
        <v>4.8161595250171789</v>
      </c>
      <c r="G37" s="339">
        <v>4.8431606788925645</v>
      </c>
      <c r="H37" s="339">
        <v>4.8703132113225278</v>
      </c>
      <c r="I37" s="339">
        <v>4.8976179706125507</v>
      </c>
      <c r="J37" s="339">
        <v>4.9250758104970238</v>
      </c>
      <c r="K37" s="339">
        <v>4.9526875890534621</v>
      </c>
      <c r="L37" s="339">
        <v>4.9804541693229538</v>
      </c>
      <c r="M37" s="339">
        <v>5.0083764193101565</v>
      </c>
      <c r="N37" s="339">
        <v>5.0364552115179695</v>
      </c>
      <c r="O37" s="931">
        <f t="shared" si="8"/>
        <v>58.729935192035946</v>
      </c>
      <c r="P37" s="86"/>
      <c r="Q37" s="86"/>
      <c r="R37" s="86"/>
      <c r="S37" s="86"/>
      <c r="T37" s="86"/>
      <c r="U37" s="86"/>
      <c r="V37" s="86"/>
      <c r="W37" s="86"/>
      <c r="X37" s="86"/>
      <c r="Y37" s="111"/>
    </row>
    <row r="38" spans="1:25" s="71" customFormat="1">
      <c r="A38" s="5"/>
      <c r="B38" s="934" t="s">
        <v>605</v>
      </c>
      <c r="C38" s="339">
        <v>0</v>
      </c>
      <c r="D38" s="339">
        <v>0</v>
      </c>
      <c r="E38" s="339">
        <v>0</v>
      </c>
      <c r="F38" s="339">
        <v>0</v>
      </c>
      <c r="G38" s="339">
        <v>1326.20572343</v>
      </c>
      <c r="H38" s="339">
        <v>0</v>
      </c>
      <c r="I38" s="339">
        <v>0</v>
      </c>
      <c r="J38" s="339">
        <v>0</v>
      </c>
      <c r="K38" s="339">
        <v>0</v>
      </c>
      <c r="L38" s="339">
        <v>0</v>
      </c>
      <c r="M38" s="339">
        <v>0</v>
      </c>
      <c r="N38" s="339">
        <v>0</v>
      </c>
      <c r="O38" s="931">
        <f t="shared" si="8"/>
        <v>1326.20572343</v>
      </c>
      <c r="P38" s="86"/>
      <c r="Q38" s="86"/>
      <c r="R38" s="86"/>
      <c r="S38" s="86"/>
      <c r="T38" s="86"/>
      <c r="U38" s="86"/>
      <c r="V38" s="86"/>
      <c r="W38" s="86"/>
      <c r="X38" s="86"/>
      <c r="Y38" s="111"/>
    </row>
    <row r="39" spans="1:25" s="71" customFormat="1">
      <c r="A39" s="5"/>
      <c r="B39" s="934" t="s">
        <v>666</v>
      </c>
      <c r="C39" s="339">
        <v>0</v>
      </c>
      <c r="D39" s="339">
        <v>620.44650432683875</v>
      </c>
      <c r="E39" s="339">
        <v>0</v>
      </c>
      <c r="F39" s="339">
        <v>0</v>
      </c>
      <c r="G39" s="339">
        <v>0</v>
      </c>
      <c r="H39" s="339">
        <v>0</v>
      </c>
      <c r="I39" s="339">
        <v>0</v>
      </c>
      <c r="J39" s="339">
        <v>0</v>
      </c>
      <c r="K39" s="339">
        <v>0</v>
      </c>
      <c r="L39" s="339">
        <v>0</v>
      </c>
      <c r="M39" s="339">
        <v>0</v>
      </c>
      <c r="N39" s="339">
        <v>0</v>
      </c>
      <c r="O39" s="931">
        <f t="shared" si="8"/>
        <v>620.44650432683875</v>
      </c>
      <c r="P39" s="86"/>
      <c r="Q39" s="86"/>
      <c r="R39" s="86"/>
      <c r="S39" s="86"/>
      <c r="T39" s="86"/>
      <c r="U39" s="86"/>
      <c r="V39" s="86"/>
      <c r="W39" s="86"/>
      <c r="X39" s="86"/>
      <c r="Y39" s="111"/>
    </row>
    <row r="40" spans="1:25" s="71" customFormat="1">
      <c r="A40" s="5"/>
      <c r="B40" s="934" t="s">
        <v>421</v>
      </c>
      <c r="C40" s="339">
        <v>0</v>
      </c>
      <c r="D40" s="339">
        <v>0</v>
      </c>
      <c r="E40" s="339">
        <v>0</v>
      </c>
      <c r="F40" s="339">
        <v>0</v>
      </c>
      <c r="G40" s="339">
        <v>0</v>
      </c>
      <c r="H40" s="339">
        <v>0</v>
      </c>
      <c r="I40" s="339">
        <v>2906.9392787437841</v>
      </c>
      <c r="J40" s="339">
        <v>0</v>
      </c>
      <c r="K40" s="339">
        <v>0</v>
      </c>
      <c r="L40" s="339">
        <v>0</v>
      </c>
      <c r="M40" s="339">
        <v>0</v>
      </c>
      <c r="N40" s="339">
        <v>0</v>
      </c>
      <c r="O40" s="931">
        <f t="shared" si="8"/>
        <v>2906.9392787437841</v>
      </c>
      <c r="P40" s="86"/>
      <c r="Q40" s="86"/>
      <c r="R40" s="86"/>
      <c r="S40" s="86"/>
      <c r="T40" s="86"/>
      <c r="U40" s="86"/>
      <c r="V40" s="86"/>
      <c r="W40" s="86"/>
      <c r="X40" s="86"/>
      <c r="Y40" s="111"/>
    </row>
    <row r="41" spans="1:25" s="71" customFormat="1">
      <c r="A41" s="5"/>
      <c r="B41" s="934" t="s">
        <v>818</v>
      </c>
      <c r="C41" s="339">
        <v>0</v>
      </c>
      <c r="D41" s="339">
        <v>0</v>
      </c>
      <c r="E41" s="339">
        <v>0</v>
      </c>
      <c r="F41" s="339">
        <v>0</v>
      </c>
      <c r="G41" s="339">
        <v>0</v>
      </c>
      <c r="H41" s="339">
        <v>0</v>
      </c>
      <c r="I41" s="339">
        <v>0</v>
      </c>
      <c r="J41" s="339">
        <v>2619.6470605609393</v>
      </c>
      <c r="K41" s="339">
        <v>0</v>
      </c>
      <c r="L41" s="339">
        <v>0</v>
      </c>
      <c r="M41" s="339">
        <v>0</v>
      </c>
      <c r="N41" s="339">
        <v>0</v>
      </c>
      <c r="O41" s="931">
        <f t="shared" si="8"/>
        <v>2619.6470605609393</v>
      </c>
      <c r="P41" s="86"/>
      <c r="Q41" s="86"/>
      <c r="R41" s="86"/>
      <c r="S41" s="86"/>
      <c r="T41" s="86"/>
      <c r="U41" s="86"/>
      <c r="V41" s="86"/>
      <c r="W41" s="86"/>
      <c r="X41" s="86"/>
      <c r="Y41" s="111"/>
    </row>
    <row r="42" spans="1:25" s="71" customFormat="1">
      <c r="A42" s="5"/>
      <c r="B42" s="934" t="s">
        <v>501</v>
      </c>
      <c r="C42" s="339">
        <v>0</v>
      </c>
      <c r="D42" s="339">
        <v>0</v>
      </c>
      <c r="E42" s="339">
        <v>0</v>
      </c>
      <c r="F42" s="339">
        <v>0</v>
      </c>
      <c r="G42" s="339">
        <v>0</v>
      </c>
      <c r="H42" s="339">
        <v>0</v>
      </c>
      <c r="I42" s="339">
        <v>0</v>
      </c>
      <c r="J42" s="339">
        <v>0</v>
      </c>
      <c r="K42" s="339">
        <v>0</v>
      </c>
      <c r="L42" s="339">
        <v>969.44766287108519</v>
      </c>
      <c r="M42" s="339">
        <v>0</v>
      </c>
      <c r="N42" s="339">
        <v>0</v>
      </c>
      <c r="O42" s="931">
        <f t="shared" si="8"/>
        <v>969.44766287108519</v>
      </c>
      <c r="P42" s="86"/>
      <c r="Q42" s="86"/>
      <c r="R42" s="86"/>
      <c r="S42" s="86"/>
      <c r="T42" s="86"/>
      <c r="U42" s="86"/>
      <c r="V42" s="86"/>
      <c r="W42" s="86"/>
      <c r="X42" s="86"/>
      <c r="Y42" s="111"/>
    </row>
    <row r="43" spans="1:25" s="71" customFormat="1">
      <c r="A43" s="5"/>
      <c r="B43" s="934" t="s">
        <v>831</v>
      </c>
      <c r="C43" s="339">
        <v>0</v>
      </c>
      <c r="D43" s="339">
        <v>0</v>
      </c>
      <c r="E43" s="339">
        <v>0</v>
      </c>
      <c r="F43" s="339">
        <v>0</v>
      </c>
      <c r="G43" s="339">
        <v>0</v>
      </c>
      <c r="H43" s="339">
        <v>0</v>
      </c>
      <c r="I43" s="339">
        <v>0</v>
      </c>
      <c r="J43" s="339">
        <v>1.8297570331489055</v>
      </c>
      <c r="K43" s="339">
        <v>0</v>
      </c>
      <c r="L43" s="339">
        <v>0</v>
      </c>
      <c r="M43" s="339">
        <v>0</v>
      </c>
      <c r="N43" s="339">
        <v>0</v>
      </c>
      <c r="O43" s="931">
        <f t="shared" si="8"/>
        <v>1.8297570331489055</v>
      </c>
      <c r="P43" s="86"/>
      <c r="Q43" s="86"/>
      <c r="R43" s="86"/>
      <c r="S43" s="86"/>
      <c r="T43" s="86"/>
      <c r="U43" s="86"/>
      <c r="V43" s="86"/>
      <c r="W43" s="86"/>
      <c r="X43" s="86"/>
      <c r="Y43" s="111"/>
    </row>
    <row r="44" spans="1:25" s="71" customFormat="1">
      <c r="A44" s="5"/>
      <c r="B44" s="934" t="s">
        <v>830</v>
      </c>
      <c r="C44" s="339">
        <v>0</v>
      </c>
      <c r="D44" s="339">
        <v>0</v>
      </c>
      <c r="E44" s="339">
        <v>0</v>
      </c>
      <c r="F44" s="339">
        <v>0</v>
      </c>
      <c r="G44" s="339">
        <v>0</v>
      </c>
      <c r="H44" s="339">
        <v>0</v>
      </c>
      <c r="I44" s="339">
        <v>0</v>
      </c>
      <c r="J44" s="339">
        <v>266.94041200750121</v>
      </c>
      <c r="K44" s="339">
        <v>0</v>
      </c>
      <c r="L44" s="339">
        <v>0</v>
      </c>
      <c r="M44" s="339">
        <v>0</v>
      </c>
      <c r="N44" s="339">
        <v>0</v>
      </c>
      <c r="O44" s="931">
        <f t="shared" si="8"/>
        <v>266.94041200750121</v>
      </c>
      <c r="P44" s="86"/>
      <c r="Q44" s="86"/>
      <c r="R44" s="86"/>
      <c r="S44" s="86"/>
      <c r="T44" s="86"/>
      <c r="U44" s="86"/>
      <c r="V44" s="86"/>
      <c r="W44" s="86"/>
      <c r="X44" s="86"/>
      <c r="Y44" s="111"/>
    </row>
    <row r="45" spans="1:25" s="71" customFormat="1">
      <c r="A45" s="5"/>
      <c r="B45" s="934" t="s">
        <v>595</v>
      </c>
      <c r="C45" s="339">
        <v>0</v>
      </c>
      <c r="D45" s="339">
        <v>0</v>
      </c>
      <c r="E45" s="339">
        <v>0</v>
      </c>
      <c r="F45" s="339">
        <v>0</v>
      </c>
      <c r="G45" s="339">
        <v>0</v>
      </c>
      <c r="H45" s="339">
        <v>0</v>
      </c>
      <c r="I45" s="339">
        <v>0</v>
      </c>
      <c r="J45" s="339">
        <v>0</v>
      </c>
      <c r="K45" s="339">
        <v>1906.947804934566</v>
      </c>
      <c r="L45" s="339">
        <v>0</v>
      </c>
      <c r="M45" s="339">
        <v>0</v>
      </c>
      <c r="N45" s="339">
        <v>0</v>
      </c>
      <c r="O45" s="931">
        <f t="shared" si="8"/>
        <v>1906.947804934566</v>
      </c>
      <c r="P45" s="86"/>
      <c r="Q45" s="86"/>
      <c r="R45" s="86"/>
      <c r="S45" s="86"/>
      <c r="T45" s="86"/>
      <c r="U45" s="86"/>
      <c r="V45" s="86"/>
      <c r="W45" s="86"/>
      <c r="X45" s="86"/>
      <c r="Y45" s="111"/>
    </row>
    <row r="46" spans="1:25" s="71" customFormat="1">
      <c r="A46" s="5"/>
      <c r="B46" s="934" t="s">
        <v>829</v>
      </c>
      <c r="C46" s="339">
        <v>0</v>
      </c>
      <c r="D46" s="339">
        <v>0</v>
      </c>
      <c r="E46" s="339">
        <v>0</v>
      </c>
      <c r="F46" s="339">
        <v>0</v>
      </c>
      <c r="G46" s="339">
        <v>0</v>
      </c>
      <c r="H46" s="339">
        <v>0</v>
      </c>
      <c r="I46" s="339">
        <v>0</v>
      </c>
      <c r="J46" s="339">
        <v>8.4469890000000003</v>
      </c>
      <c r="K46" s="339">
        <v>0</v>
      </c>
      <c r="L46" s="339">
        <v>0</v>
      </c>
      <c r="M46" s="339">
        <v>0</v>
      </c>
      <c r="N46" s="339">
        <v>0</v>
      </c>
      <c r="O46" s="931">
        <f t="shared" si="8"/>
        <v>8.4469890000000003</v>
      </c>
      <c r="P46" s="86"/>
      <c r="Q46" s="86"/>
      <c r="R46" s="86"/>
      <c r="S46" s="86"/>
      <c r="T46" s="86"/>
      <c r="U46" s="86"/>
      <c r="V46" s="86"/>
      <c r="W46" s="86"/>
      <c r="X46" s="86"/>
      <c r="Y46" s="111"/>
    </row>
    <row r="47" spans="1:25" s="71" customFormat="1">
      <c r="A47" s="5"/>
      <c r="B47" s="934" t="s">
        <v>744</v>
      </c>
      <c r="C47" s="339">
        <v>52.847070373999998</v>
      </c>
      <c r="D47" s="339">
        <v>52.847070373999998</v>
      </c>
      <c r="E47" s="339">
        <v>52.847070373999998</v>
      </c>
      <c r="F47" s="339">
        <v>52.847070373999998</v>
      </c>
      <c r="G47" s="339">
        <v>52.847070373999998</v>
      </c>
      <c r="H47" s="339">
        <v>52.847070373999998</v>
      </c>
      <c r="I47" s="339">
        <v>0</v>
      </c>
      <c r="J47" s="339">
        <v>0</v>
      </c>
      <c r="K47" s="339">
        <v>0</v>
      </c>
      <c r="L47" s="339">
        <v>0</v>
      </c>
      <c r="M47" s="339">
        <v>0</v>
      </c>
      <c r="N47" s="339">
        <v>0</v>
      </c>
      <c r="O47" s="931">
        <f t="shared" si="8"/>
        <v>317.08242224399999</v>
      </c>
      <c r="P47" s="86"/>
      <c r="Q47" s="86"/>
      <c r="R47" s="86"/>
      <c r="S47" s="86"/>
      <c r="T47" s="86"/>
      <c r="U47" s="86"/>
      <c r="V47" s="86"/>
      <c r="W47" s="86"/>
      <c r="X47" s="86"/>
      <c r="Y47" s="111"/>
    </row>
    <row r="48" spans="1:25" s="71" customFormat="1">
      <c r="A48" s="5"/>
      <c r="B48" s="932" t="s">
        <v>79</v>
      </c>
      <c r="C48" s="935">
        <v>7504</v>
      </c>
      <c r="D48" s="935">
        <v>0</v>
      </c>
      <c r="E48" s="935">
        <v>2121.386485</v>
      </c>
      <c r="F48" s="935">
        <v>0</v>
      </c>
      <c r="G48" s="935">
        <v>0</v>
      </c>
      <c r="H48" s="935">
        <v>0</v>
      </c>
      <c r="I48" s="935">
        <v>0</v>
      </c>
      <c r="J48" s="935">
        <v>0</v>
      </c>
      <c r="K48" s="935">
        <v>0</v>
      </c>
      <c r="L48" s="935">
        <v>0</v>
      </c>
      <c r="M48" s="935">
        <v>0</v>
      </c>
      <c r="N48" s="935">
        <v>0</v>
      </c>
      <c r="O48" s="931">
        <f t="shared" si="8"/>
        <v>9625.3864849999991</v>
      </c>
      <c r="P48" s="86"/>
      <c r="Q48" s="86"/>
      <c r="R48" s="86"/>
      <c r="S48" s="86"/>
      <c r="T48" s="86"/>
      <c r="U48" s="86"/>
      <c r="V48" s="86"/>
      <c r="W48" s="86"/>
      <c r="X48" s="86"/>
      <c r="Y48" s="111"/>
    </row>
    <row r="49" spans="1:25" s="71" customFormat="1">
      <c r="A49" s="5"/>
      <c r="B49" s="932" t="s">
        <v>554</v>
      </c>
      <c r="C49" s="935">
        <v>0</v>
      </c>
      <c r="D49" s="935">
        <v>0</v>
      </c>
      <c r="E49" s="935">
        <v>0</v>
      </c>
      <c r="F49" s="935">
        <v>0</v>
      </c>
      <c r="G49" s="935">
        <v>0</v>
      </c>
      <c r="H49" s="935">
        <v>0</v>
      </c>
      <c r="I49" s="935">
        <v>0</v>
      </c>
      <c r="J49" s="935">
        <v>0</v>
      </c>
      <c r="K49" s="935">
        <v>0</v>
      </c>
      <c r="L49" s="935">
        <v>0</v>
      </c>
      <c r="M49" s="935">
        <v>0</v>
      </c>
      <c r="N49" s="935">
        <v>359.39327499999996</v>
      </c>
      <c r="O49" s="931">
        <f t="shared" si="8"/>
        <v>359.39327499999996</v>
      </c>
      <c r="P49" s="86"/>
      <c r="Q49" s="86"/>
      <c r="R49" s="86"/>
      <c r="S49" s="86"/>
      <c r="T49" s="86"/>
      <c r="U49" s="86"/>
      <c r="V49" s="86"/>
      <c r="W49" s="86"/>
      <c r="X49" s="86"/>
      <c r="Y49" s="111"/>
    </row>
    <row r="50" spans="1:25" s="71" customFormat="1">
      <c r="A50" s="5"/>
      <c r="B50" s="932" t="s">
        <v>218</v>
      </c>
      <c r="C50" s="935">
        <f>+C51+C52</f>
        <v>65.451391999999998</v>
      </c>
      <c r="D50" s="935">
        <f t="shared" ref="D50:N50" si="9">+D51+D52</f>
        <v>0</v>
      </c>
      <c r="E50" s="935">
        <f t="shared" si="9"/>
        <v>207.47964099999999</v>
      </c>
      <c r="F50" s="935">
        <f t="shared" si="9"/>
        <v>64.088533999999996</v>
      </c>
      <c r="G50" s="935">
        <f t="shared" si="9"/>
        <v>0</v>
      </c>
      <c r="H50" s="935">
        <f t="shared" si="9"/>
        <v>0</v>
      </c>
      <c r="I50" s="935">
        <f t="shared" si="9"/>
        <v>46.319401999999997</v>
      </c>
      <c r="J50" s="935">
        <f t="shared" si="9"/>
        <v>0</v>
      </c>
      <c r="K50" s="935">
        <f t="shared" si="9"/>
        <v>0</v>
      </c>
      <c r="L50" s="935">
        <f t="shared" si="9"/>
        <v>57.122064999999999</v>
      </c>
      <c r="M50" s="935">
        <f t="shared" si="9"/>
        <v>0</v>
      </c>
      <c r="N50" s="935">
        <f t="shared" si="9"/>
        <v>0</v>
      </c>
      <c r="O50" s="931">
        <f t="shared" si="8"/>
        <v>440.46103399999993</v>
      </c>
      <c r="P50" s="86"/>
      <c r="Q50" s="86"/>
      <c r="R50" s="86"/>
      <c r="S50" s="86"/>
      <c r="T50" s="86"/>
      <c r="U50" s="86"/>
      <c r="V50" s="86"/>
      <c r="W50" s="86"/>
      <c r="X50" s="86"/>
      <c r="Y50" s="111"/>
    </row>
    <row r="51" spans="1:25" s="71" customFormat="1">
      <c r="A51" s="5"/>
      <c r="B51" s="445" t="s">
        <v>72</v>
      </c>
      <c r="C51" s="446">
        <v>0</v>
      </c>
      <c r="D51" s="446">
        <v>0</v>
      </c>
      <c r="E51" s="446">
        <v>0</v>
      </c>
      <c r="F51" s="446">
        <v>0</v>
      </c>
      <c r="G51" s="446">
        <v>0</v>
      </c>
      <c r="H51" s="446">
        <v>0</v>
      </c>
      <c r="I51" s="446">
        <v>0</v>
      </c>
      <c r="J51" s="446">
        <v>0</v>
      </c>
      <c r="K51" s="446">
        <v>0</v>
      </c>
      <c r="L51" s="446">
        <v>0</v>
      </c>
      <c r="M51" s="446">
        <v>0</v>
      </c>
      <c r="N51" s="446">
        <v>0</v>
      </c>
      <c r="O51" s="320">
        <f t="shared" si="8"/>
        <v>0</v>
      </c>
      <c r="P51" s="86"/>
      <c r="Q51" s="86"/>
      <c r="R51" s="86"/>
      <c r="S51" s="86"/>
      <c r="T51" s="86"/>
      <c r="U51" s="86"/>
      <c r="V51" s="86"/>
      <c r="W51" s="86"/>
      <c r="X51" s="86"/>
      <c r="Y51" s="111"/>
    </row>
    <row r="52" spans="1:25" s="71" customFormat="1">
      <c r="A52" s="5"/>
      <c r="B52" s="329" t="s">
        <v>70</v>
      </c>
      <c r="C52" s="928">
        <v>65.451391999999998</v>
      </c>
      <c r="D52" s="928">
        <v>0</v>
      </c>
      <c r="E52" s="928">
        <v>207.47964099999999</v>
      </c>
      <c r="F52" s="928">
        <v>64.088533999999996</v>
      </c>
      <c r="G52" s="928">
        <v>0</v>
      </c>
      <c r="H52" s="928">
        <v>0</v>
      </c>
      <c r="I52" s="928">
        <v>46.319401999999997</v>
      </c>
      <c r="J52" s="928">
        <v>0</v>
      </c>
      <c r="K52" s="928">
        <v>0</v>
      </c>
      <c r="L52" s="928">
        <v>57.122064999999999</v>
      </c>
      <c r="M52" s="928">
        <v>0</v>
      </c>
      <c r="N52" s="928">
        <v>0</v>
      </c>
      <c r="O52" s="933">
        <f t="shared" si="8"/>
        <v>440.46103399999993</v>
      </c>
      <c r="P52" s="86"/>
      <c r="Q52" s="86"/>
      <c r="R52" s="86"/>
      <c r="S52" s="86"/>
      <c r="T52" s="86"/>
      <c r="U52" s="86"/>
      <c r="V52" s="86"/>
      <c r="W52" s="86"/>
      <c r="X52" s="86"/>
      <c r="Y52" s="111"/>
    </row>
    <row r="53" spans="1:25" s="71" customFormat="1">
      <c r="A53" s="5"/>
      <c r="B53" s="932" t="s">
        <v>340</v>
      </c>
      <c r="C53" s="935">
        <f>+C54</f>
        <v>15.183223866850978</v>
      </c>
      <c r="D53" s="935">
        <f t="shared" ref="D53:N53" si="10">+D54</f>
        <v>4.2370994916793876</v>
      </c>
      <c r="E53" s="935">
        <f t="shared" si="10"/>
        <v>4.2370994916793876</v>
      </c>
      <c r="F53" s="935">
        <f t="shared" si="10"/>
        <v>15.046498601338653</v>
      </c>
      <c r="G53" s="935">
        <f t="shared" si="10"/>
        <v>4.2370994916793876</v>
      </c>
      <c r="H53" s="935">
        <f t="shared" si="10"/>
        <v>4.2370994916793876</v>
      </c>
      <c r="I53" s="935">
        <f t="shared" si="10"/>
        <v>15.046498601338653</v>
      </c>
      <c r="J53" s="935">
        <f t="shared" si="10"/>
        <v>4.2370994916793876</v>
      </c>
      <c r="K53" s="935">
        <f t="shared" si="10"/>
        <v>4.2370994916793876</v>
      </c>
      <c r="L53" s="935">
        <f t="shared" si="10"/>
        <v>15.046498601338653</v>
      </c>
      <c r="M53" s="935">
        <f t="shared" si="10"/>
        <v>4.2370994916793876</v>
      </c>
      <c r="N53" s="935">
        <f t="shared" si="10"/>
        <v>4.2370994916793876</v>
      </c>
      <c r="O53" s="931">
        <f t="shared" si="8"/>
        <v>94.219515604302046</v>
      </c>
      <c r="P53" s="86"/>
      <c r="Q53" s="86"/>
      <c r="R53" s="86"/>
      <c r="S53" s="86"/>
      <c r="T53" s="86"/>
      <c r="U53" s="86"/>
      <c r="V53" s="86"/>
      <c r="W53" s="86"/>
      <c r="X53" s="86"/>
      <c r="Y53" s="111"/>
    </row>
    <row r="54" spans="1:25" s="71" customFormat="1">
      <c r="A54" s="5"/>
      <c r="B54" s="345" t="s">
        <v>80</v>
      </c>
      <c r="C54" s="346">
        <f t="shared" ref="C54:N54" si="11">+C55+C57</f>
        <v>15.183223866850978</v>
      </c>
      <c r="D54" s="346">
        <f t="shared" si="11"/>
        <v>4.2370994916793876</v>
      </c>
      <c r="E54" s="346">
        <f t="shared" si="11"/>
        <v>4.2370994916793876</v>
      </c>
      <c r="F54" s="346">
        <f t="shared" si="11"/>
        <v>15.046498601338653</v>
      </c>
      <c r="G54" s="346">
        <f t="shared" si="11"/>
        <v>4.2370994916793876</v>
      </c>
      <c r="H54" s="346">
        <f t="shared" si="11"/>
        <v>4.2370994916793876</v>
      </c>
      <c r="I54" s="346">
        <f t="shared" si="11"/>
        <v>15.046498601338653</v>
      </c>
      <c r="J54" s="346">
        <f t="shared" si="11"/>
        <v>4.2370994916793876</v>
      </c>
      <c r="K54" s="346">
        <f t="shared" si="11"/>
        <v>4.2370994916793876</v>
      </c>
      <c r="L54" s="346">
        <f t="shared" si="11"/>
        <v>15.046498601338653</v>
      </c>
      <c r="M54" s="346">
        <f t="shared" si="11"/>
        <v>4.2370994916793876</v>
      </c>
      <c r="N54" s="346">
        <f t="shared" si="11"/>
        <v>4.2370994916793876</v>
      </c>
      <c r="O54" s="122">
        <f t="shared" si="8"/>
        <v>94.219515604302046</v>
      </c>
      <c r="P54" s="86"/>
      <c r="Q54" s="86"/>
      <c r="R54" s="86"/>
      <c r="S54" s="86"/>
      <c r="T54" s="86"/>
      <c r="U54" s="86"/>
      <c r="V54" s="86"/>
      <c r="W54" s="86"/>
      <c r="X54" s="86"/>
      <c r="Y54" s="111"/>
    </row>
    <row r="55" spans="1:25" s="71" customFormat="1">
      <c r="A55" s="5"/>
      <c r="B55" s="329" t="s">
        <v>82</v>
      </c>
      <c r="C55" s="928">
        <f>+C56</f>
        <v>4.2370994916793876</v>
      </c>
      <c r="D55" s="928">
        <f t="shared" ref="D55:N55" si="12">+D56</f>
        <v>4.2370994916793876</v>
      </c>
      <c r="E55" s="928">
        <f t="shared" si="12"/>
        <v>4.2370994916793876</v>
      </c>
      <c r="F55" s="928">
        <f t="shared" si="12"/>
        <v>4.2370994916793876</v>
      </c>
      <c r="G55" s="928">
        <f t="shared" si="12"/>
        <v>4.2370994916793876</v>
      </c>
      <c r="H55" s="928">
        <f t="shared" si="12"/>
        <v>4.2370994916793876</v>
      </c>
      <c r="I55" s="928">
        <f t="shared" si="12"/>
        <v>4.2370994916793876</v>
      </c>
      <c r="J55" s="928">
        <f t="shared" si="12"/>
        <v>4.2370994916793876</v>
      </c>
      <c r="K55" s="928">
        <f t="shared" si="12"/>
        <v>4.2370994916793876</v>
      </c>
      <c r="L55" s="928">
        <f t="shared" si="12"/>
        <v>4.2370994916793876</v>
      </c>
      <c r="M55" s="928">
        <f t="shared" si="12"/>
        <v>4.2370994916793876</v>
      </c>
      <c r="N55" s="928">
        <f t="shared" si="12"/>
        <v>4.2370994916793876</v>
      </c>
      <c r="O55" s="933">
        <f t="shared" si="8"/>
        <v>50.845193900152651</v>
      </c>
      <c r="P55" s="86"/>
      <c r="Q55" s="86"/>
      <c r="R55" s="86"/>
      <c r="S55" s="86"/>
      <c r="T55" s="86"/>
      <c r="U55" s="86"/>
      <c r="V55" s="86"/>
      <c r="W55" s="86"/>
      <c r="X55" s="86"/>
      <c r="Y55" s="111"/>
    </row>
    <row r="56" spans="1:25" s="71" customFormat="1">
      <c r="A56" s="5"/>
      <c r="B56" s="329" t="s">
        <v>745</v>
      </c>
      <c r="C56" s="928">
        <v>4.2370994916793876</v>
      </c>
      <c r="D56" s="928">
        <v>4.2370994916793876</v>
      </c>
      <c r="E56" s="928">
        <v>4.2370994916793876</v>
      </c>
      <c r="F56" s="928">
        <v>4.2370994916793876</v>
      </c>
      <c r="G56" s="928">
        <v>4.2370994916793876</v>
      </c>
      <c r="H56" s="928">
        <v>4.2370994916793876</v>
      </c>
      <c r="I56" s="928">
        <v>4.2370994916793876</v>
      </c>
      <c r="J56" s="928">
        <v>4.2370994916793876</v>
      </c>
      <c r="K56" s="928">
        <v>4.2370994916793876</v>
      </c>
      <c r="L56" s="928">
        <v>4.2370994916793876</v>
      </c>
      <c r="M56" s="928">
        <v>4.2370994916793876</v>
      </c>
      <c r="N56" s="928">
        <v>4.2370994916793876</v>
      </c>
      <c r="O56" s="933">
        <f t="shared" si="8"/>
        <v>50.845193900152651</v>
      </c>
      <c r="P56" s="86"/>
      <c r="Q56" s="86"/>
      <c r="R56" s="86"/>
      <c r="S56" s="86"/>
      <c r="T56" s="86"/>
      <c r="U56" s="86"/>
      <c r="V56" s="86"/>
      <c r="W56" s="86"/>
      <c r="X56" s="86"/>
      <c r="Y56" s="111"/>
    </row>
    <row r="57" spans="1:25" s="71" customFormat="1">
      <c r="A57" s="5"/>
      <c r="B57" s="344" t="s">
        <v>86</v>
      </c>
      <c r="C57" s="928">
        <f t="shared" ref="C57:N57" si="13">+C58+C59</f>
        <v>10.946124375171591</v>
      </c>
      <c r="D57" s="928">
        <f t="shared" si="13"/>
        <v>0</v>
      </c>
      <c r="E57" s="928">
        <f t="shared" si="13"/>
        <v>0</v>
      </c>
      <c r="F57" s="928">
        <f t="shared" si="13"/>
        <v>10.809399109659266</v>
      </c>
      <c r="G57" s="928">
        <f t="shared" si="13"/>
        <v>0</v>
      </c>
      <c r="H57" s="928">
        <f t="shared" si="13"/>
        <v>0</v>
      </c>
      <c r="I57" s="928">
        <f t="shared" si="13"/>
        <v>10.809399109659266</v>
      </c>
      <c r="J57" s="928">
        <f t="shared" si="13"/>
        <v>0</v>
      </c>
      <c r="K57" s="928">
        <f t="shared" si="13"/>
        <v>0</v>
      </c>
      <c r="L57" s="928">
        <f t="shared" si="13"/>
        <v>10.809399109659266</v>
      </c>
      <c r="M57" s="928">
        <f t="shared" si="13"/>
        <v>0</v>
      </c>
      <c r="N57" s="928">
        <f t="shared" si="13"/>
        <v>0</v>
      </c>
      <c r="O57" s="933">
        <f t="shared" si="8"/>
        <v>43.374321704149388</v>
      </c>
      <c r="P57" s="86"/>
      <c r="Q57" s="86"/>
      <c r="R57" s="86"/>
      <c r="S57" s="86"/>
      <c r="T57" s="86"/>
      <c r="U57" s="86"/>
      <c r="V57" s="86"/>
      <c r="W57" s="86"/>
      <c r="X57" s="86"/>
      <c r="Y57" s="111"/>
    </row>
    <row r="58" spans="1:25" s="71" customFormat="1">
      <c r="A58" s="5"/>
      <c r="B58" s="329" t="s">
        <v>745</v>
      </c>
      <c r="C58" s="928">
        <v>10.809399109659266</v>
      </c>
      <c r="D58" s="928">
        <v>0</v>
      </c>
      <c r="E58" s="928">
        <v>0</v>
      </c>
      <c r="F58" s="928">
        <v>10.809399109659266</v>
      </c>
      <c r="G58" s="928">
        <v>0</v>
      </c>
      <c r="H58" s="928">
        <v>0</v>
      </c>
      <c r="I58" s="928">
        <v>10.809399109659266</v>
      </c>
      <c r="J58" s="928">
        <v>0</v>
      </c>
      <c r="K58" s="928">
        <v>0</v>
      </c>
      <c r="L58" s="928">
        <v>10.809399109659266</v>
      </c>
      <c r="M58" s="928">
        <v>0</v>
      </c>
      <c r="N58" s="928">
        <v>0</v>
      </c>
      <c r="O58" s="933">
        <f t="shared" si="8"/>
        <v>43.237596438637063</v>
      </c>
      <c r="P58" s="86"/>
      <c r="Q58" s="86"/>
      <c r="R58" s="86"/>
      <c r="S58" s="86"/>
      <c r="T58" s="86"/>
      <c r="U58" s="86"/>
      <c r="V58" s="86"/>
      <c r="W58" s="86"/>
      <c r="X58" s="86"/>
      <c r="Y58" s="111"/>
    </row>
    <row r="59" spans="1:25" s="71" customFormat="1">
      <c r="A59" s="5"/>
      <c r="B59" s="345" t="s">
        <v>85</v>
      </c>
      <c r="C59" s="346">
        <v>0.13672526551232594</v>
      </c>
      <c r="D59" s="346">
        <v>0</v>
      </c>
      <c r="E59" s="346">
        <v>0</v>
      </c>
      <c r="F59" s="346">
        <v>0</v>
      </c>
      <c r="G59" s="346">
        <v>0</v>
      </c>
      <c r="H59" s="346">
        <v>0</v>
      </c>
      <c r="I59" s="346">
        <v>0</v>
      </c>
      <c r="J59" s="346">
        <v>0</v>
      </c>
      <c r="K59" s="346">
        <v>0</v>
      </c>
      <c r="L59" s="346">
        <v>0</v>
      </c>
      <c r="M59" s="346">
        <v>0</v>
      </c>
      <c r="N59" s="346">
        <v>0</v>
      </c>
      <c r="O59" s="122">
        <f t="shared" si="8"/>
        <v>0.13672526551232594</v>
      </c>
      <c r="P59" s="86"/>
      <c r="Q59" s="86"/>
      <c r="R59" s="86"/>
      <c r="S59" s="86"/>
      <c r="T59" s="86"/>
      <c r="U59" s="86"/>
      <c r="V59" s="86"/>
      <c r="W59" s="86"/>
      <c r="X59" s="86"/>
      <c r="Y59" s="111"/>
    </row>
    <row r="60" spans="1:25" s="71" customFormat="1">
      <c r="A60" s="5"/>
      <c r="B60" s="329"/>
      <c r="C60" s="928"/>
      <c r="D60" s="928"/>
      <c r="E60" s="928"/>
      <c r="F60" s="928"/>
      <c r="G60" s="928"/>
      <c r="H60" s="928"/>
      <c r="I60" s="928"/>
      <c r="J60" s="928"/>
      <c r="K60" s="928"/>
      <c r="L60" s="928"/>
      <c r="M60" s="928"/>
      <c r="N60" s="928"/>
      <c r="O60" s="933"/>
      <c r="P60" s="86"/>
      <c r="Q60" s="86"/>
      <c r="R60" s="86"/>
      <c r="S60" s="86"/>
      <c r="T60" s="86"/>
      <c r="U60" s="86"/>
      <c r="V60" s="86"/>
      <c r="W60" s="86"/>
      <c r="X60" s="86"/>
      <c r="Y60" s="111"/>
    </row>
    <row r="61" spans="1:25" s="71" customFormat="1">
      <c r="A61" s="5"/>
      <c r="B61" s="329"/>
      <c r="C61" s="928"/>
      <c r="D61" s="928"/>
      <c r="E61" s="928"/>
      <c r="F61" s="928"/>
      <c r="G61" s="928"/>
      <c r="H61" s="928"/>
      <c r="I61" s="928"/>
      <c r="J61" s="928"/>
      <c r="K61" s="928"/>
      <c r="L61" s="928"/>
      <c r="M61" s="928"/>
      <c r="N61" s="928"/>
      <c r="O61" s="933"/>
      <c r="P61" s="86"/>
      <c r="Q61" s="86"/>
      <c r="R61" s="86"/>
      <c r="S61" s="86"/>
      <c r="T61" s="86"/>
      <c r="U61" s="86"/>
      <c r="V61" s="86"/>
      <c r="W61" s="86"/>
      <c r="X61" s="86"/>
      <c r="Y61" s="111"/>
    </row>
    <row r="62" spans="1:25" s="71" customFormat="1">
      <c r="A62" s="5"/>
      <c r="B62" s="321" t="s">
        <v>105</v>
      </c>
      <c r="C62" s="322">
        <f t="shared" ref="C62:N62" si="14">+C63+C64</f>
        <v>435.09595037140531</v>
      </c>
      <c r="D62" s="322">
        <f t="shared" si="14"/>
        <v>1358.1886264758386</v>
      </c>
      <c r="E62" s="322">
        <f t="shared" si="14"/>
        <v>1179.531394171516</v>
      </c>
      <c r="F62" s="322">
        <f t="shared" si="14"/>
        <v>73.683120884685209</v>
      </c>
      <c r="G62" s="322">
        <f t="shared" si="14"/>
        <v>62.921932008515476</v>
      </c>
      <c r="H62" s="322">
        <f t="shared" si="14"/>
        <v>4561.2022978333916</v>
      </c>
      <c r="I62" s="322">
        <f t="shared" si="14"/>
        <v>2958.9382002240877</v>
      </c>
      <c r="J62" s="322">
        <f t="shared" si="14"/>
        <v>4341.8583803097836</v>
      </c>
      <c r="K62" s="322">
        <f t="shared" si="14"/>
        <v>3530.3678936608781</v>
      </c>
      <c r="L62" s="322">
        <f t="shared" si="14"/>
        <v>990.56669340851158</v>
      </c>
      <c r="M62" s="322">
        <f t="shared" si="14"/>
        <v>10.355913791109973</v>
      </c>
      <c r="N62" s="322">
        <f t="shared" si="14"/>
        <v>10.407282857663718</v>
      </c>
      <c r="O62" s="117">
        <f t="shared" si="8"/>
        <v>19513.117685997389</v>
      </c>
      <c r="P62" s="86"/>
      <c r="Q62" s="86"/>
      <c r="R62" s="86"/>
      <c r="S62" s="86"/>
      <c r="T62" s="86"/>
      <c r="U62" s="86"/>
      <c r="V62" s="86"/>
      <c r="W62" s="86"/>
      <c r="X62" s="86"/>
      <c r="Y62" s="111"/>
    </row>
    <row r="63" spans="1:25" s="71" customFormat="1">
      <c r="A63" s="5"/>
      <c r="B63" s="932" t="s">
        <v>106</v>
      </c>
      <c r="C63" s="935">
        <v>4.2370994916793876</v>
      </c>
      <c r="D63" s="935">
        <v>4.2370994916793876</v>
      </c>
      <c r="E63" s="935">
        <v>4.2370994916793876</v>
      </c>
      <c r="F63" s="935">
        <v>4.2370994916793876</v>
      </c>
      <c r="G63" s="935">
        <v>4.2370994916793876</v>
      </c>
      <c r="H63" s="935">
        <v>4.2370994916793876</v>
      </c>
      <c r="I63" s="935">
        <v>2911.1763782354637</v>
      </c>
      <c r="J63" s="935">
        <v>2623.8841600526189</v>
      </c>
      <c r="K63" s="935">
        <v>4.2370994916793876</v>
      </c>
      <c r="L63" s="935">
        <v>4.2370994916793876</v>
      </c>
      <c r="M63" s="935">
        <v>4.2370994916793876</v>
      </c>
      <c r="N63" s="935">
        <v>4.2370994916793876</v>
      </c>
      <c r="O63" s="931">
        <f t="shared" si="8"/>
        <v>5577.4315332048754</v>
      </c>
      <c r="P63" s="86"/>
      <c r="Q63" s="86"/>
      <c r="R63" s="86"/>
      <c r="S63" s="86"/>
      <c r="T63" s="86"/>
      <c r="U63" s="86"/>
      <c r="V63" s="86"/>
      <c r="W63" s="86"/>
      <c r="X63" s="86"/>
      <c r="Y63" s="111"/>
    </row>
    <row r="64" spans="1:25" s="71" customFormat="1">
      <c r="A64" s="5"/>
      <c r="B64" s="932" t="s">
        <v>531</v>
      </c>
      <c r="C64" s="935">
        <v>430.85885087972594</v>
      </c>
      <c r="D64" s="935">
        <v>1353.9515269841593</v>
      </c>
      <c r="E64" s="935">
        <v>1175.2942946798366</v>
      </c>
      <c r="F64" s="935">
        <v>69.446021393005822</v>
      </c>
      <c r="G64" s="935">
        <v>58.684832516836089</v>
      </c>
      <c r="H64" s="935">
        <v>4556.9651983417125</v>
      </c>
      <c r="I64" s="935">
        <v>47.761821988624114</v>
      </c>
      <c r="J64" s="935">
        <v>1717.9742202571645</v>
      </c>
      <c r="K64" s="935">
        <v>3526.1307941691985</v>
      </c>
      <c r="L64" s="935">
        <v>986.32959391683221</v>
      </c>
      <c r="M64" s="935">
        <v>6.1188142994305856</v>
      </c>
      <c r="N64" s="935">
        <v>6.1701833659843306</v>
      </c>
      <c r="O64" s="931">
        <f t="shared" si="8"/>
        <v>13935.686152792512</v>
      </c>
      <c r="P64" s="86"/>
      <c r="Q64" s="86"/>
      <c r="R64" s="86"/>
      <c r="S64" s="86"/>
      <c r="T64" s="86"/>
      <c r="U64" s="86"/>
      <c r="V64" s="86"/>
      <c r="W64" s="86"/>
      <c r="X64" s="86"/>
      <c r="Y64" s="111"/>
    </row>
    <row r="65" spans="1:25" s="71" customFormat="1">
      <c r="A65" s="5"/>
      <c r="B65" s="321" t="s">
        <v>107</v>
      </c>
      <c r="C65" s="322">
        <v>7836.6781685331916</v>
      </c>
      <c r="D65" s="322">
        <v>156.52922048385236</v>
      </c>
      <c r="E65" s="322">
        <v>2597.7786380642819</v>
      </c>
      <c r="F65" s="322">
        <v>4704.0201350922225</v>
      </c>
      <c r="G65" s="322">
        <v>1505.3051619660016</v>
      </c>
      <c r="H65" s="322">
        <v>173.33199671038872</v>
      </c>
      <c r="I65" s="322">
        <v>331.86410206460732</v>
      </c>
      <c r="J65" s="322">
        <v>143.43902283090759</v>
      </c>
      <c r="K65" s="322">
        <v>2080.1315618369467</v>
      </c>
      <c r="L65" s="322">
        <v>169.95932920682449</v>
      </c>
      <c r="M65" s="322">
        <v>178.06386091937509</v>
      </c>
      <c r="N65" s="322">
        <v>2317.5293509245075</v>
      </c>
      <c r="O65" s="117">
        <f t="shared" si="8"/>
        <v>22194.630548633104</v>
      </c>
      <c r="P65" s="86"/>
      <c r="Q65" s="86"/>
      <c r="R65" s="86"/>
      <c r="S65" s="86"/>
      <c r="T65" s="86"/>
      <c r="U65" s="86"/>
      <c r="V65" s="86"/>
      <c r="W65" s="86"/>
      <c r="X65" s="86"/>
      <c r="Y65" s="111"/>
    </row>
    <row r="66" spans="1:25" s="924" customFormat="1">
      <c r="A66" s="5"/>
      <c r="B66" s="428"/>
      <c r="C66" s="428"/>
      <c r="D66" s="428"/>
      <c r="E66" s="428"/>
      <c r="F66" s="428"/>
      <c r="G66" s="428"/>
      <c r="H66" s="428"/>
      <c r="I66" s="428"/>
      <c r="J66" s="428"/>
      <c r="K66" s="428"/>
      <c r="L66" s="428"/>
      <c r="M66" s="428"/>
      <c r="N66" s="428"/>
      <c r="O66" s="428"/>
      <c r="P66" s="86"/>
      <c r="Q66" s="86"/>
      <c r="R66" s="86"/>
      <c r="S66" s="86"/>
      <c r="T66" s="86"/>
      <c r="U66" s="86"/>
      <c r="V66" s="86"/>
      <c r="W66" s="86"/>
      <c r="X66" s="86"/>
      <c r="Y66" s="111"/>
    </row>
    <row r="67" spans="1:25" s="71" customFormat="1">
      <c r="A67" s="5"/>
      <c r="B67" s="92" t="s">
        <v>341</v>
      </c>
      <c r="C67" s="1129"/>
      <c r="D67" s="936"/>
      <c r="E67" s="936"/>
      <c r="F67" s="936"/>
      <c r="G67" s="936"/>
      <c r="H67" s="936"/>
      <c r="I67" s="936"/>
      <c r="J67" s="936"/>
      <c r="K67" s="936"/>
      <c r="L67" s="936"/>
      <c r="M67" s="936"/>
      <c r="N67" s="936"/>
      <c r="O67" s="428"/>
      <c r="P67" s="86"/>
      <c r="Q67" s="86"/>
      <c r="R67" s="86"/>
      <c r="S67" s="86"/>
      <c r="T67" s="86"/>
      <c r="U67" s="86"/>
      <c r="V67" s="86"/>
      <c r="W67" s="86"/>
      <c r="X67" s="86"/>
      <c r="Y67" s="111"/>
    </row>
    <row r="68" spans="1:25" s="71" customFormat="1">
      <c r="A68" s="1"/>
      <c r="B68" s="111"/>
      <c r="C68" s="1130"/>
      <c r="D68" s="1130"/>
      <c r="E68" s="1130"/>
      <c r="F68" s="1130"/>
      <c r="G68" s="1130"/>
      <c r="H68" s="1130"/>
      <c r="I68" s="1130"/>
      <c r="J68" s="1130"/>
      <c r="K68" s="1130"/>
      <c r="L68" s="1130"/>
      <c r="M68" s="1130"/>
      <c r="N68" s="1130"/>
      <c r="O68" s="1130"/>
      <c r="P68" s="86"/>
      <c r="Q68" s="86"/>
      <c r="R68" s="86"/>
      <c r="S68" s="86"/>
      <c r="T68" s="86"/>
      <c r="U68" s="86"/>
      <c r="V68" s="86"/>
      <c r="W68" s="86"/>
      <c r="X68" s="86"/>
      <c r="Y68" s="111"/>
    </row>
    <row r="69" spans="1:25" s="71" customFormat="1">
      <c r="A69" s="1"/>
      <c r="B69" s="111"/>
      <c r="C69" s="1130"/>
      <c r="D69" s="1130"/>
      <c r="E69" s="1130"/>
      <c r="F69" s="1130"/>
      <c r="G69" s="1130"/>
      <c r="H69" s="1130"/>
      <c r="I69" s="1130"/>
      <c r="J69" s="1130"/>
      <c r="K69" s="1130"/>
      <c r="L69" s="1130"/>
      <c r="M69" s="1130"/>
      <c r="N69" s="1130"/>
      <c r="O69" s="1130"/>
      <c r="P69" s="86"/>
      <c r="Q69" s="86"/>
      <c r="R69" s="86"/>
      <c r="S69" s="86"/>
      <c r="T69" s="86"/>
      <c r="U69" s="86"/>
      <c r="V69" s="86"/>
      <c r="W69" s="86"/>
      <c r="X69" s="86"/>
      <c r="Y69" s="111"/>
    </row>
    <row r="70" spans="1:25" s="71" customFormat="1">
      <c r="A70" s="1"/>
      <c r="B70" s="111"/>
      <c r="C70" s="86"/>
      <c r="D70" s="86"/>
      <c r="E70" s="86"/>
      <c r="F70" s="86"/>
      <c r="G70" s="86"/>
      <c r="H70" s="86"/>
      <c r="I70" s="86"/>
      <c r="J70" s="86"/>
      <c r="K70" s="86"/>
      <c r="L70" s="86"/>
      <c r="M70" s="86"/>
      <c r="N70" s="86"/>
      <c r="O70" s="86"/>
      <c r="P70" s="86"/>
      <c r="Q70" s="86"/>
      <c r="R70" s="86"/>
      <c r="S70" s="86"/>
      <c r="T70" s="86"/>
      <c r="U70" s="86"/>
      <c r="V70" s="86"/>
      <c r="W70" s="86"/>
      <c r="X70" s="86"/>
      <c r="Y70" s="111"/>
    </row>
    <row r="71" spans="1:25" s="71" customFormat="1">
      <c r="A71" s="1"/>
      <c r="B71" s="111"/>
      <c r="C71" s="86"/>
      <c r="D71" s="86"/>
      <c r="E71" s="86"/>
      <c r="F71" s="86"/>
      <c r="G71" s="86"/>
      <c r="H71" s="86"/>
      <c r="I71" s="86"/>
      <c r="J71" s="86"/>
      <c r="K71" s="86"/>
      <c r="L71" s="86"/>
      <c r="M71" s="86"/>
      <c r="N71" s="86"/>
      <c r="O71" s="86"/>
      <c r="P71" s="86"/>
      <c r="Q71" s="86"/>
      <c r="R71" s="86"/>
      <c r="S71" s="86"/>
      <c r="T71" s="86"/>
      <c r="U71" s="86"/>
      <c r="V71" s="86"/>
      <c r="W71" s="86"/>
      <c r="X71" s="86"/>
      <c r="Y71" s="111"/>
    </row>
    <row r="72" spans="1:25" s="71" customFormat="1">
      <c r="A72" s="1"/>
      <c r="B72" s="111"/>
      <c r="C72" s="1130"/>
      <c r="D72" s="111"/>
      <c r="E72" s="111"/>
      <c r="F72" s="111"/>
      <c r="G72" s="111"/>
      <c r="H72" s="111"/>
      <c r="I72" s="111"/>
      <c r="J72" s="111"/>
      <c r="K72" s="111"/>
      <c r="L72" s="111"/>
      <c r="M72" s="111"/>
      <c r="N72" s="111"/>
      <c r="O72" s="111"/>
      <c r="P72" s="86"/>
      <c r="Q72" s="86"/>
      <c r="R72" s="86"/>
      <c r="S72" s="86"/>
      <c r="T72" s="86"/>
      <c r="U72" s="86"/>
      <c r="V72" s="86"/>
      <c r="W72" s="86"/>
      <c r="X72" s="86"/>
      <c r="Y72" s="111"/>
    </row>
    <row r="73" spans="1:25" s="71" customFormat="1">
      <c r="A73" s="1"/>
      <c r="B73" s="111"/>
      <c r="C73" s="1130"/>
      <c r="D73" s="111"/>
      <c r="E73" s="111"/>
      <c r="F73" s="111"/>
      <c r="G73" s="111"/>
      <c r="H73" s="111"/>
      <c r="I73" s="111"/>
      <c r="J73" s="111"/>
      <c r="K73" s="111"/>
      <c r="L73" s="111"/>
      <c r="M73" s="111"/>
      <c r="N73" s="111"/>
      <c r="O73" s="111"/>
      <c r="P73" s="86"/>
      <c r="Q73" s="86"/>
      <c r="R73" s="86"/>
      <c r="S73" s="86"/>
      <c r="T73" s="86"/>
      <c r="U73" s="86"/>
      <c r="V73" s="86"/>
      <c r="W73" s="86"/>
      <c r="X73" s="86"/>
      <c r="Y73" s="111"/>
    </row>
    <row r="74" spans="1:25" s="71" customFormat="1">
      <c r="A74" s="1"/>
      <c r="B74" s="111"/>
      <c r="C74" s="1130"/>
      <c r="D74" s="111"/>
      <c r="E74" s="111"/>
      <c r="F74" s="111"/>
      <c r="G74" s="111"/>
      <c r="H74" s="111"/>
      <c r="I74" s="111"/>
      <c r="J74" s="111"/>
      <c r="K74" s="111"/>
      <c r="L74" s="111"/>
      <c r="M74" s="111"/>
      <c r="N74" s="111"/>
      <c r="O74" s="111"/>
      <c r="P74" s="86"/>
      <c r="Q74" s="86"/>
      <c r="R74" s="86"/>
      <c r="S74" s="86"/>
      <c r="T74" s="86"/>
      <c r="U74" s="86"/>
      <c r="V74" s="86"/>
      <c r="W74" s="86"/>
      <c r="X74" s="86"/>
      <c r="Y74" s="111"/>
    </row>
    <row r="75" spans="1:25" s="71" customFormat="1">
      <c r="A75" s="1"/>
      <c r="B75" s="111"/>
      <c r="C75" s="111"/>
      <c r="D75" s="111"/>
      <c r="E75" s="111"/>
      <c r="F75" s="111"/>
      <c r="G75" s="111"/>
      <c r="H75" s="111"/>
      <c r="I75" s="111"/>
      <c r="J75" s="111"/>
      <c r="K75" s="111"/>
      <c r="L75" s="111"/>
      <c r="M75" s="111"/>
      <c r="N75" s="111"/>
      <c r="O75" s="111"/>
      <c r="P75" s="86"/>
      <c r="Q75" s="86"/>
      <c r="R75" s="86"/>
      <c r="S75" s="86"/>
      <c r="T75" s="86"/>
      <c r="U75" s="86"/>
      <c r="V75" s="86"/>
      <c r="W75" s="86"/>
      <c r="X75" s="86"/>
      <c r="Y75" s="111"/>
    </row>
    <row r="76" spans="1:25" s="71" customFormat="1">
      <c r="A76" s="1"/>
      <c r="B76" s="111"/>
      <c r="C76" s="111"/>
      <c r="D76" s="111"/>
      <c r="E76" s="111"/>
      <c r="F76" s="111"/>
      <c r="G76" s="111"/>
      <c r="H76" s="111"/>
      <c r="I76" s="111"/>
      <c r="J76" s="111"/>
      <c r="K76" s="111"/>
      <c r="L76" s="111"/>
      <c r="M76" s="111"/>
      <c r="N76" s="111"/>
      <c r="O76" s="111"/>
      <c r="P76" s="86"/>
      <c r="Q76" s="86"/>
      <c r="R76" s="86"/>
      <c r="S76" s="86"/>
      <c r="T76" s="86"/>
      <c r="U76" s="86"/>
      <c r="V76" s="86"/>
      <c r="W76" s="86"/>
      <c r="X76" s="86"/>
      <c r="Y76" s="111"/>
    </row>
    <row r="77" spans="1:25" s="71" customFormat="1">
      <c r="A77" s="1"/>
      <c r="B77" s="111"/>
      <c r="C77" s="111"/>
      <c r="D77" s="111"/>
      <c r="E77" s="111"/>
      <c r="F77" s="111"/>
      <c r="G77" s="111"/>
      <c r="H77" s="111"/>
      <c r="I77" s="111"/>
      <c r="J77" s="111"/>
      <c r="K77" s="111"/>
      <c r="L77" s="111"/>
      <c r="M77" s="111"/>
      <c r="N77" s="111"/>
      <c r="O77" s="111"/>
      <c r="P77" s="86"/>
      <c r="Q77" s="86"/>
      <c r="R77" s="86"/>
      <c r="S77" s="86"/>
      <c r="T77" s="86"/>
      <c r="U77" s="86"/>
      <c r="V77" s="86"/>
      <c r="W77" s="86"/>
      <c r="X77" s="86"/>
      <c r="Y77" s="111"/>
    </row>
    <row r="78" spans="1:25" s="71" customFormat="1">
      <c r="A78" s="1"/>
      <c r="B78" s="111"/>
      <c r="C78" s="111"/>
      <c r="D78" s="111"/>
      <c r="E78" s="111"/>
      <c r="F78" s="111"/>
      <c r="G78" s="111"/>
      <c r="H78" s="111"/>
      <c r="I78" s="111"/>
      <c r="J78" s="111"/>
      <c r="K78" s="111"/>
      <c r="L78" s="111"/>
      <c r="M78" s="111"/>
      <c r="N78" s="111"/>
      <c r="O78" s="111"/>
      <c r="P78" s="86"/>
      <c r="Q78" s="86"/>
      <c r="R78" s="86"/>
      <c r="S78" s="86"/>
      <c r="T78" s="86"/>
      <c r="U78" s="86"/>
      <c r="V78" s="86"/>
      <c r="W78" s="86"/>
      <c r="X78" s="86"/>
      <c r="Y78" s="111"/>
    </row>
    <row r="79" spans="1:25" s="71" customFormat="1">
      <c r="A79" s="1"/>
      <c r="B79" s="111"/>
      <c r="C79" s="111"/>
      <c r="D79" s="111"/>
      <c r="E79" s="111"/>
      <c r="F79" s="111"/>
      <c r="G79" s="111"/>
      <c r="H79" s="111"/>
      <c r="I79" s="111"/>
      <c r="J79" s="111"/>
      <c r="K79" s="111"/>
      <c r="L79" s="111"/>
      <c r="M79" s="111"/>
      <c r="N79" s="111"/>
      <c r="O79" s="111"/>
      <c r="P79" s="86"/>
      <c r="Q79" s="86"/>
      <c r="R79" s="86"/>
      <c r="S79" s="86"/>
      <c r="T79" s="86"/>
      <c r="U79" s="86"/>
      <c r="V79" s="86"/>
      <c r="W79" s="86"/>
      <c r="X79" s="86"/>
      <c r="Y79" s="111"/>
    </row>
    <row r="80" spans="1:25" s="71" customFormat="1">
      <c r="A80" s="1"/>
      <c r="B80" s="111"/>
      <c r="C80" s="111"/>
      <c r="D80" s="111"/>
      <c r="E80" s="111"/>
      <c r="F80" s="111"/>
      <c r="G80" s="111"/>
      <c r="H80" s="111"/>
      <c r="I80" s="111"/>
      <c r="J80" s="111"/>
      <c r="K80" s="111"/>
      <c r="L80" s="111"/>
      <c r="M80" s="111"/>
      <c r="N80" s="111"/>
      <c r="O80" s="111"/>
      <c r="P80" s="86"/>
      <c r="Q80" s="86"/>
      <c r="R80" s="86"/>
      <c r="S80" s="86"/>
      <c r="T80" s="86"/>
      <c r="U80" s="86"/>
      <c r="V80" s="86"/>
      <c r="W80" s="86"/>
      <c r="X80" s="86"/>
      <c r="Y80" s="111"/>
    </row>
    <row r="81" spans="1:25" s="71" customFormat="1">
      <c r="A81" s="1"/>
      <c r="B81" s="111"/>
      <c r="C81" s="111"/>
      <c r="D81" s="111"/>
      <c r="E81" s="111"/>
      <c r="F81" s="111"/>
      <c r="G81" s="111"/>
      <c r="H81" s="111"/>
      <c r="I81" s="111"/>
      <c r="J81" s="111"/>
      <c r="K81" s="111"/>
      <c r="L81" s="111"/>
      <c r="M81" s="111"/>
      <c r="N81" s="111"/>
      <c r="O81" s="111"/>
      <c r="P81" s="86"/>
      <c r="Q81" s="86"/>
      <c r="R81" s="86"/>
      <c r="S81" s="86"/>
      <c r="T81" s="86"/>
      <c r="U81" s="86"/>
      <c r="V81" s="86"/>
      <c r="W81" s="86"/>
      <c r="X81" s="86"/>
      <c r="Y81" s="111"/>
    </row>
    <row r="82" spans="1:25" s="71" customFormat="1">
      <c r="A82" s="1"/>
      <c r="B82" s="111"/>
      <c r="P82" s="86"/>
      <c r="Q82" s="86"/>
      <c r="R82" s="86"/>
      <c r="S82" s="86"/>
      <c r="T82" s="86"/>
      <c r="U82" s="86"/>
      <c r="V82" s="86"/>
      <c r="W82" s="86"/>
      <c r="X82" s="86"/>
      <c r="Y82" s="111"/>
    </row>
    <row r="83" spans="1:25" s="71" customFormat="1">
      <c r="A83" s="1"/>
      <c r="B83" s="111"/>
      <c r="D83" s="917"/>
      <c r="P83" s="86"/>
      <c r="Q83" s="86"/>
      <c r="R83" s="86"/>
      <c r="S83" s="86"/>
      <c r="T83" s="86"/>
      <c r="U83" s="86"/>
      <c r="V83" s="86"/>
      <c r="W83" s="86"/>
      <c r="X83" s="86"/>
      <c r="Y83" s="111"/>
    </row>
    <row r="84" spans="1:25" s="71" customFormat="1">
      <c r="A84" s="1"/>
      <c r="B84" s="111"/>
      <c r="P84" s="86"/>
      <c r="Q84" s="86"/>
      <c r="R84" s="86"/>
      <c r="S84" s="86"/>
      <c r="T84" s="86"/>
      <c r="U84" s="86"/>
      <c r="V84" s="86"/>
      <c r="W84" s="86"/>
      <c r="X84" s="86"/>
      <c r="Y84" s="111"/>
    </row>
    <row r="85" spans="1:25" s="71" customFormat="1">
      <c r="A85" s="1"/>
      <c r="B85" s="111"/>
      <c r="P85" s="86"/>
      <c r="Q85" s="86"/>
      <c r="R85" s="86"/>
      <c r="S85" s="86"/>
      <c r="T85" s="86"/>
      <c r="U85" s="86"/>
      <c r="V85" s="86"/>
      <c r="W85" s="86"/>
      <c r="X85" s="86"/>
      <c r="Y85" s="111"/>
    </row>
    <row r="86" spans="1:25" s="71" customFormat="1">
      <c r="A86" s="1"/>
      <c r="B86" s="111"/>
      <c r="P86" s="86"/>
      <c r="Q86" s="86"/>
      <c r="R86" s="86"/>
      <c r="S86" s="86"/>
      <c r="T86" s="86"/>
      <c r="U86" s="86"/>
      <c r="V86" s="86"/>
      <c r="W86" s="86"/>
      <c r="X86" s="86"/>
      <c r="Y86" s="111"/>
    </row>
    <row r="87" spans="1:25" s="71" customFormat="1" hidden="1">
      <c r="A87" s="1"/>
      <c r="B87" s="111"/>
      <c r="P87" s="86"/>
      <c r="Q87" s="86"/>
      <c r="R87" s="86"/>
      <c r="S87" s="86"/>
      <c r="T87" s="86"/>
      <c r="U87" s="86"/>
      <c r="V87" s="86"/>
      <c r="W87" s="86"/>
      <c r="X87" s="86"/>
      <c r="Y87" s="111"/>
    </row>
    <row r="88" spans="1:25" s="71" customFormat="1">
      <c r="A88" s="1"/>
      <c r="B88" s="111"/>
      <c r="P88" s="86"/>
      <c r="Q88" s="86"/>
      <c r="R88" s="86"/>
      <c r="S88" s="86"/>
      <c r="T88" s="86"/>
      <c r="U88" s="86"/>
      <c r="V88" s="86"/>
      <c r="W88" s="86"/>
      <c r="X88" s="86"/>
      <c r="Y88" s="111"/>
    </row>
    <row r="89" spans="1:25" s="71" customFormat="1">
      <c r="A89" s="1"/>
      <c r="B89" s="111"/>
      <c r="P89" s="86"/>
      <c r="Q89" s="86"/>
      <c r="R89" s="86"/>
      <c r="S89" s="86"/>
      <c r="T89" s="86"/>
      <c r="U89" s="86"/>
      <c r="V89" s="86"/>
      <c r="W89" s="86"/>
      <c r="X89" s="86"/>
      <c r="Y89" s="111"/>
    </row>
    <row r="90" spans="1:25" s="71" customFormat="1">
      <c r="A90" s="1"/>
      <c r="B90" s="111"/>
      <c r="P90" s="86"/>
      <c r="Q90" s="86"/>
      <c r="R90" s="86"/>
      <c r="S90" s="86"/>
      <c r="T90" s="86"/>
      <c r="U90" s="86"/>
      <c r="V90" s="86"/>
      <c r="W90" s="86"/>
      <c r="X90" s="86"/>
      <c r="Y90" s="111"/>
    </row>
    <row r="91" spans="1:25" s="71" customFormat="1">
      <c r="A91" s="1"/>
      <c r="B91" s="111"/>
      <c r="P91" s="86"/>
      <c r="Q91" s="86"/>
      <c r="R91" s="86"/>
      <c r="S91" s="86"/>
      <c r="T91" s="86"/>
      <c r="U91" s="86"/>
      <c r="V91" s="86"/>
      <c r="W91" s="86"/>
      <c r="X91" s="86"/>
      <c r="Y91" s="111"/>
    </row>
    <row r="92" spans="1:25" s="71" customFormat="1">
      <c r="A92" s="1"/>
      <c r="B92" s="111"/>
      <c r="P92" s="86"/>
      <c r="Q92" s="86"/>
      <c r="R92" s="86"/>
      <c r="S92" s="86"/>
      <c r="T92" s="86"/>
      <c r="U92" s="86"/>
      <c r="V92" s="86"/>
      <c r="W92" s="86"/>
      <c r="X92" s="86"/>
      <c r="Y92" s="111"/>
    </row>
    <row r="93" spans="1:25" s="71" customFormat="1">
      <c r="A93" s="1"/>
      <c r="B93" s="111"/>
      <c r="P93" s="86"/>
      <c r="Q93" s="86"/>
      <c r="R93" s="86"/>
      <c r="S93" s="86"/>
      <c r="T93" s="86"/>
      <c r="U93" s="86"/>
      <c r="V93" s="86"/>
      <c r="W93" s="86"/>
      <c r="X93" s="86"/>
      <c r="Y93" s="111"/>
    </row>
    <row r="94" spans="1:25" s="71" customFormat="1">
      <c r="A94" s="1"/>
      <c r="B94" s="111"/>
      <c r="P94" s="86"/>
      <c r="Q94" s="86"/>
      <c r="R94" s="86"/>
      <c r="S94" s="86"/>
      <c r="T94" s="86"/>
      <c r="U94" s="86"/>
      <c r="V94" s="86"/>
      <c r="W94" s="86"/>
      <c r="X94" s="86"/>
      <c r="Y94" s="111"/>
    </row>
    <row r="95" spans="1:25" s="71" customFormat="1">
      <c r="A95" s="1"/>
      <c r="B95" s="111"/>
      <c r="P95" s="86"/>
      <c r="Q95" s="86"/>
      <c r="R95" s="86"/>
      <c r="S95" s="86"/>
      <c r="T95" s="86"/>
      <c r="U95" s="86"/>
      <c r="V95" s="86"/>
      <c r="W95" s="86"/>
      <c r="X95" s="86"/>
      <c r="Y95" s="111"/>
    </row>
    <row r="96" spans="1:25" s="71" customFormat="1">
      <c r="A96" s="1"/>
      <c r="B96" s="111"/>
      <c r="P96" s="86"/>
      <c r="Q96" s="86"/>
      <c r="R96" s="86"/>
      <c r="S96" s="86"/>
      <c r="T96" s="86"/>
      <c r="U96" s="86"/>
      <c r="V96" s="86"/>
      <c r="W96" s="86"/>
      <c r="X96" s="86"/>
      <c r="Y96" s="111"/>
    </row>
    <row r="97" spans="1:25" s="71" customFormat="1">
      <c r="A97" s="1"/>
      <c r="B97" s="111"/>
      <c r="P97" s="86"/>
      <c r="Q97" s="86"/>
      <c r="R97" s="86"/>
      <c r="S97" s="86"/>
      <c r="T97" s="86"/>
      <c r="U97" s="86"/>
      <c r="V97" s="86"/>
      <c r="W97" s="86"/>
      <c r="X97" s="86"/>
      <c r="Y97" s="111"/>
    </row>
    <row r="98" spans="1:25" s="71" customFormat="1">
      <c r="A98" s="1"/>
      <c r="B98" s="111"/>
      <c r="P98" s="86"/>
      <c r="Q98" s="86"/>
      <c r="R98" s="86"/>
      <c r="S98" s="86"/>
      <c r="T98" s="86"/>
      <c r="U98" s="86"/>
      <c r="V98" s="86"/>
      <c r="W98" s="86"/>
      <c r="X98" s="86"/>
      <c r="Y98" s="111"/>
    </row>
    <row r="99" spans="1:25" s="71" customFormat="1">
      <c r="A99" s="1"/>
      <c r="B99" s="111"/>
      <c r="P99" s="86"/>
      <c r="Q99" s="86"/>
      <c r="R99" s="86"/>
      <c r="S99" s="86"/>
      <c r="T99" s="86"/>
      <c r="U99" s="86"/>
      <c r="V99" s="86"/>
      <c r="W99" s="86"/>
      <c r="X99" s="86"/>
      <c r="Y99" s="111"/>
    </row>
    <row r="100" spans="1:25" s="71" customFormat="1">
      <c r="A100" s="1"/>
      <c r="B100" s="111"/>
      <c r="P100" s="86"/>
      <c r="Q100" s="86"/>
      <c r="R100" s="86"/>
      <c r="S100" s="86"/>
      <c r="T100" s="86"/>
      <c r="U100" s="86"/>
      <c r="V100" s="86"/>
      <c r="W100" s="86"/>
      <c r="X100" s="86"/>
      <c r="Y100" s="111"/>
    </row>
    <row r="101" spans="1:25" s="71" customFormat="1">
      <c r="A101" s="1"/>
      <c r="B101" s="111"/>
      <c r="P101" s="86"/>
      <c r="Q101" s="86"/>
      <c r="R101" s="86"/>
      <c r="S101" s="86"/>
      <c r="T101" s="86"/>
      <c r="U101" s="86"/>
      <c r="V101" s="86"/>
      <c r="W101" s="86"/>
      <c r="X101" s="86"/>
      <c r="Y101" s="111"/>
    </row>
    <row r="102" spans="1:25" s="71" customFormat="1">
      <c r="A102" s="1"/>
      <c r="B102" s="111"/>
      <c r="P102" s="86"/>
      <c r="Q102" s="86"/>
      <c r="R102" s="86"/>
      <c r="S102" s="86"/>
      <c r="T102" s="86"/>
      <c r="U102" s="86"/>
      <c r="V102" s="86"/>
      <c r="W102" s="86"/>
      <c r="X102" s="86"/>
      <c r="Y102" s="111"/>
    </row>
    <row r="103" spans="1:25">
      <c r="P103" s="86"/>
      <c r="Q103" s="86"/>
      <c r="R103" s="86"/>
      <c r="S103" s="86"/>
      <c r="T103" s="86"/>
      <c r="U103" s="86"/>
      <c r="V103" s="86"/>
      <c r="W103" s="86"/>
      <c r="X103" s="86"/>
    </row>
    <row r="104" spans="1:25">
      <c r="P104" s="86"/>
      <c r="Q104" s="86"/>
      <c r="R104" s="86"/>
      <c r="S104" s="86"/>
      <c r="T104" s="86"/>
      <c r="U104" s="86"/>
      <c r="V104" s="86"/>
      <c r="W104" s="86"/>
      <c r="X104" s="86"/>
    </row>
    <row r="105" spans="1:25" s="71" customFormat="1">
      <c r="A105" s="1"/>
      <c r="B105" s="111"/>
      <c r="P105" s="86"/>
      <c r="Q105" s="86"/>
      <c r="R105" s="86"/>
      <c r="S105" s="86"/>
      <c r="T105" s="86"/>
      <c r="U105" s="86"/>
      <c r="V105" s="86"/>
      <c r="W105" s="86"/>
      <c r="X105" s="86"/>
      <c r="Y105" s="111"/>
    </row>
    <row r="106" spans="1:25" s="71" customFormat="1">
      <c r="A106" s="1"/>
      <c r="B106" s="111"/>
      <c r="P106" s="86"/>
      <c r="Q106" s="86"/>
      <c r="R106" s="86"/>
      <c r="S106" s="86"/>
      <c r="T106" s="86"/>
      <c r="U106" s="86"/>
      <c r="V106" s="86"/>
      <c r="W106" s="86"/>
      <c r="X106" s="86"/>
      <c r="Y106" s="111"/>
    </row>
    <row r="107" spans="1:25" s="71" customFormat="1">
      <c r="A107" s="1"/>
      <c r="B107" s="111"/>
      <c r="P107" s="86"/>
      <c r="Q107" s="86"/>
      <c r="R107" s="86"/>
      <c r="S107" s="86"/>
      <c r="T107" s="86"/>
      <c r="U107" s="86"/>
      <c r="V107" s="86"/>
      <c r="W107" s="86"/>
      <c r="X107" s="86"/>
      <c r="Y107" s="111"/>
    </row>
    <row r="108" spans="1:25" s="71" customFormat="1">
      <c r="A108" s="1"/>
      <c r="B108" s="111"/>
      <c r="P108" s="86"/>
      <c r="Q108" s="86"/>
      <c r="R108" s="86"/>
      <c r="S108" s="86"/>
      <c r="T108" s="86"/>
      <c r="U108" s="86"/>
      <c r="V108" s="86"/>
      <c r="W108" s="86"/>
      <c r="X108" s="86"/>
      <c r="Y108" s="111"/>
    </row>
    <row r="109" spans="1:25" s="71" customFormat="1">
      <c r="A109" s="1"/>
      <c r="B109" s="111"/>
      <c r="P109" s="86"/>
      <c r="Q109" s="86"/>
      <c r="R109" s="86"/>
      <c r="S109" s="86"/>
      <c r="T109" s="86"/>
      <c r="U109" s="86"/>
      <c r="V109" s="86"/>
      <c r="W109" s="86"/>
      <c r="X109" s="86"/>
      <c r="Y109" s="111"/>
    </row>
    <row r="110" spans="1:25" s="71" customFormat="1">
      <c r="A110" s="1"/>
      <c r="B110" s="111"/>
      <c r="P110" s="86"/>
      <c r="Q110" s="86"/>
      <c r="R110" s="86"/>
      <c r="S110" s="86"/>
      <c r="T110" s="86"/>
      <c r="U110" s="86"/>
      <c r="V110" s="86"/>
      <c r="W110" s="86"/>
      <c r="X110" s="86"/>
      <c r="Y110" s="111"/>
    </row>
    <row r="111" spans="1:25" s="71" customFormat="1">
      <c r="A111" s="1"/>
      <c r="B111" s="111"/>
      <c r="P111" s="86"/>
      <c r="Q111" s="86"/>
      <c r="R111" s="86"/>
      <c r="S111" s="86"/>
      <c r="T111" s="86"/>
      <c r="U111" s="86"/>
      <c r="V111" s="86"/>
      <c r="W111" s="86"/>
      <c r="X111" s="86"/>
      <c r="Y111" s="111"/>
    </row>
    <row r="114" ht="12.75" customHeight="1"/>
    <row r="115" ht="28.5" customHeight="1"/>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1" orientation="portrait" r:id="rId1"/>
  <headerFooter scaleWithDoc="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AG137"/>
  <sheetViews>
    <sheetView showGridLines="0" zoomScaleNormal="100" zoomScaleSheetLayoutView="86" workbookViewId="0">
      <selection activeCell="B3" sqref="B3"/>
    </sheetView>
  </sheetViews>
  <sheetFormatPr baseColWidth="10" defaultColWidth="11.453125" defaultRowHeight="13"/>
  <cols>
    <col min="1" max="1" width="10.26953125" style="1" bestFit="1" customWidth="1"/>
    <col min="2" max="2" width="55.7265625" style="111" customWidth="1"/>
    <col min="3" max="14" width="11.453125" style="71" customWidth="1"/>
    <col min="15" max="15" width="12.453125" style="71" bestFit="1" customWidth="1"/>
    <col min="16" max="16" width="16.453125" style="111" bestFit="1" customWidth="1"/>
    <col min="17" max="16384" width="11.453125" style="111"/>
  </cols>
  <sheetData>
    <row r="1" spans="1:33" ht="14.5">
      <c r="A1" s="696" t="s">
        <v>217</v>
      </c>
      <c r="B1" s="699"/>
    </row>
    <row r="2" spans="1:33" ht="15" customHeight="1">
      <c r="A2" s="42"/>
      <c r="B2" s="361" t="str">
        <f>+INDICE!B2</f>
        <v>MINISTERIO DE ECONOMÍA</v>
      </c>
      <c r="C2" s="3"/>
      <c r="D2" s="3"/>
      <c r="E2" s="3"/>
      <c r="F2" s="3"/>
      <c r="G2" s="3"/>
      <c r="H2" s="3"/>
      <c r="I2" s="3"/>
      <c r="J2" s="3"/>
      <c r="K2" s="3"/>
      <c r="L2" s="3"/>
      <c r="M2" s="3"/>
      <c r="N2" s="3"/>
      <c r="O2" s="84"/>
    </row>
    <row r="3" spans="1:33" ht="15" customHeight="1">
      <c r="A3" s="42"/>
      <c r="B3" s="361" t="str">
        <f>+INDICE!B3</f>
        <v>SECRETARÍA DE FINANZAS</v>
      </c>
      <c r="C3" s="1172"/>
      <c r="D3" s="1172"/>
      <c r="E3" s="1172"/>
      <c r="F3" s="1172"/>
      <c r="G3" s="1172"/>
      <c r="H3" s="1172"/>
      <c r="I3" s="1172"/>
      <c r="J3" s="1172"/>
      <c r="K3" s="1172"/>
      <c r="L3" s="1172"/>
      <c r="M3" s="1172"/>
      <c r="N3" s="1172"/>
      <c r="O3" s="1172"/>
    </row>
    <row r="4" spans="1:33" s="85" customFormat="1">
      <c r="A4" s="5"/>
      <c r="B4" s="84"/>
      <c r="C4" s="76"/>
      <c r="D4" s="76"/>
      <c r="E4" s="76"/>
      <c r="F4" s="76"/>
      <c r="G4" s="76"/>
      <c r="H4" s="76"/>
      <c r="I4" s="76"/>
      <c r="J4" s="76"/>
      <c r="K4" s="76"/>
      <c r="L4" s="76"/>
      <c r="M4" s="76"/>
      <c r="N4" s="76"/>
      <c r="O4" s="76"/>
    </row>
    <row r="5" spans="1:33" s="85" customFormat="1" ht="13.5" thickBot="1">
      <c r="A5" s="5"/>
      <c r="B5" s="84"/>
      <c r="C5" s="84"/>
      <c r="D5" s="84"/>
      <c r="E5" s="84"/>
      <c r="F5" s="84"/>
      <c r="G5" s="84"/>
      <c r="H5" s="84"/>
      <c r="I5" s="84"/>
      <c r="J5" s="84"/>
      <c r="K5" s="84"/>
      <c r="L5" s="84"/>
      <c r="M5" s="84"/>
      <c r="N5" s="84"/>
      <c r="O5" s="84"/>
    </row>
    <row r="6" spans="1:33" s="85" customFormat="1" ht="22.5" customHeight="1" thickBot="1">
      <c r="A6" s="5"/>
      <c r="B6" s="1329" t="s">
        <v>723</v>
      </c>
      <c r="C6" s="1330"/>
      <c r="D6" s="1330"/>
      <c r="E6" s="1330"/>
      <c r="F6" s="1330"/>
      <c r="G6" s="1330"/>
      <c r="H6" s="1330"/>
      <c r="I6" s="1330"/>
      <c r="J6" s="1330"/>
      <c r="K6" s="1330"/>
      <c r="L6" s="1330"/>
      <c r="M6" s="1330"/>
      <c r="N6" s="1330"/>
      <c r="O6" s="1331"/>
    </row>
    <row r="7" spans="1:33" s="85" customFormat="1">
      <c r="A7" s="5"/>
      <c r="B7" s="448"/>
      <c r="C7" s="448"/>
      <c r="D7" s="448"/>
      <c r="E7" s="448"/>
      <c r="F7" s="448"/>
      <c r="G7" s="448"/>
      <c r="H7" s="448"/>
      <c r="I7" s="448"/>
      <c r="J7" s="448"/>
      <c r="K7" s="448"/>
      <c r="L7" s="448"/>
      <c r="M7" s="448"/>
      <c r="N7" s="448"/>
      <c r="O7" s="448"/>
    </row>
    <row r="8" spans="1:33" s="85" customFormat="1" ht="13.5" thickBot="1">
      <c r="A8" s="5"/>
      <c r="B8" s="925" t="s">
        <v>828</v>
      </c>
      <c r="C8" s="5"/>
      <c r="D8" s="5"/>
      <c r="E8" s="5"/>
      <c r="F8" s="5"/>
      <c r="G8" s="5"/>
      <c r="H8" s="5"/>
      <c r="I8" s="5"/>
      <c r="J8" s="5"/>
      <c r="K8" s="5"/>
      <c r="L8" s="5"/>
      <c r="M8" s="5"/>
      <c r="N8" s="5"/>
      <c r="O8" s="75"/>
    </row>
    <row r="9" spans="1:33" s="85" customFormat="1" ht="14" thickTop="1" thickBot="1">
      <c r="A9" s="5"/>
      <c r="B9" s="112"/>
      <c r="C9" s="432">
        <v>44197</v>
      </c>
      <c r="D9" s="432">
        <v>44228</v>
      </c>
      <c r="E9" s="432">
        <v>44256</v>
      </c>
      <c r="F9" s="432">
        <v>44287</v>
      </c>
      <c r="G9" s="432">
        <v>44317</v>
      </c>
      <c r="H9" s="432">
        <v>44348</v>
      </c>
      <c r="I9" s="432">
        <v>44378</v>
      </c>
      <c r="J9" s="432">
        <v>44409</v>
      </c>
      <c r="K9" s="432">
        <v>44440</v>
      </c>
      <c r="L9" s="432">
        <v>44470</v>
      </c>
      <c r="M9" s="432">
        <v>44501</v>
      </c>
      <c r="N9" s="432">
        <v>44531</v>
      </c>
      <c r="O9" s="433">
        <v>2021</v>
      </c>
    </row>
    <row r="10" spans="1:33" s="85" customFormat="1" ht="14" thickTop="1" thickBot="1">
      <c r="A10" s="5"/>
      <c r="B10" s="5"/>
      <c r="C10" s="5"/>
      <c r="D10" s="5"/>
      <c r="E10" s="5"/>
      <c r="F10" s="89"/>
      <c r="G10" s="89"/>
      <c r="H10" s="89"/>
      <c r="I10" s="89"/>
      <c r="J10" s="89"/>
      <c r="K10" s="89"/>
      <c r="L10" s="89"/>
      <c r="M10" s="89"/>
      <c r="N10" s="89"/>
      <c r="O10" s="89"/>
    </row>
    <row r="11" spans="1:33" s="85" customFormat="1" ht="13.5" thickBot="1">
      <c r="A11" s="5"/>
      <c r="B11" s="1332" t="s">
        <v>690</v>
      </c>
      <c r="C11" s="1333"/>
      <c r="D11" s="1333"/>
      <c r="E11" s="1333"/>
      <c r="F11" s="1333"/>
      <c r="G11" s="1333"/>
      <c r="H11" s="1333"/>
      <c r="I11" s="1333"/>
      <c r="J11" s="1333"/>
      <c r="K11" s="1333"/>
      <c r="L11" s="1333"/>
      <c r="M11" s="1333"/>
      <c r="N11" s="1333"/>
      <c r="O11" s="1333"/>
    </row>
    <row r="12" spans="1:33" s="924" customFormat="1" ht="13.5" thickBot="1">
      <c r="A12" s="113"/>
      <c r="B12" s="114"/>
      <c r="C12" s="89"/>
      <c r="D12" s="89"/>
      <c r="E12" s="89"/>
      <c r="F12" s="89"/>
      <c r="G12" s="89"/>
      <c r="H12" s="89"/>
      <c r="I12" s="89"/>
      <c r="J12" s="89"/>
      <c r="K12" s="89"/>
      <c r="L12" s="89"/>
      <c r="M12" s="89"/>
      <c r="N12" s="89"/>
      <c r="O12" s="89"/>
    </row>
    <row r="13" spans="1:33" ht="15" thickBot="1">
      <c r="B13" s="316" t="s">
        <v>60</v>
      </c>
      <c r="C13" s="317">
        <f>SUM(C14:C15)</f>
        <v>1104.8282061933719</v>
      </c>
      <c r="D13" s="317">
        <f t="shared" ref="D13:N13" si="0">SUM(D14:D15)</f>
        <v>427.0137533415479</v>
      </c>
      <c r="E13" s="317">
        <f t="shared" si="0"/>
        <v>406.95866999297567</v>
      </c>
      <c r="F13" s="317">
        <f t="shared" si="0"/>
        <v>1075.4616412152891</v>
      </c>
      <c r="G13" s="317">
        <f t="shared" si="0"/>
        <v>669.73327419935185</v>
      </c>
      <c r="H13" s="317">
        <f t="shared" si="0"/>
        <v>1702.2806107220149</v>
      </c>
      <c r="I13" s="317">
        <f t="shared" si="0"/>
        <v>779.60984297200196</v>
      </c>
      <c r="J13" s="317">
        <f t="shared" si="0"/>
        <v>410.25368844135784</v>
      </c>
      <c r="K13" s="317">
        <f t="shared" si="0"/>
        <v>403.30950116562519</v>
      </c>
      <c r="L13" s="317">
        <f t="shared" si="0"/>
        <v>919.01217495596882</v>
      </c>
      <c r="M13" s="317">
        <f t="shared" si="0"/>
        <v>730.02079048906285</v>
      </c>
      <c r="N13" s="317">
        <f t="shared" si="0"/>
        <v>1697.8013436336114</v>
      </c>
      <c r="O13" s="317">
        <f>SUM(C13:N13)</f>
        <v>10326.283497322178</v>
      </c>
      <c r="P13" s="86"/>
      <c r="Q13" s="86"/>
      <c r="R13" s="86"/>
      <c r="S13" s="86"/>
      <c r="T13" s="86"/>
      <c r="U13" s="86"/>
      <c r="V13" s="86"/>
      <c r="W13" s="86"/>
      <c r="X13" s="86"/>
      <c r="Y13" s="86"/>
      <c r="Z13" s="86"/>
      <c r="AA13" s="86"/>
      <c r="AB13" s="86"/>
      <c r="AC13" s="86"/>
      <c r="AD13" s="86"/>
      <c r="AE13" s="86"/>
      <c r="AF13" s="86"/>
      <c r="AG13" s="86"/>
    </row>
    <row r="14" spans="1:33">
      <c r="B14" s="323" t="s">
        <v>637</v>
      </c>
      <c r="C14" s="937">
        <v>0</v>
      </c>
      <c r="D14" s="937">
        <v>0</v>
      </c>
      <c r="E14" s="937">
        <v>0</v>
      </c>
      <c r="F14" s="937">
        <v>0</v>
      </c>
      <c r="G14" s="937">
        <v>0</v>
      </c>
      <c r="H14" s="937">
        <v>0</v>
      </c>
      <c r="I14" s="937">
        <v>0</v>
      </c>
      <c r="J14" s="937">
        <v>0</v>
      </c>
      <c r="K14" s="937">
        <v>0</v>
      </c>
      <c r="L14" s="937">
        <v>0</v>
      </c>
      <c r="M14" s="937">
        <v>0</v>
      </c>
      <c r="N14" s="937">
        <v>0</v>
      </c>
      <c r="O14" s="937">
        <f>SUM(C14:N14)</f>
        <v>0</v>
      </c>
      <c r="P14" s="86"/>
      <c r="Q14" s="86"/>
      <c r="R14" s="86"/>
      <c r="S14" s="86"/>
      <c r="T14" s="86"/>
      <c r="U14" s="86"/>
      <c r="V14" s="86"/>
      <c r="W14" s="86"/>
      <c r="X14" s="86"/>
      <c r="Y14" s="86"/>
      <c r="Z14" s="86"/>
      <c r="AA14" s="86"/>
      <c r="AB14" s="86"/>
      <c r="AC14" s="86"/>
      <c r="AD14" s="86"/>
      <c r="AE14" s="86"/>
      <c r="AF14" s="86"/>
      <c r="AG14" s="86"/>
    </row>
    <row r="15" spans="1:33">
      <c r="B15" s="323" t="s">
        <v>638</v>
      </c>
      <c r="C15" s="937">
        <v>1104.8282061933719</v>
      </c>
      <c r="D15" s="937">
        <v>427.0137533415479</v>
      </c>
      <c r="E15" s="937">
        <v>406.95866999297567</v>
      </c>
      <c r="F15" s="937">
        <v>1075.4616412152891</v>
      </c>
      <c r="G15" s="937">
        <v>669.73327419935185</v>
      </c>
      <c r="H15" s="937">
        <v>1702.2806107220149</v>
      </c>
      <c r="I15" s="937">
        <v>779.60984297200196</v>
      </c>
      <c r="J15" s="937">
        <v>410.25368844135784</v>
      </c>
      <c r="K15" s="937">
        <v>403.30950116562519</v>
      </c>
      <c r="L15" s="937">
        <v>919.01217495596882</v>
      </c>
      <c r="M15" s="937">
        <v>730.02079048906285</v>
      </c>
      <c r="N15" s="937">
        <v>1697.8013436336114</v>
      </c>
      <c r="O15" s="937">
        <f>SUM(C15:N15)</f>
        <v>10326.283497322178</v>
      </c>
      <c r="P15" s="86"/>
      <c r="Q15" s="86"/>
      <c r="R15" s="86"/>
      <c r="S15" s="86"/>
      <c r="T15" s="86"/>
      <c r="U15" s="86"/>
      <c r="V15" s="86"/>
      <c r="W15" s="86"/>
      <c r="X15" s="86"/>
      <c r="Y15" s="86"/>
      <c r="Z15" s="86"/>
      <c r="AA15" s="86"/>
      <c r="AB15" s="86"/>
      <c r="AC15" s="86"/>
      <c r="AD15" s="86"/>
      <c r="AE15" s="86"/>
      <c r="AF15" s="86"/>
      <c r="AG15" s="86"/>
    </row>
    <row r="16" spans="1:33" s="924" customFormat="1" ht="13.5" thickBot="1">
      <c r="A16" s="1"/>
      <c r="B16" s="925"/>
      <c r="C16" s="324"/>
      <c r="D16" s="324"/>
      <c r="E16" s="324"/>
      <c r="F16" s="324"/>
      <c r="G16" s="324"/>
      <c r="H16" s="324"/>
      <c r="I16" s="324"/>
      <c r="J16" s="324"/>
      <c r="K16" s="324"/>
      <c r="L16" s="324"/>
      <c r="M16" s="324"/>
      <c r="N16" s="324"/>
      <c r="O16" s="324"/>
      <c r="P16" s="86"/>
      <c r="Q16" s="86"/>
      <c r="R16" s="86"/>
      <c r="S16" s="86"/>
      <c r="T16" s="86"/>
      <c r="U16" s="86"/>
      <c r="V16" s="86"/>
      <c r="W16" s="86"/>
      <c r="X16" s="86"/>
      <c r="Y16" s="86"/>
      <c r="Z16" s="86"/>
      <c r="AA16" s="86"/>
      <c r="AB16" s="86"/>
      <c r="AC16" s="86"/>
      <c r="AD16" s="86"/>
      <c r="AE16" s="86"/>
      <c r="AF16" s="86"/>
      <c r="AG16" s="86"/>
    </row>
    <row r="17" spans="1:33" s="71" customFormat="1" ht="13.5" thickBot="1">
      <c r="A17" s="1"/>
      <c r="B17" s="120" t="s">
        <v>53</v>
      </c>
      <c r="C17" s="78">
        <f t="shared" ref="C17:N17" si="1">+C18+C23+C25+C27+C28+C31</f>
        <v>85.935838276386164</v>
      </c>
      <c r="D17" s="78">
        <f t="shared" si="1"/>
        <v>331.82563378687581</v>
      </c>
      <c r="E17" s="78">
        <f t="shared" si="1"/>
        <v>105.7367179136705</v>
      </c>
      <c r="F17" s="78">
        <f t="shared" si="1"/>
        <v>41.362434887823881</v>
      </c>
      <c r="G17" s="78">
        <f t="shared" si="1"/>
        <v>373.85668295734746</v>
      </c>
      <c r="H17" s="78">
        <f t="shared" si="1"/>
        <v>79.994856614484419</v>
      </c>
      <c r="I17" s="78">
        <f t="shared" si="1"/>
        <v>80.267278446286568</v>
      </c>
      <c r="J17" s="78">
        <f t="shared" si="1"/>
        <v>367.90612719465031</v>
      </c>
      <c r="K17" s="78">
        <f t="shared" si="1"/>
        <v>102.29268307268876</v>
      </c>
      <c r="L17" s="78">
        <f t="shared" si="1"/>
        <v>39.769346115141872</v>
      </c>
      <c r="M17" s="78">
        <f t="shared" si="1"/>
        <v>462.01562680797787</v>
      </c>
      <c r="N17" s="78">
        <f t="shared" si="1"/>
        <v>75.724102536548386</v>
      </c>
      <c r="O17" s="121">
        <f t="shared" ref="O17:O25" si="2">SUM(C17:N17)</f>
        <v>2146.6873286098817</v>
      </c>
      <c r="P17" s="86"/>
      <c r="Q17" s="86"/>
      <c r="R17" s="86"/>
      <c r="S17" s="86"/>
      <c r="T17" s="86"/>
      <c r="U17" s="86"/>
      <c r="V17" s="86"/>
      <c r="W17" s="86"/>
      <c r="X17" s="86"/>
      <c r="Y17" s="86"/>
      <c r="Z17" s="86"/>
      <c r="AA17" s="86"/>
      <c r="AB17" s="86"/>
      <c r="AC17" s="86"/>
      <c r="AD17" s="86"/>
      <c r="AE17" s="86"/>
      <c r="AF17" s="86"/>
      <c r="AG17" s="86"/>
    </row>
    <row r="18" spans="1:33" s="71" customFormat="1">
      <c r="A18" s="1"/>
      <c r="B18" s="903" t="s">
        <v>63</v>
      </c>
      <c r="C18" s="904">
        <f>+SUM(C19:C22)</f>
        <v>37.533854279999993</v>
      </c>
      <c r="D18" s="904">
        <f t="shared" ref="D18:N18" si="3">+SUM(D19:D22)</f>
        <v>326.65967456401665</v>
      </c>
      <c r="E18" s="904">
        <f t="shared" si="3"/>
        <v>96.737661739999993</v>
      </c>
      <c r="F18" s="904">
        <f t="shared" si="3"/>
        <v>36.07148854566465</v>
      </c>
      <c r="G18" s="904">
        <f t="shared" si="3"/>
        <v>368.11447544187934</v>
      </c>
      <c r="H18" s="904">
        <f t="shared" si="3"/>
        <v>45.235157751410952</v>
      </c>
      <c r="I18" s="904">
        <f t="shared" si="3"/>
        <v>35.064660549999999</v>
      </c>
      <c r="J18" s="904">
        <f t="shared" si="3"/>
        <v>363.19292295352528</v>
      </c>
      <c r="K18" s="904">
        <f t="shared" si="3"/>
        <v>94.176201879999994</v>
      </c>
      <c r="L18" s="904">
        <f t="shared" si="3"/>
        <v>34.979087845023287</v>
      </c>
      <c r="M18" s="904">
        <f t="shared" si="3"/>
        <v>456.67569507060188</v>
      </c>
      <c r="N18" s="904">
        <f t="shared" si="3"/>
        <v>43.167996373062515</v>
      </c>
      <c r="O18" s="904">
        <f t="shared" si="2"/>
        <v>1937.6088769951846</v>
      </c>
      <c r="P18" s="86"/>
      <c r="Q18" s="86"/>
      <c r="R18" s="86"/>
      <c r="S18" s="86"/>
      <c r="T18" s="86"/>
      <c r="U18" s="86"/>
      <c r="V18" s="86"/>
      <c r="W18" s="86"/>
      <c r="X18" s="86"/>
      <c r="Y18" s="86"/>
      <c r="Z18" s="86"/>
      <c r="AA18" s="86"/>
      <c r="AB18" s="86"/>
      <c r="AC18" s="86"/>
      <c r="AD18" s="86"/>
      <c r="AE18" s="86"/>
      <c r="AF18" s="86"/>
      <c r="AG18" s="86"/>
    </row>
    <row r="19" spans="1:33" s="71" customFormat="1">
      <c r="A19" s="1"/>
      <c r="B19" s="439" t="s">
        <v>64</v>
      </c>
      <c r="C19" s="929">
        <v>1.9854855199999997</v>
      </c>
      <c r="D19" s="929">
        <v>2.1525292700000001</v>
      </c>
      <c r="E19" s="929">
        <v>28.078896289999996</v>
      </c>
      <c r="F19" s="929">
        <v>10.08593192074949</v>
      </c>
      <c r="G19" s="929">
        <v>14.938408840000001</v>
      </c>
      <c r="H19" s="929">
        <v>23.272441110000003</v>
      </c>
      <c r="I19" s="929">
        <v>1.6522443599999999</v>
      </c>
      <c r="J19" s="929">
        <v>2.0807908400000001</v>
      </c>
      <c r="K19" s="929">
        <v>27.677786329999993</v>
      </c>
      <c r="L19" s="929">
        <v>9.817111077127235</v>
      </c>
      <c r="M19" s="929">
        <v>14.980134540000002</v>
      </c>
      <c r="N19" s="929">
        <v>22.961861760000005</v>
      </c>
      <c r="O19" s="929">
        <f t="shared" si="2"/>
        <v>159.68362185787672</v>
      </c>
      <c r="P19" s="86"/>
      <c r="Q19" s="86"/>
      <c r="R19" s="86"/>
      <c r="S19" s="86"/>
      <c r="T19" s="86"/>
      <c r="U19" s="86"/>
      <c r="V19" s="86"/>
      <c r="W19" s="86"/>
      <c r="X19" s="86"/>
      <c r="Y19" s="86"/>
      <c r="Z19" s="86"/>
      <c r="AA19" s="86"/>
      <c r="AB19" s="86"/>
      <c r="AC19" s="86"/>
      <c r="AD19" s="86"/>
      <c r="AE19" s="86"/>
      <c r="AF19" s="86"/>
      <c r="AG19" s="86"/>
    </row>
    <row r="20" spans="1:33" s="71" customFormat="1">
      <c r="A20" s="1"/>
      <c r="B20" s="440" t="s">
        <v>65</v>
      </c>
      <c r="C20" s="927">
        <v>23.552261929999997</v>
      </c>
      <c r="D20" s="927">
        <v>16.764170419999999</v>
      </c>
      <c r="E20" s="927">
        <v>57.294558479999992</v>
      </c>
      <c r="F20" s="927">
        <v>22.665326465340979</v>
      </c>
      <c r="G20" s="927">
        <v>63.81217371999999</v>
      </c>
      <c r="H20" s="927">
        <v>6.9180713738834578</v>
      </c>
      <c r="I20" s="927">
        <v>22.26162742</v>
      </c>
      <c r="J20" s="927">
        <v>15.51632109</v>
      </c>
      <c r="K20" s="927">
        <v>55.677605149999998</v>
      </c>
      <c r="L20" s="927">
        <v>21.993985004837498</v>
      </c>
      <c r="M20" s="927">
        <v>62.026150060000006</v>
      </c>
      <c r="N20" s="927">
        <v>6.1684654512362185</v>
      </c>
      <c r="O20" s="930">
        <f t="shared" si="2"/>
        <v>374.65071656529813</v>
      </c>
      <c r="P20" s="86"/>
      <c r="Q20" s="86"/>
      <c r="R20" s="86"/>
      <c r="S20" s="86"/>
      <c r="T20" s="86"/>
      <c r="U20" s="86"/>
      <c r="V20" s="86"/>
      <c r="W20" s="86"/>
      <c r="X20" s="86"/>
      <c r="Y20" s="86"/>
      <c r="Z20" s="86"/>
      <c r="AA20" s="86"/>
      <c r="AB20" s="86"/>
      <c r="AC20" s="86"/>
      <c r="AD20" s="86"/>
      <c r="AE20" s="86"/>
      <c r="AF20" s="86"/>
      <c r="AG20" s="86"/>
    </row>
    <row r="21" spans="1:33" s="71" customFormat="1">
      <c r="A21" s="1"/>
      <c r="B21" s="352" t="s">
        <v>633</v>
      </c>
      <c r="C21" s="927">
        <v>0</v>
      </c>
      <c r="D21" s="927">
        <v>293.63568991401667</v>
      </c>
      <c r="E21" s="927">
        <v>0</v>
      </c>
      <c r="F21" s="927">
        <v>0</v>
      </c>
      <c r="G21" s="927">
        <v>284.57614849187934</v>
      </c>
      <c r="H21" s="927">
        <v>0</v>
      </c>
      <c r="I21" s="927">
        <v>0</v>
      </c>
      <c r="J21" s="927">
        <v>332.9630367135253</v>
      </c>
      <c r="K21" s="927">
        <v>0</v>
      </c>
      <c r="L21" s="927">
        <v>0</v>
      </c>
      <c r="M21" s="927">
        <v>375.35125017060187</v>
      </c>
      <c r="N21" s="927">
        <v>0</v>
      </c>
      <c r="O21" s="930">
        <f t="shared" si="2"/>
        <v>1286.5261252900232</v>
      </c>
      <c r="P21" s="86"/>
      <c r="Q21" s="86"/>
      <c r="R21" s="86"/>
      <c r="S21" s="86"/>
      <c r="T21" s="86"/>
      <c r="U21" s="86"/>
      <c r="V21" s="86"/>
      <c r="W21" s="86"/>
      <c r="X21" s="86"/>
      <c r="Y21" s="86"/>
      <c r="Z21" s="86"/>
      <c r="AA21" s="86"/>
      <c r="AB21" s="86"/>
      <c r="AC21" s="86"/>
      <c r="AD21" s="86"/>
      <c r="AE21" s="86"/>
      <c r="AF21" s="86"/>
      <c r="AG21" s="86"/>
    </row>
    <row r="22" spans="1:33" s="115" customFormat="1">
      <c r="A22" s="1"/>
      <c r="B22" s="441" t="s">
        <v>66</v>
      </c>
      <c r="C22" s="919">
        <v>11.996106829999997</v>
      </c>
      <c r="D22" s="919">
        <v>14.107284960000001</v>
      </c>
      <c r="E22" s="919">
        <v>11.36420697</v>
      </c>
      <c r="F22" s="919">
        <v>3.3202301595741779</v>
      </c>
      <c r="G22" s="919">
        <v>4.7877443900000003</v>
      </c>
      <c r="H22" s="919">
        <v>15.044645267527493</v>
      </c>
      <c r="I22" s="919">
        <v>11.150788769999998</v>
      </c>
      <c r="J22" s="919">
        <v>12.63277431</v>
      </c>
      <c r="K22" s="919">
        <v>10.820810400000001</v>
      </c>
      <c r="L22" s="919">
        <v>3.1679917630585508</v>
      </c>
      <c r="M22" s="919">
        <v>4.3181602999999997</v>
      </c>
      <c r="N22" s="919">
        <v>14.03766916182629</v>
      </c>
      <c r="O22" s="930">
        <f t="shared" si="2"/>
        <v>116.7484132819865</v>
      </c>
      <c r="P22" s="86"/>
      <c r="Q22" s="86"/>
      <c r="R22" s="86"/>
      <c r="S22" s="86"/>
      <c r="T22" s="86"/>
      <c r="U22" s="86"/>
      <c r="V22" s="86"/>
      <c r="W22" s="86"/>
      <c r="X22" s="86"/>
      <c r="Y22" s="86"/>
      <c r="Z22" s="86"/>
      <c r="AA22" s="86"/>
      <c r="AB22" s="86"/>
      <c r="AC22" s="86"/>
      <c r="AD22" s="86"/>
      <c r="AE22" s="86"/>
      <c r="AF22" s="86"/>
      <c r="AG22" s="86"/>
    </row>
    <row r="23" spans="1:33" s="115" customFormat="1">
      <c r="A23" s="1"/>
      <c r="B23" s="905" t="s">
        <v>67</v>
      </c>
      <c r="C23" s="906">
        <f t="shared" ref="C23:N23" si="4">SUM(C24:C24)</f>
        <v>2.705245030460846</v>
      </c>
      <c r="D23" s="906">
        <f t="shared" si="4"/>
        <v>2.705245030460846</v>
      </c>
      <c r="E23" s="906">
        <f t="shared" si="4"/>
        <v>2.5096027192503474</v>
      </c>
      <c r="F23" s="906">
        <f t="shared" si="4"/>
        <v>2.705245030460846</v>
      </c>
      <c r="G23" s="906">
        <f t="shared" si="4"/>
        <v>2.6400309288392396</v>
      </c>
      <c r="H23" s="906">
        <f t="shared" si="4"/>
        <v>2.705245030460846</v>
      </c>
      <c r="I23" s="906">
        <f t="shared" si="4"/>
        <v>2.6400309288392396</v>
      </c>
      <c r="J23" s="906">
        <f t="shared" si="4"/>
        <v>2.705245030460846</v>
      </c>
      <c r="K23" s="906">
        <f t="shared" si="4"/>
        <v>2.705245030460846</v>
      </c>
      <c r="L23" s="906">
        <f t="shared" si="4"/>
        <v>2.6400309288392396</v>
      </c>
      <c r="M23" s="906">
        <f t="shared" si="4"/>
        <v>2.705245030460846</v>
      </c>
      <c r="N23" s="906">
        <f t="shared" si="4"/>
        <v>2.6400309288392396</v>
      </c>
      <c r="O23" s="907">
        <f t="shared" si="2"/>
        <v>32.006441647833221</v>
      </c>
      <c r="P23" s="86"/>
      <c r="Q23" s="86"/>
      <c r="R23" s="86"/>
      <c r="S23" s="86"/>
      <c r="T23" s="86"/>
      <c r="U23" s="86"/>
      <c r="V23" s="86"/>
      <c r="W23" s="86"/>
      <c r="X23" s="86"/>
      <c r="Y23" s="86"/>
      <c r="Z23" s="86"/>
      <c r="AA23" s="86"/>
      <c r="AB23" s="86"/>
      <c r="AC23" s="86"/>
      <c r="AD23" s="86"/>
      <c r="AE23" s="86"/>
      <c r="AF23" s="86"/>
      <c r="AG23" s="86"/>
    </row>
    <row r="24" spans="1:33" s="71" customFormat="1">
      <c r="A24" s="1"/>
      <c r="B24" s="439" t="s">
        <v>68</v>
      </c>
      <c r="C24" s="921">
        <v>2.705245030460846</v>
      </c>
      <c r="D24" s="921">
        <v>2.705245030460846</v>
      </c>
      <c r="E24" s="921">
        <v>2.5096027192503474</v>
      </c>
      <c r="F24" s="921">
        <v>2.705245030460846</v>
      </c>
      <c r="G24" s="921">
        <v>2.6400309288392396</v>
      </c>
      <c r="H24" s="921">
        <v>2.705245030460846</v>
      </c>
      <c r="I24" s="921">
        <v>2.6400309288392396</v>
      </c>
      <c r="J24" s="921">
        <v>2.705245030460846</v>
      </c>
      <c r="K24" s="921">
        <v>2.705245030460846</v>
      </c>
      <c r="L24" s="929">
        <v>2.6400309288392396</v>
      </c>
      <c r="M24" s="921">
        <v>2.705245030460846</v>
      </c>
      <c r="N24" s="921">
        <v>2.6400309288392396</v>
      </c>
      <c r="O24" s="929">
        <f t="shared" si="2"/>
        <v>32.006441647833221</v>
      </c>
      <c r="P24" s="86"/>
      <c r="Q24" s="86"/>
      <c r="R24" s="86"/>
      <c r="S24" s="86"/>
      <c r="T24" s="86"/>
      <c r="U24" s="86"/>
      <c r="V24" s="86"/>
      <c r="W24" s="86"/>
      <c r="X24" s="86"/>
      <c r="Y24" s="86"/>
      <c r="Z24" s="86"/>
      <c r="AA24" s="86"/>
      <c r="AB24" s="86"/>
      <c r="AC24" s="86"/>
      <c r="AD24" s="86"/>
      <c r="AE24" s="86"/>
      <c r="AF24" s="86"/>
      <c r="AG24" s="86"/>
    </row>
    <row r="25" spans="1:33" s="115" customFormat="1">
      <c r="A25" s="1"/>
      <c r="B25" s="905" t="s">
        <v>69</v>
      </c>
      <c r="C25" s="906">
        <f>+C26</f>
        <v>2.6409660122699388E-3</v>
      </c>
      <c r="D25" s="906">
        <f t="shared" ref="D25:N25" si="5">+D26</f>
        <v>5.6352382131385916E-2</v>
      </c>
      <c r="E25" s="906">
        <f t="shared" si="5"/>
        <v>2.3314509202453986E-3</v>
      </c>
      <c r="F25" s="906">
        <f t="shared" si="5"/>
        <v>0.17637154610757827</v>
      </c>
      <c r="G25" s="906">
        <f t="shared" si="5"/>
        <v>1.2574258187826484</v>
      </c>
      <c r="H25" s="906">
        <f t="shared" si="5"/>
        <v>2.282090552147239E-3</v>
      </c>
      <c r="I25" s="906">
        <f t="shared" si="5"/>
        <v>2.1612715950920245E-3</v>
      </c>
      <c r="J25" s="906">
        <f t="shared" si="5"/>
        <v>5.0632283813349978E-2</v>
      </c>
      <c r="K25" s="906">
        <f t="shared" si="5"/>
        <v>2.0621950920245401E-3</v>
      </c>
      <c r="L25" s="906">
        <f t="shared" si="5"/>
        <v>0.16764139545671694</v>
      </c>
      <c r="M25" s="906">
        <f t="shared" si="5"/>
        <v>1.1817542793115805</v>
      </c>
      <c r="N25" s="906">
        <f t="shared" si="5"/>
        <v>1.8004784049079755E-3</v>
      </c>
      <c r="O25" s="907">
        <f t="shared" si="2"/>
        <v>2.9034561581799467</v>
      </c>
      <c r="P25" s="86"/>
      <c r="Q25" s="86"/>
      <c r="R25" s="86"/>
      <c r="S25" s="86"/>
      <c r="T25" s="86"/>
      <c r="U25" s="86"/>
      <c r="V25" s="86"/>
      <c r="W25" s="86"/>
      <c r="X25" s="86"/>
      <c r="Y25" s="86"/>
      <c r="Z25" s="86"/>
      <c r="AA25" s="86"/>
      <c r="AB25" s="86"/>
      <c r="AC25" s="86"/>
      <c r="AD25" s="86"/>
      <c r="AE25" s="86"/>
      <c r="AF25" s="86"/>
      <c r="AG25" s="86"/>
    </row>
    <row r="26" spans="1:33" s="115" customFormat="1">
      <c r="A26" s="1"/>
      <c r="B26" s="440" t="s">
        <v>70</v>
      </c>
      <c r="C26" s="927">
        <v>2.6409660122699388E-3</v>
      </c>
      <c r="D26" s="927">
        <v>5.6352382131385916E-2</v>
      </c>
      <c r="E26" s="927">
        <v>2.3314509202453986E-3</v>
      </c>
      <c r="F26" s="927">
        <v>0.17637154610757827</v>
      </c>
      <c r="G26" s="927">
        <v>1.2574258187826484</v>
      </c>
      <c r="H26" s="927">
        <v>2.282090552147239E-3</v>
      </c>
      <c r="I26" s="927">
        <v>2.1612715950920245E-3</v>
      </c>
      <c r="J26" s="927">
        <v>5.0632283813349978E-2</v>
      </c>
      <c r="K26" s="927">
        <v>2.0621950920245401E-3</v>
      </c>
      <c r="L26" s="927">
        <v>0.16764139545671694</v>
      </c>
      <c r="M26" s="927">
        <v>1.1817542793115805</v>
      </c>
      <c r="N26" s="927">
        <v>1.8004784049079755E-3</v>
      </c>
      <c r="O26" s="930">
        <f>SUM(C26:N26)</f>
        <v>2.9034561581799467</v>
      </c>
      <c r="P26" s="86"/>
      <c r="Q26" s="86"/>
      <c r="R26" s="86"/>
      <c r="S26" s="86"/>
      <c r="T26" s="86"/>
      <c r="U26" s="86"/>
      <c r="V26" s="86"/>
      <c r="W26" s="86"/>
      <c r="X26" s="86"/>
      <c r="Y26" s="86"/>
      <c r="Z26" s="86"/>
      <c r="AA26" s="86"/>
      <c r="AB26" s="86"/>
      <c r="AC26" s="86"/>
      <c r="AD26" s="86"/>
      <c r="AE26" s="86"/>
      <c r="AF26" s="86"/>
      <c r="AG26" s="86"/>
    </row>
    <row r="27" spans="1:33" s="5" customFormat="1">
      <c r="A27" s="1"/>
      <c r="B27" s="905" t="s">
        <v>71</v>
      </c>
      <c r="C27" s="906">
        <v>44.838332690000001</v>
      </c>
      <c r="D27" s="906">
        <v>0.11229724852537575</v>
      </c>
      <c r="E27" s="906">
        <v>0.54268074333044669</v>
      </c>
      <c r="F27" s="906">
        <v>0.95911827680006279</v>
      </c>
      <c r="G27" s="906">
        <v>0.57139686389844702</v>
      </c>
      <c r="H27" s="906">
        <v>29.942308946489472</v>
      </c>
      <c r="I27" s="906">
        <v>41.877388779999997</v>
      </c>
      <c r="J27" s="906">
        <v>0.11040092714876933</v>
      </c>
      <c r="K27" s="906">
        <v>8.6857041231652832E-2</v>
      </c>
      <c r="L27" s="907">
        <v>0.86526388044552438</v>
      </c>
      <c r="M27" s="906">
        <v>0.49890319438854275</v>
      </c>
      <c r="N27" s="906">
        <v>28.316775186489469</v>
      </c>
      <c r="O27" s="907">
        <f t="shared" ref="O27:O31" si="6">SUM(C27:N27)</f>
        <v>148.72172377874776</v>
      </c>
      <c r="P27" s="86"/>
      <c r="Q27" s="86"/>
      <c r="R27" s="86"/>
      <c r="S27" s="86"/>
      <c r="T27" s="86"/>
      <c r="U27" s="86"/>
      <c r="V27" s="86"/>
      <c r="W27" s="86"/>
      <c r="X27" s="86"/>
      <c r="Y27" s="86"/>
      <c r="Z27" s="86"/>
      <c r="AA27" s="86"/>
      <c r="AB27" s="86"/>
      <c r="AC27" s="86"/>
      <c r="AD27" s="86"/>
      <c r="AE27" s="86"/>
      <c r="AF27" s="86"/>
      <c r="AG27" s="86"/>
    </row>
    <row r="28" spans="1:33" s="5" customFormat="1">
      <c r="A28" s="1"/>
      <c r="B28" s="905" t="s">
        <v>366</v>
      </c>
      <c r="C28" s="906">
        <f>+C29</f>
        <v>0</v>
      </c>
      <c r="D28" s="906">
        <f t="shared" ref="D28:N29" si="7">+D29</f>
        <v>0</v>
      </c>
      <c r="E28" s="906">
        <f t="shared" si="7"/>
        <v>2.8268060706572316</v>
      </c>
      <c r="F28" s="906">
        <f t="shared" si="7"/>
        <v>0</v>
      </c>
      <c r="G28" s="906">
        <f t="shared" si="7"/>
        <v>0</v>
      </c>
      <c r="H28" s="906">
        <f t="shared" si="7"/>
        <v>0</v>
      </c>
      <c r="I28" s="906">
        <f t="shared" si="7"/>
        <v>0</v>
      </c>
      <c r="J28" s="906">
        <f t="shared" si="7"/>
        <v>0</v>
      </c>
      <c r="K28" s="906">
        <f t="shared" si="7"/>
        <v>2.8268060706572316</v>
      </c>
      <c r="L28" s="906">
        <f t="shared" si="7"/>
        <v>0</v>
      </c>
      <c r="M28" s="906">
        <f t="shared" si="7"/>
        <v>0</v>
      </c>
      <c r="N28" s="906">
        <f t="shared" si="7"/>
        <v>0</v>
      </c>
      <c r="O28" s="907">
        <f t="shared" si="6"/>
        <v>5.6536121413144631</v>
      </c>
      <c r="P28" s="86"/>
      <c r="Q28" s="86"/>
      <c r="R28" s="86"/>
      <c r="S28" s="86"/>
      <c r="T28" s="86"/>
      <c r="U28" s="86"/>
      <c r="V28" s="86"/>
      <c r="W28" s="86"/>
      <c r="X28" s="86"/>
      <c r="Y28" s="86"/>
      <c r="Z28" s="86"/>
      <c r="AA28" s="86"/>
      <c r="AB28" s="86"/>
      <c r="AC28" s="86"/>
      <c r="AD28" s="86"/>
      <c r="AE28" s="86"/>
      <c r="AF28" s="86"/>
      <c r="AG28" s="86"/>
    </row>
    <row r="29" spans="1:33" s="5" customFormat="1">
      <c r="A29" s="1"/>
      <c r="B29" s="345" t="s">
        <v>68</v>
      </c>
      <c r="C29" s="921">
        <f>+C30</f>
        <v>0</v>
      </c>
      <c r="D29" s="921">
        <f t="shared" si="7"/>
        <v>0</v>
      </c>
      <c r="E29" s="921">
        <f t="shared" si="7"/>
        <v>2.8268060706572316</v>
      </c>
      <c r="F29" s="921">
        <f t="shared" si="7"/>
        <v>0</v>
      </c>
      <c r="G29" s="921">
        <f t="shared" si="7"/>
        <v>0</v>
      </c>
      <c r="H29" s="921">
        <f t="shared" si="7"/>
        <v>0</v>
      </c>
      <c r="I29" s="921">
        <f t="shared" si="7"/>
        <v>0</v>
      </c>
      <c r="J29" s="921">
        <f t="shared" si="7"/>
        <v>0</v>
      </c>
      <c r="K29" s="921">
        <f t="shared" si="7"/>
        <v>2.8268060706572316</v>
      </c>
      <c r="L29" s="921">
        <f t="shared" si="7"/>
        <v>0</v>
      </c>
      <c r="M29" s="921">
        <f t="shared" si="7"/>
        <v>0</v>
      </c>
      <c r="N29" s="921">
        <f t="shared" si="7"/>
        <v>0</v>
      </c>
      <c r="O29" s="930">
        <f t="shared" si="6"/>
        <v>5.6536121413144631</v>
      </c>
      <c r="P29" s="86"/>
      <c r="Q29" s="86"/>
      <c r="R29" s="86"/>
      <c r="S29" s="86"/>
      <c r="T29" s="86"/>
      <c r="U29" s="86"/>
      <c r="V29" s="86"/>
      <c r="W29" s="86"/>
      <c r="X29" s="86"/>
      <c r="Y29" s="86"/>
      <c r="Z29" s="86"/>
      <c r="AA29" s="86"/>
      <c r="AB29" s="86"/>
      <c r="AC29" s="86"/>
      <c r="AD29" s="86"/>
      <c r="AE29" s="86"/>
      <c r="AF29" s="86"/>
      <c r="AG29" s="86"/>
    </row>
    <row r="30" spans="1:33" s="5" customFormat="1">
      <c r="A30" s="1"/>
      <c r="B30" s="335" t="s">
        <v>639</v>
      </c>
      <c r="C30" s="927">
        <v>0</v>
      </c>
      <c r="D30" s="927">
        <v>0</v>
      </c>
      <c r="E30" s="927">
        <v>2.8268060706572316</v>
      </c>
      <c r="F30" s="927">
        <v>0</v>
      </c>
      <c r="G30" s="927">
        <v>0</v>
      </c>
      <c r="H30" s="927">
        <v>0</v>
      </c>
      <c r="I30" s="927">
        <v>0</v>
      </c>
      <c r="J30" s="927">
        <v>0</v>
      </c>
      <c r="K30" s="927">
        <v>2.8268060706572316</v>
      </c>
      <c r="L30" s="930">
        <v>0</v>
      </c>
      <c r="M30" s="927">
        <v>0</v>
      </c>
      <c r="N30" s="927">
        <v>0</v>
      </c>
      <c r="O30" s="930">
        <f t="shared" si="6"/>
        <v>5.6536121413144631</v>
      </c>
      <c r="P30" s="86"/>
      <c r="Q30" s="86"/>
      <c r="R30" s="86"/>
      <c r="S30" s="86"/>
      <c r="T30" s="86"/>
      <c r="U30" s="86"/>
      <c r="V30" s="86"/>
      <c r="W30" s="86"/>
      <c r="X30" s="86"/>
      <c r="Y30" s="86"/>
      <c r="Z30" s="86"/>
      <c r="AA30" s="86"/>
      <c r="AB30" s="86"/>
      <c r="AC30" s="86"/>
      <c r="AD30" s="86"/>
      <c r="AE30" s="86"/>
      <c r="AF30" s="86"/>
      <c r="AG30" s="86"/>
    </row>
    <row r="31" spans="1:33" s="71" customFormat="1">
      <c r="A31" s="1"/>
      <c r="B31" s="908" t="s">
        <v>755</v>
      </c>
      <c r="C31" s="909">
        <f>C32+C33</f>
        <v>0.85576530991305999</v>
      </c>
      <c r="D31" s="909">
        <f t="shared" ref="D31:N31" si="8">D32+D33</f>
        <v>2.2920645617415776</v>
      </c>
      <c r="E31" s="909">
        <f t="shared" si="8"/>
        <v>3.1176351895122352</v>
      </c>
      <c r="F31" s="909">
        <f t="shared" si="8"/>
        <v>1.45021148879075</v>
      </c>
      <c r="G31" s="909">
        <f t="shared" si="8"/>
        <v>1.2733539039478545</v>
      </c>
      <c r="H31" s="909">
        <f t="shared" si="8"/>
        <v>2.1098627955710048</v>
      </c>
      <c r="I31" s="909">
        <f t="shared" si="8"/>
        <v>0.68303691585223758</v>
      </c>
      <c r="J31" s="909">
        <f t="shared" si="8"/>
        <v>1.8469259997021079</v>
      </c>
      <c r="K31" s="909">
        <f t="shared" si="8"/>
        <v>2.4955108552470238</v>
      </c>
      <c r="L31" s="909">
        <f t="shared" si="8"/>
        <v>1.1173220653770997</v>
      </c>
      <c r="M31" s="909">
        <f t="shared" si="8"/>
        <v>0.95402923321498312</v>
      </c>
      <c r="N31" s="909">
        <f t="shared" si="8"/>
        <v>1.5974995697522558</v>
      </c>
      <c r="O31" s="910">
        <f t="shared" si="6"/>
        <v>19.793217888622188</v>
      </c>
      <c r="P31" s="86"/>
      <c r="Q31" s="86"/>
      <c r="R31" s="86"/>
      <c r="S31" s="86"/>
      <c r="T31" s="86"/>
      <c r="U31" s="86"/>
      <c r="V31" s="86"/>
      <c r="W31" s="86"/>
      <c r="X31" s="86"/>
      <c r="Y31" s="86"/>
      <c r="Z31" s="86"/>
      <c r="AA31" s="86"/>
      <c r="AB31" s="86"/>
      <c r="AC31" s="86"/>
      <c r="AD31" s="86"/>
      <c r="AE31" s="86"/>
      <c r="AF31" s="86"/>
      <c r="AG31" s="86"/>
    </row>
    <row r="32" spans="1:33" s="71" customFormat="1">
      <c r="A32" s="1"/>
      <c r="B32" s="325" t="s">
        <v>72</v>
      </c>
      <c r="C32" s="921">
        <v>0.45819964991305995</v>
      </c>
      <c r="D32" s="921">
        <v>0.44669793174157779</v>
      </c>
      <c r="E32" s="921">
        <v>0.43497717951223591</v>
      </c>
      <c r="F32" s="921">
        <v>0.42292679879074979</v>
      </c>
      <c r="G32" s="921">
        <v>0.4107593939478546</v>
      </c>
      <c r="H32" s="921">
        <v>0.39832687557100466</v>
      </c>
      <c r="I32" s="921">
        <v>0.38569364585223753</v>
      </c>
      <c r="J32" s="921">
        <v>0.37278764970210809</v>
      </c>
      <c r="K32" s="921">
        <v>0.35966958524702297</v>
      </c>
      <c r="L32" s="921">
        <v>0.34630220537709966</v>
      </c>
      <c r="M32" s="921">
        <v>0.33265123321498313</v>
      </c>
      <c r="N32" s="921">
        <v>0.31877075975225572</v>
      </c>
      <c r="O32" s="930">
        <f>SUM(C32:N32)</f>
        <v>4.6877629086221893</v>
      </c>
      <c r="P32" s="86"/>
      <c r="Q32" s="86"/>
      <c r="R32" s="86"/>
      <c r="S32" s="86"/>
      <c r="T32" s="86"/>
      <c r="U32" s="86"/>
      <c r="V32" s="86"/>
      <c r="W32" s="86"/>
      <c r="X32" s="86"/>
      <c r="Y32" s="86"/>
      <c r="Z32" s="86"/>
      <c r="AA32" s="86"/>
      <c r="AB32" s="86"/>
      <c r="AC32" s="86"/>
      <c r="AD32" s="86"/>
      <c r="AE32" s="86"/>
      <c r="AF32" s="86"/>
      <c r="AG32" s="86"/>
    </row>
    <row r="33" spans="1:33" s="71" customFormat="1">
      <c r="A33" s="1"/>
      <c r="B33" s="327" t="s">
        <v>70</v>
      </c>
      <c r="C33" s="328">
        <v>0.39756565999999999</v>
      </c>
      <c r="D33" s="328">
        <v>1.84536663</v>
      </c>
      <c r="E33" s="328">
        <v>2.682658009999999</v>
      </c>
      <c r="F33" s="328">
        <v>1.0272846900000001</v>
      </c>
      <c r="G33" s="328">
        <v>0.86259450999999987</v>
      </c>
      <c r="H33" s="328">
        <v>1.71153592</v>
      </c>
      <c r="I33" s="328">
        <v>0.29734326999999999</v>
      </c>
      <c r="J33" s="328">
        <v>1.4741383499999998</v>
      </c>
      <c r="K33" s="328">
        <v>2.1358412700000007</v>
      </c>
      <c r="L33" s="81">
        <v>0.77101986</v>
      </c>
      <c r="M33" s="328">
        <v>0.62137799999999999</v>
      </c>
      <c r="N33" s="328">
        <v>1.27872881</v>
      </c>
      <c r="O33" s="328">
        <f>SUM(C33:N33)</f>
        <v>15.105454980000001</v>
      </c>
      <c r="P33" s="86"/>
      <c r="Q33" s="86"/>
      <c r="R33" s="86"/>
      <c r="S33" s="86"/>
      <c r="T33" s="86"/>
      <c r="U33" s="86"/>
      <c r="V33" s="86"/>
      <c r="W33" s="86"/>
      <c r="X33" s="86"/>
      <c r="Y33" s="86"/>
      <c r="Z33" s="86"/>
      <c r="AA33" s="86"/>
      <c r="AB33" s="86"/>
      <c r="AC33" s="86"/>
      <c r="AD33" s="86"/>
      <c r="AE33" s="86"/>
      <c r="AF33" s="86"/>
      <c r="AG33" s="86"/>
    </row>
    <row r="34" spans="1:33" s="71" customFormat="1" ht="13.5" thickBot="1">
      <c r="A34" s="1"/>
      <c r="B34" s="329"/>
      <c r="C34" s="920"/>
      <c r="D34" s="920"/>
      <c r="E34" s="920"/>
      <c r="F34" s="920"/>
      <c r="G34" s="920"/>
      <c r="H34" s="920"/>
      <c r="I34" s="933"/>
      <c r="J34" s="933"/>
      <c r="K34" s="933"/>
      <c r="L34" s="933"/>
      <c r="M34" s="933"/>
      <c r="N34" s="933"/>
      <c r="O34" s="933"/>
      <c r="P34" s="86"/>
      <c r="Q34" s="86"/>
      <c r="R34" s="86"/>
      <c r="S34" s="86"/>
      <c r="T34" s="86"/>
      <c r="U34" s="86"/>
      <c r="V34" s="86"/>
      <c r="W34" s="86"/>
      <c r="X34" s="86"/>
      <c r="Y34" s="86"/>
      <c r="Z34" s="86"/>
      <c r="AA34" s="86"/>
      <c r="AB34" s="86"/>
      <c r="AC34" s="86"/>
      <c r="AD34" s="86"/>
      <c r="AE34" s="86"/>
      <c r="AF34" s="86"/>
      <c r="AG34" s="86"/>
    </row>
    <row r="35" spans="1:33" s="71" customFormat="1" ht="13.5" thickBot="1">
      <c r="A35" s="1"/>
      <c r="B35" s="120" t="s">
        <v>305</v>
      </c>
      <c r="C35" s="78">
        <f t="shared" ref="C35:O35" si="9">+C36+C53+SUM(C70:C113)+C116</f>
        <v>1018.892367916985</v>
      </c>
      <c r="D35" s="78">
        <f t="shared" si="9"/>
        <v>95.188119554672014</v>
      </c>
      <c r="E35" s="78">
        <f t="shared" si="9"/>
        <v>301.2219520793052</v>
      </c>
      <c r="F35" s="78">
        <f t="shared" si="9"/>
        <v>1034.099206327465</v>
      </c>
      <c r="G35" s="78">
        <f t="shared" si="9"/>
        <v>295.87659124200445</v>
      </c>
      <c r="H35" s="78">
        <f t="shared" si="9"/>
        <v>1622.2857541075305</v>
      </c>
      <c r="I35" s="78">
        <f t="shared" si="9"/>
        <v>699.34256452571481</v>
      </c>
      <c r="J35" s="78">
        <f t="shared" si="9"/>
        <v>42.347561246707464</v>
      </c>
      <c r="K35" s="78">
        <f t="shared" si="9"/>
        <v>301.01681809293655</v>
      </c>
      <c r="L35" s="78">
        <f t="shared" si="9"/>
        <v>879.24282884082663</v>
      </c>
      <c r="M35" s="78">
        <f t="shared" si="9"/>
        <v>268.00516368108492</v>
      </c>
      <c r="N35" s="78">
        <f t="shared" si="9"/>
        <v>1622.0772410970621</v>
      </c>
      <c r="O35" s="78">
        <f t="shared" si="9"/>
        <v>8179.5961687122954</v>
      </c>
      <c r="P35" s="86"/>
      <c r="Q35" s="86"/>
      <c r="R35" s="86"/>
      <c r="S35" s="86"/>
      <c r="T35" s="86"/>
      <c r="U35" s="86"/>
      <c r="V35" s="86"/>
      <c r="W35" s="86"/>
      <c r="X35" s="86"/>
      <c r="Y35" s="86"/>
      <c r="Z35" s="86"/>
      <c r="AA35" s="86"/>
      <c r="AB35" s="86"/>
      <c r="AC35" s="86"/>
      <c r="AD35" s="86"/>
      <c r="AE35" s="86"/>
      <c r="AF35" s="86"/>
      <c r="AG35" s="86"/>
    </row>
    <row r="36" spans="1:33" s="71" customFormat="1">
      <c r="A36" s="1"/>
      <c r="B36" s="333" t="s">
        <v>74</v>
      </c>
      <c r="C36" s="334">
        <f>+C37+C40+C47+C50</f>
        <v>0</v>
      </c>
      <c r="D36" s="334">
        <f t="shared" ref="D36:N36" si="10">+D37+D40+D47+D50</f>
        <v>0</v>
      </c>
      <c r="E36" s="334">
        <f t="shared" si="10"/>
        <v>252.21524348907235</v>
      </c>
      <c r="F36" s="334">
        <f t="shared" si="10"/>
        <v>0</v>
      </c>
      <c r="G36" s="334">
        <f t="shared" si="10"/>
        <v>0</v>
      </c>
      <c r="H36" s="334">
        <f t="shared" si="10"/>
        <v>0</v>
      </c>
      <c r="I36" s="334">
        <f t="shared" si="10"/>
        <v>0</v>
      </c>
      <c r="J36" s="334">
        <f t="shared" si="10"/>
        <v>0</v>
      </c>
      <c r="K36" s="334">
        <f>+K37+K40+K47+K50</f>
        <v>252.21524348907235</v>
      </c>
      <c r="L36" s="334">
        <f t="shared" si="10"/>
        <v>0</v>
      </c>
      <c r="M36" s="334">
        <f t="shared" si="10"/>
        <v>0</v>
      </c>
      <c r="N36" s="334">
        <f t="shared" si="10"/>
        <v>0</v>
      </c>
      <c r="O36" s="82">
        <f>SUM(C36:N36)</f>
        <v>504.4304869781447</v>
      </c>
      <c r="P36" s="86"/>
      <c r="Q36" s="86"/>
      <c r="R36" s="86"/>
      <c r="S36" s="86"/>
      <c r="T36" s="86"/>
      <c r="U36" s="86"/>
      <c r="V36" s="86"/>
      <c r="W36" s="86"/>
      <c r="X36" s="86"/>
      <c r="Y36" s="86"/>
      <c r="Z36" s="86"/>
      <c r="AA36" s="86"/>
      <c r="AB36" s="86"/>
      <c r="AC36" s="86"/>
      <c r="AD36" s="86"/>
      <c r="AE36" s="86"/>
      <c r="AF36" s="86"/>
      <c r="AG36" s="86"/>
    </row>
    <row r="37" spans="1:33" s="71" customFormat="1">
      <c r="A37" s="1"/>
      <c r="B37" s="925" t="s">
        <v>19</v>
      </c>
      <c r="C37" s="922">
        <f>+C38+C39</f>
        <v>0</v>
      </c>
      <c r="D37" s="922">
        <f t="shared" ref="D37:N37" si="11">+D38+D39</f>
        <v>0</v>
      </c>
      <c r="E37" s="922">
        <f t="shared" si="11"/>
        <v>5.4719086279341234</v>
      </c>
      <c r="F37" s="922">
        <f t="shared" si="11"/>
        <v>0</v>
      </c>
      <c r="G37" s="922">
        <f t="shared" si="11"/>
        <v>0</v>
      </c>
      <c r="H37" s="922">
        <f t="shared" si="11"/>
        <v>0</v>
      </c>
      <c r="I37" s="922">
        <f t="shared" si="11"/>
        <v>0</v>
      </c>
      <c r="J37" s="922">
        <f t="shared" si="11"/>
        <v>0</v>
      </c>
      <c r="K37" s="922">
        <f t="shared" si="11"/>
        <v>5.4719086279341234</v>
      </c>
      <c r="L37" s="922">
        <f t="shared" si="11"/>
        <v>0</v>
      </c>
      <c r="M37" s="922">
        <f t="shared" si="11"/>
        <v>0</v>
      </c>
      <c r="N37" s="922">
        <f t="shared" si="11"/>
        <v>0</v>
      </c>
      <c r="O37" s="933">
        <f>SUM(C37:N37)</f>
        <v>10.943817255868247</v>
      </c>
      <c r="P37" s="86"/>
      <c r="Q37" s="86"/>
      <c r="R37" s="86"/>
      <c r="S37" s="86"/>
      <c r="T37" s="86"/>
      <c r="U37" s="86"/>
      <c r="V37" s="86"/>
      <c r="W37" s="86"/>
      <c r="X37" s="86"/>
      <c r="Y37" s="86"/>
      <c r="Z37" s="86"/>
      <c r="AA37" s="86"/>
      <c r="AB37" s="86"/>
      <c r="AC37" s="86"/>
      <c r="AD37" s="86"/>
      <c r="AE37" s="86"/>
      <c r="AF37" s="86"/>
      <c r="AG37" s="86"/>
    </row>
    <row r="38" spans="1:33" s="71" customFormat="1">
      <c r="A38" s="1"/>
      <c r="B38" s="335" t="s">
        <v>238</v>
      </c>
      <c r="C38" s="922">
        <v>0</v>
      </c>
      <c r="D38" s="922">
        <v>0</v>
      </c>
      <c r="E38" s="922">
        <v>5.4502330387140354</v>
      </c>
      <c r="F38" s="922">
        <v>0</v>
      </c>
      <c r="G38" s="922">
        <v>0</v>
      </c>
      <c r="H38" s="922">
        <v>0</v>
      </c>
      <c r="I38" s="922">
        <v>0</v>
      </c>
      <c r="J38" s="922">
        <v>0</v>
      </c>
      <c r="K38" s="922">
        <v>5.4502330387140354</v>
      </c>
      <c r="L38" s="922">
        <v>0</v>
      </c>
      <c r="M38" s="922">
        <v>0</v>
      </c>
      <c r="N38" s="922">
        <v>0</v>
      </c>
      <c r="O38" s="933">
        <f>SUM(C38:N38)</f>
        <v>10.900466077428071</v>
      </c>
      <c r="P38" s="86"/>
      <c r="Q38" s="86"/>
      <c r="R38" s="86"/>
      <c r="S38" s="86"/>
      <c r="T38" s="86"/>
      <c r="U38" s="86"/>
      <c r="V38" s="86"/>
      <c r="W38" s="86"/>
      <c r="X38" s="86"/>
      <c r="Y38" s="86"/>
      <c r="Z38" s="86"/>
      <c r="AA38" s="86"/>
      <c r="AB38" s="86"/>
      <c r="AC38" s="86"/>
      <c r="AD38" s="86"/>
      <c r="AE38" s="86"/>
      <c r="AF38" s="86"/>
      <c r="AG38" s="86"/>
    </row>
    <row r="39" spans="1:33" s="71" customFormat="1">
      <c r="A39" s="1"/>
      <c r="B39" s="335" t="s">
        <v>239</v>
      </c>
      <c r="C39" s="922">
        <v>0</v>
      </c>
      <c r="D39" s="922">
        <v>0</v>
      </c>
      <c r="E39" s="922">
        <v>2.1675589220087499E-2</v>
      </c>
      <c r="F39" s="922">
        <v>0</v>
      </c>
      <c r="G39" s="922">
        <v>0</v>
      </c>
      <c r="H39" s="922">
        <v>0</v>
      </c>
      <c r="I39" s="922">
        <v>0</v>
      </c>
      <c r="J39" s="922">
        <v>0</v>
      </c>
      <c r="K39" s="922">
        <v>2.1675589220087499E-2</v>
      </c>
      <c r="L39" s="922">
        <v>0</v>
      </c>
      <c r="M39" s="922">
        <v>0</v>
      </c>
      <c r="N39" s="922">
        <v>0</v>
      </c>
      <c r="O39" s="933">
        <f>SUM(C39:N39)</f>
        <v>4.3351178440174998E-2</v>
      </c>
      <c r="P39" s="86"/>
      <c r="Q39" s="86"/>
      <c r="R39" s="86"/>
      <c r="S39" s="86"/>
      <c r="T39" s="86"/>
      <c r="U39" s="86"/>
      <c r="V39" s="86"/>
      <c r="W39" s="86"/>
      <c r="X39" s="86"/>
      <c r="Y39" s="86"/>
      <c r="Z39" s="86"/>
      <c r="AA39" s="86"/>
      <c r="AB39" s="86"/>
      <c r="AC39" s="86"/>
      <c r="AD39" s="86"/>
      <c r="AE39" s="86"/>
      <c r="AF39" s="86"/>
      <c r="AG39" s="86"/>
    </row>
    <row r="40" spans="1:33" s="71" customFormat="1">
      <c r="A40" s="1"/>
      <c r="B40" s="925" t="s">
        <v>20</v>
      </c>
      <c r="C40" s="922">
        <f>+C41+C44</f>
        <v>0</v>
      </c>
      <c r="D40" s="922">
        <f t="shared" ref="D40:N40" si="12">+D41+D44</f>
        <v>0</v>
      </c>
      <c r="E40" s="922">
        <f t="shared" si="12"/>
        <v>125.52432972000001</v>
      </c>
      <c r="F40" s="922">
        <f t="shared" si="12"/>
        <v>0</v>
      </c>
      <c r="G40" s="922">
        <f t="shared" si="12"/>
        <v>0</v>
      </c>
      <c r="H40" s="922">
        <f t="shared" si="12"/>
        <v>0</v>
      </c>
      <c r="I40" s="922">
        <f t="shared" si="12"/>
        <v>0</v>
      </c>
      <c r="J40" s="922">
        <f t="shared" si="12"/>
        <v>0</v>
      </c>
      <c r="K40" s="922">
        <f t="shared" si="12"/>
        <v>125.52432972000001</v>
      </c>
      <c r="L40" s="922">
        <f t="shared" si="12"/>
        <v>0</v>
      </c>
      <c r="M40" s="922">
        <f t="shared" si="12"/>
        <v>0</v>
      </c>
      <c r="N40" s="922">
        <f t="shared" si="12"/>
        <v>0</v>
      </c>
      <c r="O40" s="933">
        <f t="shared" ref="O40:O52" si="13">SUM(C40:N40)</f>
        <v>251.04865944000002</v>
      </c>
      <c r="P40" s="86"/>
      <c r="Q40" s="86"/>
      <c r="R40" s="86"/>
      <c r="S40" s="86"/>
      <c r="T40" s="86"/>
      <c r="U40" s="86"/>
      <c r="V40" s="86"/>
      <c r="W40" s="86"/>
      <c r="X40" s="86"/>
      <c r="Y40" s="86"/>
      <c r="Z40" s="86"/>
      <c r="AA40" s="86"/>
      <c r="AB40" s="86"/>
      <c r="AC40" s="86"/>
      <c r="AD40" s="86"/>
      <c r="AE40" s="86"/>
      <c r="AF40" s="86"/>
      <c r="AG40" s="86"/>
    </row>
    <row r="41" spans="1:33" s="71" customFormat="1">
      <c r="A41" s="1"/>
      <c r="B41" s="335" t="s">
        <v>238</v>
      </c>
      <c r="C41" s="922">
        <f>+C42+C43</f>
        <v>0</v>
      </c>
      <c r="D41" s="922">
        <f t="shared" ref="D41:N41" si="14">+D42+D43</f>
        <v>0</v>
      </c>
      <c r="E41" s="922">
        <f t="shared" si="14"/>
        <v>122.36722570000001</v>
      </c>
      <c r="F41" s="922">
        <f t="shared" si="14"/>
        <v>0</v>
      </c>
      <c r="G41" s="922">
        <f t="shared" si="14"/>
        <v>0</v>
      </c>
      <c r="H41" s="922">
        <f t="shared" si="14"/>
        <v>0</v>
      </c>
      <c r="I41" s="922">
        <f t="shared" si="14"/>
        <v>0</v>
      </c>
      <c r="J41" s="922">
        <f t="shared" si="14"/>
        <v>0</v>
      </c>
      <c r="K41" s="922">
        <f t="shared" si="14"/>
        <v>122.36722570000001</v>
      </c>
      <c r="L41" s="922">
        <f t="shared" si="14"/>
        <v>0</v>
      </c>
      <c r="M41" s="922">
        <f t="shared" si="14"/>
        <v>0</v>
      </c>
      <c r="N41" s="922">
        <f t="shared" si="14"/>
        <v>0</v>
      </c>
      <c r="O41" s="933">
        <f t="shared" si="13"/>
        <v>244.73445140000001</v>
      </c>
      <c r="P41" s="86"/>
      <c r="Q41" s="86"/>
      <c r="R41" s="86"/>
      <c r="S41" s="86"/>
      <c r="T41" s="86"/>
      <c r="U41" s="86"/>
      <c r="V41" s="86"/>
      <c r="W41" s="86"/>
      <c r="X41" s="86"/>
      <c r="Y41" s="86"/>
      <c r="Z41" s="86"/>
      <c r="AA41" s="86"/>
      <c r="AB41" s="86"/>
      <c r="AC41" s="86"/>
      <c r="AD41" s="86"/>
      <c r="AE41" s="86"/>
      <c r="AF41" s="86"/>
      <c r="AG41" s="86"/>
    </row>
    <row r="42" spans="1:33" s="71" customFormat="1">
      <c r="A42" s="1"/>
      <c r="B42" s="336" t="s">
        <v>240</v>
      </c>
      <c r="C42" s="922">
        <v>0</v>
      </c>
      <c r="D42" s="922">
        <v>0</v>
      </c>
      <c r="E42" s="922">
        <v>99.312922409999999</v>
      </c>
      <c r="F42" s="922">
        <v>0</v>
      </c>
      <c r="G42" s="922">
        <v>0</v>
      </c>
      <c r="H42" s="922">
        <v>0</v>
      </c>
      <c r="I42" s="922">
        <v>0</v>
      </c>
      <c r="J42" s="922">
        <v>0</v>
      </c>
      <c r="K42" s="922">
        <v>99.312922409999999</v>
      </c>
      <c r="L42" s="933">
        <v>0</v>
      </c>
      <c r="M42" s="922">
        <v>0</v>
      </c>
      <c r="N42" s="922">
        <v>0</v>
      </c>
      <c r="O42" s="933">
        <f t="shared" si="13"/>
        <v>198.62584482</v>
      </c>
      <c r="P42" s="86"/>
      <c r="Q42" s="86"/>
      <c r="R42" s="86"/>
      <c r="S42" s="86"/>
      <c r="T42" s="86"/>
      <c r="U42" s="86"/>
      <c r="V42" s="86"/>
      <c r="W42" s="86"/>
      <c r="X42" s="86"/>
      <c r="Y42" s="86"/>
      <c r="Z42" s="86"/>
      <c r="AA42" s="86"/>
      <c r="AB42" s="86"/>
      <c r="AC42" s="86"/>
      <c r="AD42" s="86"/>
      <c r="AE42" s="86"/>
      <c r="AF42" s="86"/>
      <c r="AG42" s="86"/>
    </row>
    <row r="43" spans="1:33" s="71" customFormat="1">
      <c r="A43" s="1"/>
      <c r="B43" s="337" t="s">
        <v>241</v>
      </c>
      <c r="C43" s="922">
        <v>0</v>
      </c>
      <c r="D43" s="922">
        <v>0</v>
      </c>
      <c r="E43" s="922">
        <v>23.05430329</v>
      </c>
      <c r="F43" s="922">
        <v>0</v>
      </c>
      <c r="G43" s="922">
        <v>0</v>
      </c>
      <c r="H43" s="922">
        <v>0</v>
      </c>
      <c r="I43" s="922">
        <v>0</v>
      </c>
      <c r="J43" s="922">
        <v>0</v>
      </c>
      <c r="K43" s="922">
        <v>23.05430329</v>
      </c>
      <c r="L43" s="933">
        <v>0</v>
      </c>
      <c r="M43" s="922">
        <v>0</v>
      </c>
      <c r="N43" s="922">
        <v>0</v>
      </c>
      <c r="O43" s="933">
        <f t="shared" si="13"/>
        <v>46.10860658</v>
      </c>
      <c r="P43" s="86"/>
      <c r="Q43" s="86"/>
      <c r="R43" s="86"/>
      <c r="S43" s="86"/>
      <c r="T43" s="86"/>
      <c r="U43" s="86"/>
      <c r="V43" s="86"/>
      <c r="W43" s="86"/>
      <c r="X43" s="86"/>
      <c r="Y43" s="86"/>
      <c r="Z43" s="86"/>
      <c r="AA43" s="86"/>
      <c r="AB43" s="86"/>
      <c r="AC43" s="86"/>
      <c r="AD43" s="86"/>
      <c r="AE43" s="86"/>
      <c r="AF43" s="86"/>
      <c r="AG43" s="86"/>
    </row>
    <row r="44" spans="1:33" s="71" customFormat="1">
      <c r="A44" s="1"/>
      <c r="B44" s="335" t="s">
        <v>239</v>
      </c>
      <c r="C44" s="922">
        <f>+C45+C46</f>
        <v>0</v>
      </c>
      <c r="D44" s="922">
        <f t="shared" ref="D44:N44" si="15">+D45+D46</f>
        <v>0</v>
      </c>
      <c r="E44" s="922">
        <f t="shared" si="15"/>
        <v>3.1571040199999998</v>
      </c>
      <c r="F44" s="922">
        <f t="shared" si="15"/>
        <v>0</v>
      </c>
      <c r="G44" s="922">
        <f t="shared" si="15"/>
        <v>0</v>
      </c>
      <c r="H44" s="922">
        <f t="shared" si="15"/>
        <v>0</v>
      </c>
      <c r="I44" s="922">
        <f t="shared" si="15"/>
        <v>0</v>
      </c>
      <c r="J44" s="922">
        <f t="shared" si="15"/>
        <v>0</v>
      </c>
      <c r="K44" s="922">
        <f t="shared" si="15"/>
        <v>3.1571040199999998</v>
      </c>
      <c r="L44" s="922">
        <f t="shared" si="15"/>
        <v>0</v>
      </c>
      <c r="M44" s="922">
        <f t="shared" si="15"/>
        <v>0</v>
      </c>
      <c r="N44" s="922">
        <f t="shared" si="15"/>
        <v>0</v>
      </c>
      <c r="O44" s="933">
        <f t="shared" si="13"/>
        <v>6.3142080399999996</v>
      </c>
      <c r="P44" s="86"/>
      <c r="Q44" s="86"/>
      <c r="R44" s="86"/>
      <c r="S44" s="86"/>
      <c r="T44" s="86"/>
      <c r="U44" s="86"/>
      <c r="V44" s="86"/>
      <c r="W44" s="86"/>
      <c r="X44" s="86"/>
      <c r="Y44" s="86"/>
      <c r="Z44" s="86"/>
      <c r="AA44" s="86"/>
      <c r="AB44" s="86"/>
      <c r="AC44" s="86"/>
      <c r="AD44" s="86"/>
      <c r="AE44" s="86"/>
      <c r="AF44" s="86"/>
      <c r="AG44" s="86"/>
    </row>
    <row r="45" spans="1:33" s="71" customFormat="1">
      <c r="A45" s="1"/>
      <c r="B45" s="336" t="s">
        <v>240</v>
      </c>
      <c r="C45" s="922">
        <v>0</v>
      </c>
      <c r="D45" s="922">
        <v>0</v>
      </c>
      <c r="E45" s="922">
        <v>1.8176096099999999</v>
      </c>
      <c r="F45" s="922">
        <v>0</v>
      </c>
      <c r="G45" s="922">
        <v>0</v>
      </c>
      <c r="H45" s="922">
        <v>0</v>
      </c>
      <c r="I45" s="922">
        <v>0</v>
      </c>
      <c r="J45" s="922">
        <v>0</v>
      </c>
      <c r="K45" s="922">
        <v>1.8176096099999999</v>
      </c>
      <c r="L45" s="933">
        <v>0</v>
      </c>
      <c r="M45" s="922">
        <v>0</v>
      </c>
      <c r="N45" s="922">
        <v>0</v>
      </c>
      <c r="O45" s="933">
        <f t="shared" si="13"/>
        <v>3.6352192199999998</v>
      </c>
      <c r="P45" s="86"/>
      <c r="Q45" s="86"/>
      <c r="R45" s="86"/>
      <c r="S45" s="86"/>
      <c r="T45" s="86"/>
      <c r="U45" s="86"/>
      <c r="V45" s="86"/>
      <c r="W45" s="86"/>
      <c r="X45" s="86"/>
      <c r="Y45" s="86"/>
      <c r="Z45" s="86"/>
      <c r="AA45" s="86"/>
      <c r="AB45" s="86"/>
      <c r="AC45" s="86"/>
      <c r="AD45" s="86"/>
      <c r="AE45" s="86"/>
      <c r="AF45" s="86"/>
      <c r="AG45" s="86"/>
    </row>
    <row r="46" spans="1:33" s="71" customFormat="1">
      <c r="A46" s="1"/>
      <c r="B46" s="337" t="s">
        <v>241</v>
      </c>
      <c r="C46" s="922">
        <v>0</v>
      </c>
      <c r="D46" s="922">
        <v>0</v>
      </c>
      <c r="E46" s="922">
        <v>1.3394944099999999</v>
      </c>
      <c r="F46" s="922">
        <v>0</v>
      </c>
      <c r="G46" s="922">
        <v>0</v>
      </c>
      <c r="H46" s="922">
        <v>0</v>
      </c>
      <c r="I46" s="922">
        <v>0</v>
      </c>
      <c r="J46" s="922">
        <v>0</v>
      </c>
      <c r="K46" s="922">
        <v>1.3394944099999999</v>
      </c>
      <c r="L46" s="933">
        <v>0</v>
      </c>
      <c r="M46" s="922">
        <v>0</v>
      </c>
      <c r="N46" s="922">
        <v>0</v>
      </c>
      <c r="O46" s="933">
        <f t="shared" si="13"/>
        <v>2.6789888199999998</v>
      </c>
      <c r="P46" s="86"/>
      <c r="Q46" s="86"/>
      <c r="R46" s="86"/>
      <c r="S46" s="86"/>
      <c r="T46" s="86"/>
      <c r="U46" s="86"/>
      <c r="V46" s="86"/>
      <c r="W46" s="86"/>
      <c r="X46" s="86"/>
      <c r="Y46" s="86"/>
      <c r="Z46" s="86"/>
      <c r="AA46" s="86"/>
      <c r="AB46" s="86"/>
      <c r="AC46" s="86"/>
      <c r="AD46" s="86"/>
      <c r="AE46" s="86"/>
      <c r="AF46" s="86"/>
      <c r="AG46" s="86"/>
    </row>
    <row r="47" spans="1:33" s="71" customFormat="1">
      <c r="A47" s="1"/>
      <c r="B47" s="925" t="s">
        <v>21</v>
      </c>
      <c r="C47" s="922">
        <f>+C48+C49</f>
        <v>0</v>
      </c>
      <c r="D47" s="922">
        <f t="shared" ref="D47:N47" si="16">+D48+D49</f>
        <v>0</v>
      </c>
      <c r="E47" s="922">
        <f t="shared" si="16"/>
        <v>120.65453883313114</v>
      </c>
      <c r="F47" s="922">
        <f t="shared" si="16"/>
        <v>0</v>
      </c>
      <c r="G47" s="922">
        <f t="shared" si="16"/>
        <v>0</v>
      </c>
      <c r="H47" s="922">
        <f t="shared" si="16"/>
        <v>0</v>
      </c>
      <c r="I47" s="922">
        <f t="shared" si="16"/>
        <v>0</v>
      </c>
      <c r="J47" s="922">
        <f t="shared" si="16"/>
        <v>0</v>
      </c>
      <c r="K47" s="922">
        <f t="shared" si="16"/>
        <v>120.65453883313114</v>
      </c>
      <c r="L47" s="922">
        <f t="shared" si="16"/>
        <v>0</v>
      </c>
      <c r="M47" s="922">
        <f t="shared" si="16"/>
        <v>0</v>
      </c>
      <c r="N47" s="922">
        <f t="shared" si="16"/>
        <v>0</v>
      </c>
      <c r="O47" s="933">
        <f t="shared" si="13"/>
        <v>241.30907766626228</v>
      </c>
      <c r="P47" s="86"/>
      <c r="Q47" s="86"/>
      <c r="R47" s="86"/>
      <c r="S47" s="86"/>
      <c r="T47" s="86"/>
      <c r="U47" s="86"/>
      <c r="V47" s="86"/>
      <c r="W47" s="86"/>
      <c r="X47" s="86"/>
      <c r="Y47" s="86"/>
      <c r="Z47" s="86"/>
      <c r="AA47" s="86"/>
      <c r="AB47" s="86"/>
      <c r="AC47" s="86"/>
      <c r="AD47" s="86"/>
      <c r="AE47" s="86"/>
      <c r="AF47" s="86"/>
      <c r="AG47" s="86"/>
    </row>
    <row r="48" spans="1:33" s="71" customFormat="1">
      <c r="A48" s="1"/>
      <c r="B48" s="335" t="s">
        <v>238</v>
      </c>
      <c r="C48" s="922">
        <v>0</v>
      </c>
      <c r="D48" s="922">
        <v>0</v>
      </c>
      <c r="E48" s="922">
        <v>93.845831741480097</v>
      </c>
      <c r="F48" s="922">
        <v>0</v>
      </c>
      <c r="G48" s="922">
        <v>0</v>
      </c>
      <c r="H48" s="922">
        <v>0</v>
      </c>
      <c r="I48" s="922">
        <v>0</v>
      </c>
      <c r="J48" s="922">
        <v>0</v>
      </c>
      <c r="K48" s="922">
        <v>93.845831741480097</v>
      </c>
      <c r="L48" s="933">
        <v>0</v>
      </c>
      <c r="M48" s="922">
        <v>0</v>
      </c>
      <c r="N48" s="922">
        <v>0</v>
      </c>
      <c r="O48" s="933">
        <f t="shared" si="13"/>
        <v>187.69166348296019</v>
      </c>
      <c r="P48" s="86"/>
      <c r="Q48" s="86"/>
      <c r="R48" s="86"/>
      <c r="S48" s="86"/>
      <c r="T48" s="86"/>
      <c r="U48" s="86"/>
      <c r="V48" s="86"/>
      <c r="W48" s="86"/>
      <c r="X48" s="86"/>
      <c r="Y48" s="86"/>
      <c r="Z48" s="86"/>
      <c r="AA48" s="86"/>
      <c r="AB48" s="86"/>
      <c r="AC48" s="86"/>
      <c r="AD48" s="86"/>
      <c r="AE48" s="86"/>
      <c r="AF48" s="86"/>
      <c r="AG48" s="86"/>
    </row>
    <row r="49" spans="1:33" s="71" customFormat="1">
      <c r="A49" s="1"/>
      <c r="B49" s="335" t="s">
        <v>239</v>
      </c>
      <c r="C49" s="922">
        <v>0</v>
      </c>
      <c r="D49" s="922">
        <v>0</v>
      </c>
      <c r="E49" s="922">
        <v>26.808707091651044</v>
      </c>
      <c r="F49" s="922">
        <v>0</v>
      </c>
      <c r="G49" s="922">
        <v>0</v>
      </c>
      <c r="H49" s="922">
        <v>0</v>
      </c>
      <c r="I49" s="922">
        <v>0</v>
      </c>
      <c r="J49" s="922">
        <v>0</v>
      </c>
      <c r="K49" s="922">
        <v>26.808707091651044</v>
      </c>
      <c r="L49" s="933">
        <v>0</v>
      </c>
      <c r="M49" s="922">
        <v>0</v>
      </c>
      <c r="N49" s="922">
        <v>0</v>
      </c>
      <c r="O49" s="933">
        <f t="shared" si="13"/>
        <v>53.617414183302088</v>
      </c>
      <c r="P49" s="86"/>
      <c r="Q49" s="86"/>
      <c r="R49" s="86"/>
      <c r="S49" s="86"/>
      <c r="T49" s="86"/>
      <c r="U49" s="86"/>
      <c r="V49" s="86"/>
      <c r="W49" s="86"/>
      <c r="X49" s="86"/>
      <c r="Y49" s="86"/>
      <c r="Z49" s="86"/>
      <c r="AA49" s="86"/>
      <c r="AB49" s="86"/>
      <c r="AC49" s="86"/>
      <c r="AD49" s="86"/>
      <c r="AE49" s="86"/>
      <c r="AF49" s="86"/>
      <c r="AG49" s="86"/>
    </row>
    <row r="50" spans="1:33" s="71" customFormat="1">
      <c r="A50" s="1"/>
      <c r="B50" s="925" t="s">
        <v>22</v>
      </c>
      <c r="C50" s="922">
        <f>+C51+C52</f>
        <v>0</v>
      </c>
      <c r="D50" s="922">
        <f t="shared" ref="D50:N50" si="17">+D51+D52</f>
        <v>0</v>
      </c>
      <c r="E50" s="922">
        <f t="shared" si="17"/>
        <v>0.56446630800706776</v>
      </c>
      <c r="F50" s="922">
        <f t="shared" si="17"/>
        <v>0</v>
      </c>
      <c r="G50" s="922">
        <f t="shared" si="17"/>
        <v>0</v>
      </c>
      <c r="H50" s="922">
        <f t="shared" si="17"/>
        <v>0</v>
      </c>
      <c r="I50" s="922">
        <f t="shared" si="17"/>
        <v>0</v>
      </c>
      <c r="J50" s="922">
        <f t="shared" si="17"/>
        <v>0</v>
      </c>
      <c r="K50" s="922">
        <f t="shared" si="17"/>
        <v>0.56446630800706776</v>
      </c>
      <c r="L50" s="922">
        <f t="shared" si="17"/>
        <v>0</v>
      </c>
      <c r="M50" s="922">
        <f t="shared" si="17"/>
        <v>0</v>
      </c>
      <c r="N50" s="922">
        <f t="shared" si="17"/>
        <v>0</v>
      </c>
      <c r="O50" s="933">
        <f t="shared" si="13"/>
        <v>1.1289326160141355</v>
      </c>
      <c r="P50" s="86"/>
      <c r="Q50" s="86"/>
      <c r="R50" s="86"/>
      <c r="S50" s="86"/>
      <c r="T50" s="86"/>
      <c r="U50" s="86"/>
      <c r="V50" s="86"/>
      <c r="W50" s="86"/>
      <c r="X50" s="86"/>
      <c r="Y50" s="86"/>
      <c r="Z50" s="86"/>
      <c r="AA50" s="86"/>
      <c r="AB50" s="86"/>
      <c r="AC50" s="86"/>
      <c r="AD50" s="86"/>
      <c r="AE50" s="86"/>
      <c r="AF50" s="86"/>
      <c r="AG50" s="86"/>
    </row>
    <row r="51" spans="1:33" s="71" customFormat="1">
      <c r="A51" s="1"/>
      <c r="B51" s="335" t="s">
        <v>238</v>
      </c>
      <c r="C51" s="922">
        <v>0</v>
      </c>
      <c r="D51" s="922">
        <v>0</v>
      </c>
      <c r="E51" s="922">
        <v>0.53786435459871662</v>
      </c>
      <c r="F51" s="922">
        <v>0</v>
      </c>
      <c r="G51" s="922">
        <v>0</v>
      </c>
      <c r="H51" s="922">
        <v>0</v>
      </c>
      <c r="I51" s="922">
        <v>0</v>
      </c>
      <c r="J51" s="922">
        <v>0</v>
      </c>
      <c r="K51" s="922">
        <v>0.53786435459871662</v>
      </c>
      <c r="L51" s="933">
        <v>0</v>
      </c>
      <c r="M51" s="922">
        <v>0</v>
      </c>
      <c r="N51" s="922">
        <v>0</v>
      </c>
      <c r="O51" s="933">
        <f t="shared" si="13"/>
        <v>1.0757287091974332</v>
      </c>
      <c r="P51" s="86"/>
      <c r="Q51" s="86"/>
      <c r="R51" s="86"/>
      <c r="S51" s="86"/>
      <c r="T51" s="86"/>
      <c r="U51" s="86"/>
      <c r="V51" s="86"/>
      <c r="W51" s="86"/>
      <c r="X51" s="86"/>
      <c r="Y51" s="86"/>
      <c r="Z51" s="86"/>
      <c r="AA51" s="86"/>
      <c r="AB51" s="86"/>
      <c r="AC51" s="86"/>
      <c r="AD51" s="86"/>
      <c r="AE51" s="86"/>
      <c r="AF51" s="86"/>
      <c r="AG51" s="86"/>
    </row>
    <row r="52" spans="1:33" s="71" customFormat="1">
      <c r="A52" s="1"/>
      <c r="B52" s="335" t="s">
        <v>239</v>
      </c>
      <c r="C52" s="922">
        <v>0</v>
      </c>
      <c r="D52" s="922">
        <v>0</v>
      </c>
      <c r="E52" s="922">
        <v>2.660195340835116E-2</v>
      </c>
      <c r="F52" s="922">
        <v>0</v>
      </c>
      <c r="G52" s="922">
        <v>0</v>
      </c>
      <c r="H52" s="922">
        <v>0</v>
      </c>
      <c r="I52" s="922">
        <v>0</v>
      </c>
      <c r="J52" s="922">
        <v>0</v>
      </c>
      <c r="K52" s="922">
        <v>2.660195340835116E-2</v>
      </c>
      <c r="L52" s="82">
        <v>0</v>
      </c>
      <c r="M52" s="922">
        <v>0</v>
      </c>
      <c r="N52" s="922">
        <v>0</v>
      </c>
      <c r="O52" s="933">
        <f t="shared" si="13"/>
        <v>5.3203906816702319E-2</v>
      </c>
      <c r="P52" s="86"/>
      <c r="Q52" s="86"/>
      <c r="R52" s="86"/>
      <c r="S52" s="86"/>
      <c r="T52" s="86"/>
      <c r="U52" s="86"/>
      <c r="V52" s="86"/>
      <c r="W52" s="86"/>
      <c r="X52" s="86"/>
      <c r="Y52" s="86"/>
      <c r="Z52" s="86"/>
      <c r="AA52" s="86"/>
      <c r="AB52" s="86"/>
      <c r="AC52" s="86"/>
      <c r="AD52" s="86"/>
      <c r="AE52" s="86"/>
      <c r="AF52" s="86"/>
      <c r="AG52" s="86"/>
    </row>
    <row r="53" spans="1:33" s="71" customFormat="1">
      <c r="A53" s="1"/>
      <c r="B53" s="338" t="s">
        <v>75</v>
      </c>
      <c r="C53" s="339">
        <f>+C54+C57+C64+C67</f>
        <v>0</v>
      </c>
      <c r="D53" s="339">
        <f t="shared" ref="D53:N53" si="18">+D54+D57+D64+D67</f>
        <v>0</v>
      </c>
      <c r="E53" s="339">
        <f t="shared" si="18"/>
        <v>0</v>
      </c>
      <c r="F53" s="339">
        <f t="shared" si="18"/>
        <v>0</v>
      </c>
      <c r="G53" s="339">
        <f t="shared" si="18"/>
        <v>0</v>
      </c>
      <c r="H53" s="339">
        <f t="shared" si="18"/>
        <v>866.97285915433008</v>
      </c>
      <c r="I53" s="339">
        <f t="shared" si="18"/>
        <v>0</v>
      </c>
      <c r="J53" s="339">
        <f t="shared" si="18"/>
        <v>0</v>
      </c>
      <c r="K53" s="339">
        <f t="shared" si="18"/>
        <v>0</v>
      </c>
      <c r="L53" s="339">
        <f t="shared" si="18"/>
        <v>0</v>
      </c>
      <c r="M53" s="339">
        <f t="shared" si="18"/>
        <v>0</v>
      </c>
      <c r="N53" s="339">
        <f t="shared" si="18"/>
        <v>866.97285915433008</v>
      </c>
      <c r="O53" s="931">
        <f>SUM(C53:N53)</f>
        <v>1733.9457183086602</v>
      </c>
      <c r="P53" s="86"/>
      <c r="Q53" s="86"/>
      <c r="R53" s="86"/>
      <c r="S53" s="86"/>
      <c r="T53" s="86"/>
      <c r="U53" s="86"/>
      <c r="V53" s="86"/>
      <c r="W53" s="86"/>
      <c r="X53" s="86"/>
      <c r="Y53" s="86"/>
      <c r="Z53" s="86"/>
      <c r="AA53" s="86"/>
      <c r="AB53" s="86"/>
      <c r="AC53" s="86"/>
      <c r="AD53" s="86"/>
      <c r="AE53" s="86"/>
      <c r="AF53" s="86"/>
      <c r="AG53" s="86"/>
    </row>
    <row r="54" spans="1:33" s="71" customFormat="1">
      <c r="A54" s="1"/>
      <c r="B54" s="925" t="s">
        <v>23</v>
      </c>
      <c r="C54" s="922">
        <f>+C55+C56</f>
        <v>0</v>
      </c>
      <c r="D54" s="922">
        <f t="shared" ref="D54:N54" si="19">+D55+D56</f>
        <v>0</v>
      </c>
      <c r="E54" s="922">
        <f t="shared" si="19"/>
        <v>0</v>
      </c>
      <c r="F54" s="922">
        <f t="shared" si="19"/>
        <v>0</v>
      </c>
      <c r="G54" s="922">
        <f t="shared" si="19"/>
        <v>0</v>
      </c>
      <c r="H54" s="922">
        <f t="shared" si="19"/>
        <v>85.193555769475452</v>
      </c>
      <c r="I54" s="922">
        <f t="shared" si="19"/>
        <v>0</v>
      </c>
      <c r="J54" s="922">
        <f t="shared" si="19"/>
        <v>0</v>
      </c>
      <c r="K54" s="922">
        <f t="shared" si="19"/>
        <v>0</v>
      </c>
      <c r="L54" s="922">
        <f t="shared" si="19"/>
        <v>0</v>
      </c>
      <c r="M54" s="922">
        <f t="shared" si="19"/>
        <v>0</v>
      </c>
      <c r="N54" s="922">
        <f t="shared" si="19"/>
        <v>85.193555769475452</v>
      </c>
      <c r="O54" s="90">
        <f>SUM(C54:N54)</f>
        <v>170.3871115389509</v>
      </c>
      <c r="P54" s="86"/>
      <c r="Q54" s="86"/>
      <c r="R54" s="86"/>
      <c r="S54" s="86"/>
      <c r="T54" s="86"/>
      <c r="U54" s="86"/>
      <c r="V54" s="86"/>
      <c r="W54" s="86"/>
      <c r="X54" s="86"/>
      <c r="Y54" s="86"/>
      <c r="Z54" s="86"/>
      <c r="AA54" s="86"/>
      <c r="AB54" s="86"/>
      <c r="AC54" s="86"/>
      <c r="AD54" s="86"/>
      <c r="AE54" s="86"/>
      <c r="AF54" s="86"/>
      <c r="AG54" s="86"/>
    </row>
    <row r="55" spans="1:33" s="71" customFormat="1">
      <c r="A55" s="1"/>
      <c r="B55" s="335" t="s">
        <v>238</v>
      </c>
      <c r="C55" s="922">
        <v>0</v>
      </c>
      <c r="D55" s="922">
        <v>0</v>
      </c>
      <c r="E55" s="922">
        <v>0</v>
      </c>
      <c r="F55" s="922">
        <v>0</v>
      </c>
      <c r="G55" s="922">
        <v>0</v>
      </c>
      <c r="H55" s="922">
        <v>84.181630214442706</v>
      </c>
      <c r="I55" s="922">
        <v>0</v>
      </c>
      <c r="J55" s="922">
        <v>0</v>
      </c>
      <c r="K55" s="922">
        <v>0</v>
      </c>
      <c r="L55" s="933">
        <v>0</v>
      </c>
      <c r="M55" s="922">
        <v>0</v>
      </c>
      <c r="N55" s="922">
        <v>84.181630214442706</v>
      </c>
      <c r="O55" s="933">
        <f t="shared" ref="O55:O69" si="20">SUM(C55:N55)</f>
        <v>168.36326042888541</v>
      </c>
      <c r="P55" s="86"/>
      <c r="Q55" s="86"/>
      <c r="R55" s="86"/>
      <c r="S55" s="86"/>
      <c r="T55" s="86"/>
      <c r="U55" s="86"/>
      <c r="V55" s="86"/>
      <c r="W55" s="86"/>
      <c r="X55" s="86"/>
      <c r="Y55" s="86"/>
      <c r="Z55" s="86"/>
      <c r="AA55" s="86"/>
      <c r="AB55" s="86"/>
      <c r="AC55" s="86"/>
      <c r="AD55" s="86"/>
      <c r="AE55" s="86"/>
      <c r="AF55" s="86"/>
      <c r="AG55" s="86"/>
    </row>
    <row r="56" spans="1:33" s="71" customFormat="1">
      <c r="A56" s="1"/>
      <c r="B56" s="335" t="s">
        <v>239</v>
      </c>
      <c r="C56" s="922">
        <v>0</v>
      </c>
      <c r="D56" s="922">
        <v>0</v>
      </c>
      <c r="E56" s="922">
        <v>0</v>
      </c>
      <c r="F56" s="922">
        <v>0</v>
      </c>
      <c r="G56" s="922">
        <v>0</v>
      </c>
      <c r="H56" s="922">
        <v>1.0119255550327422</v>
      </c>
      <c r="I56" s="922">
        <v>0</v>
      </c>
      <c r="J56" s="922">
        <v>0</v>
      </c>
      <c r="K56" s="922">
        <v>0</v>
      </c>
      <c r="L56" s="933">
        <v>0</v>
      </c>
      <c r="M56" s="922">
        <v>0</v>
      </c>
      <c r="N56" s="922">
        <v>1.0119255550327422</v>
      </c>
      <c r="O56" s="933">
        <f t="shared" si="20"/>
        <v>2.0238511100654843</v>
      </c>
      <c r="P56" s="86"/>
      <c r="Q56" s="86"/>
      <c r="R56" s="86"/>
      <c r="S56" s="86"/>
      <c r="T56" s="86"/>
      <c r="U56" s="86"/>
      <c r="V56" s="86"/>
      <c r="W56" s="86"/>
      <c r="X56" s="86"/>
      <c r="Y56" s="86"/>
      <c r="Z56" s="86"/>
      <c r="AA56" s="86"/>
      <c r="AB56" s="86"/>
      <c r="AC56" s="86"/>
      <c r="AD56" s="86"/>
      <c r="AE56" s="86"/>
      <c r="AF56" s="86"/>
      <c r="AG56" s="86"/>
    </row>
    <row r="57" spans="1:33" s="71" customFormat="1">
      <c r="A57" s="1"/>
      <c r="B57" s="925" t="s">
        <v>24</v>
      </c>
      <c r="C57" s="922">
        <f>+C58+C61</f>
        <v>0</v>
      </c>
      <c r="D57" s="922">
        <f t="shared" ref="D57:N57" si="21">+D58+D61</f>
        <v>0</v>
      </c>
      <c r="E57" s="922">
        <f t="shared" si="21"/>
        <v>0</v>
      </c>
      <c r="F57" s="922">
        <f t="shared" si="21"/>
        <v>0</v>
      </c>
      <c r="G57" s="922">
        <f t="shared" si="21"/>
        <v>0</v>
      </c>
      <c r="H57" s="922">
        <f t="shared" si="21"/>
        <v>530.70812977999992</v>
      </c>
      <c r="I57" s="922">
        <f t="shared" si="21"/>
        <v>0</v>
      </c>
      <c r="J57" s="922">
        <f t="shared" si="21"/>
        <v>0</v>
      </c>
      <c r="K57" s="922">
        <f t="shared" si="21"/>
        <v>0</v>
      </c>
      <c r="L57" s="922">
        <f t="shared" si="21"/>
        <v>0</v>
      </c>
      <c r="M57" s="922">
        <f t="shared" si="21"/>
        <v>0</v>
      </c>
      <c r="N57" s="922">
        <f t="shared" si="21"/>
        <v>530.70812977999992</v>
      </c>
      <c r="O57" s="933">
        <f t="shared" si="20"/>
        <v>1061.4162595599998</v>
      </c>
      <c r="P57" s="86"/>
      <c r="Q57" s="86"/>
      <c r="R57" s="86"/>
      <c r="S57" s="86"/>
      <c r="T57" s="86"/>
      <c r="U57" s="86"/>
      <c r="V57" s="86"/>
      <c r="W57" s="86"/>
      <c r="X57" s="86"/>
      <c r="Y57" s="86"/>
      <c r="Z57" s="86"/>
      <c r="AA57" s="86"/>
      <c r="AB57" s="86"/>
      <c r="AC57" s="86"/>
      <c r="AD57" s="86"/>
      <c r="AE57" s="86"/>
      <c r="AF57" s="86"/>
      <c r="AG57" s="86"/>
    </row>
    <row r="58" spans="1:33" s="71" customFormat="1">
      <c r="A58" s="1"/>
      <c r="B58" s="335" t="s">
        <v>238</v>
      </c>
      <c r="C58" s="922">
        <f>+C59+C60</f>
        <v>0</v>
      </c>
      <c r="D58" s="922">
        <f t="shared" ref="D58:N58" si="22">+D59+D60</f>
        <v>0</v>
      </c>
      <c r="E58" s="922">
        <f t="shared" si="22"/>
        <v>0</v>
      </c>
      <c r="F58" s="922">
        <f t="shared" si="22"/>
        <v>0</v>
      </c>
      <c r="G58" s="922">
        <f t="shared" si="22"/>
        <v>0</v>
      </c>
      <c r="H58" s="922">
        <f t="shared" si="22"/>
        <v>469.10147129999996</v>
      </c>
      <c r="I58" s="922">
        <f t="shared" si="22"/>
        <v>0</v>
      </c>
      <c r="J58" s="922">
        <f t="shared" si="22"/>
        <v>0</v>
      </c>
      <c r="K58" s="922">
        <f t="shared" si="22"/>
        <v>0</v>
      </c>
      <c r="L58" s="922">
        <f t="shared" si="22"/>
        <v>0</v>
      </c>
      <c r="M58" s="922">
        <f t="shared" si="22"/>
        <v>0</v>
      </c>
      <c r="N58" s="922">
        <f t="shared" si="22"/>
        <v>469.10147129999996</v>
      </c>
      <c r="O58" s="933">
        <f t="shared" si="20"/>
        <v>938.20294259999991</v>
      </c>
      <c r="P58" s="86"/>
      <c r="Q58" s="86"/>
      <c r="R58" s="86"/>
      <c r="S58" s="86"/>
      <c r="T58" s="86"/>
      <c r="U58" s="86"/>
      <c r="V58" s="86"/>
      <c r="W58" s="86"/>
      <c r="X58" s="86"/>
      <c r="Y58" s="86"/>
      <c r="Z58" s="86"/>
      <c r="AA58" s="86"/>
      <c r="AB58" s="86"/>
      <c r="AC58" s="86"/>
      <c r="AD58" s="86"/>
      <c r="AE58" s="86"/>
      <c r="AF58" s="86"/>
      <c r="AG58" s="86"/>
    </row>
    <row r="59" spans="1:33" s="71" customFormat="1">
      <c r="A59" s="1"/>
      <c r="B59" s="336" t="s">
        <v>240</v>
      </c>
      <c r="C59" s="922">
        <v>0</v>
      </c>
      <c r="D59" s="922">
        <v>0</v>
      </c>
      <c r="E59" s="922">
        <v>0</v>
      </c>
      <c r="F59" s="922">
        <v>0</v>
      </c>
      <c r="G59" s="922">
        <v>0</v>
      </c>
      <c r="H59" s="922">
        <v>176.42785387000001</v>
      </c>
      <c r="I59" s="922">
        <v>0</v>
      </c>
      <c r="J59" s="922">
        <v>0</v>
      </c>
      <c r="K59" s="922">
        <v>0</v>
      </c>
      <c r="L59" s="933">
        <v>0</v>
      </c>
      <c r="M59" s="922">
        <v>0</v>
      </c>
      <c r="N59" s="922">
        <v>176.42785387000001</v>
      </c>
      <c r="O59" s="933">
        <f t="shared" si="20"/>
        <v>352.85570774000001</v>
      </c>
      <c r="P59" s="86"/>
      <c r="Q59" s="86"/>
      <c r="R59" s="86"/>
      <c r="S59" s="86"/>
      <c r="T59" s="86"/>
      <c r="U59" s="86"/>
      <c r="V59" s="86"/>
      <c r="W59" s="86"/>
      <c r="X59" s="86"/>
      <c r="Y59" s="86"/>
      <c r="Z59" s="86"/>
      <c r="AA59" s="86"/>
      <c r="AB59" s="86"/>
      <c r="AC59" s="86"/>
      <c r="AD59" s="86"/>
      <c r="AE59" s="86"/>
      <c r="AF59" s="86"/>
      <c r="AG59" s="86"/>
    </row>
    <row r="60" spans="1:33" s="71" customFormat="1">
      <c r="A60" s="1"/>
      <c r="B60" s="337" t="s">
        <v>241</v>
      </c>
      <c r="C60" s="922">
        <v>0</v>
      </c>
      <c r="D60" s="922">
        <v>0</v>
      </c>
      <c r="E60" s="922">
        <v>0</v>
      </c>
      <c r="F60" s="922">
        <v>0</v>
      </c>
      <c r="G60" s="922">
        <v>0</v>
      </c>
      <c r="H60" s="922">
        <v>292.67361742999998</v>
      </c>
      <c r="I60" s="922">
        <v>0</v>
      </c>
      <c r="J60" s="922">
        <v>0</v>
      </c>
      <c r="K60" s="922">
        <v>0</v>
      </c>
      <c r="L60" s="933">
        <v>0</v>
      </c>
      <c r="M60" s="922">
        <v>0</v>
      </c>
      <c r="N60" s="922">
        <v>292.67361742999998</v>
      </c>
      <c r="O60" s="933">
        <f t="shared" si="20"/>
        <v>585.34723485999996</v>
      </c>
      <c r="P60" s="86"/>
      <c r="Q60" s="86"/>
      <c r="R60" s="86"/>
      <c r="S60" s="86"/>
      <c r="T60" s="86"/>
      <c r="U60" s="86"/>
      <c r="V60" s="86"/>
      <c r="W60" s="86"/>
      <c r="X60" s="86"/>
      <c r="Y60" s="86"/>
      <c r="Z60" s="86"/>
      <c r="AA60" s="86"/>
      <c r="AB60" s="86"/>
      <c r="AC60" s="86"/>
      <c r="AD60" s="86"/>
      <c r="AE60" s="86"/>
      <c r="AF60" s="86"/>
      <c r="AG60" s="86"/>
    </row>
    <row r="61" spans="1:33" s="71" customFormat="1">
      <c r="A61" s="1"/>
      <c r="B61" s="335" t="s">
        <v>239</v>
      </c>
      <c r="C61" s="922">
        <f>+C62+C63</f>
        <v>0</v>
      </c>
      <c r="D61" s="922">
        <f t="shared" ref="D61:N61" si="23">+D62+D63</f>
        <v>0</v>
      </c>
      <c r="E61" s="922">
        <f t="shared" si="23"/>
        <v>0</v>
      </c>
      <c r="F61" s="922">
        <f t="shared" si="23"/>
        <v>0</v>
      </c>
      <c r="G61" s="922">
        <f t="shared" si="23"/>
        <v>0</v>
      </c>
      <c r="H61" s="922">
        <f t="shared" si="23"/>
        <v>61.60665848</v>
      </c>
      <c r="I61" s="922">
        <f t="shared" si="23"/>
        <v>0</v>
      </c>
      <c r="J61" s="922">
        <f t="shared" si="23"/>
        <v>0</v>
      </c>
      <c r="K61" s="922">
        <f t="shared" si="23"/>
        <v>0</v>
      </c>
      <c r="L61" s="922">
        <f t="shared" si="23"/>
        <v>0</v>
      </c>
      <c r="M61" s="922">
        <f t="shared" si="23"/>
        <v>0</v>
      </c>
      <c r="N61" s="922">
        <f t="shared" si="23"/>
        <v>61.60665848</v>
      </c>
      <c r="O61" s="933">
        <f t="shared" si="20"/>
        <v>123.21331696</v>
      </c>
      <c r="P61" s="86"/>
      <c r="Q61" s="86"/>
      <c r="R61" s="86"/>
      <c r="S61" s="86"/>
      <c r="T61" s="86"/>
      <c r="U61" s="86"/>
      <c r="V61" s="86"/>
      <c r="W61" s="86"/>
      <c r="X61" s="86"/>
      <c r="Y61" s="86"/>
      <c r="Z61" s="86"/>
      <c r="AA61" s="86"/>
      <c r="AB61" s="86"/>
      <c r="AC61" s="86"/>
      <c r="AD61" s="86"/>
      <c r="AE61" s="86"/>
      <c r="AF61" s="86"/>
      <c r="AG61" s="86"/>
    </row>
    <row r="62" spans="1:33" s="71" customFormat="1">
      <c r="A62" s="1"/>
      <c r="B62" s="336" t="s">
        <v>240</v>
      </c>
      <c r="C62" s="922">
        <v>0</v>
      </c>
      <c r="D62" s="922">
        <v>0</v>
      </c>
      <c r="E62" s="922">
        <v>0</v>
      </c>
      <c r="F62" s="922">
        <v>0</v>
      </c>
      <c r="G62" s="922">
        <v>0</v>
      </c>
      <c r="H62" s="922">
        <v>53.975224019999999</v>
      </c>
      <c r="I62" s="922">
        <v>0</v>
      </c>
      <c r="J62" s="922">
        <v>0</v>
      </c>
      <c r="K62" s="922">
        <v>0</v>
      </c>
      <c r="L62" s="933">
        <v>0</v>
      </c>
      <c r="M62" s="922">
        <v>0</v>
      </c>
      <c r="N62" s="922">
        <v>53.975224019999999</v>
      </c>
      <c r="O62" s="933">
        <f t="shared" si="20"/>
        <v>107.95044804</v>
      </c>
      <c r="P62" s="86"/>
      <c r="Q62" s="86"/>
      <c r="R62" s="86"/>
      <c r="S62" s="86"/>
      <c r="T62" s="86"/>
      <c r="U62" s="86"/>
      <c r="V62" s="86"/>
      <c r="W62" s="86"/>
      <c r="X62" s="86"/>
      <c r="Y62" s="86"/>
      <c r="Z62" s="86"/>
      <c r="AA62" s="86"/>
      <c r="AB62" s="86"/>
      <c r="AC62" s="86"/>
      <c r="AD62" s="86"/>
      <c r="AE62" s="86"/>
      <c r="AF62" s="86"/>
      <c r="AG62" s="86"/>
    </row>
    <row r="63" spans="1:33" s="71" customFormat="1">
      <c r="A63" s="1"/>
      <c r="B63" s="337" t="s">
        <v>241</v>
      </c>
      <c r="C63" s="922">
        <v>0</v>
      </c>
      <c r="D63" s="922">
        <v>0</v>
      </c>
      <c r="E63" s="922">
        <v>0</v>
      </c>
      <c r="F63" s="922">
        <v>0</v>
      </c>
      <c r="G63" s="922">
        <v>0</v>
      </c>
      <c r="H63" s="922">
        <v>7.6314344600000004</v>
      </c>
      <c r="I63" s="922">
        <v>0</v>
      </c>
      <c r="J63" s="922">
        <v>0</v>
      </c>
      <c r="K63" s="922">
        <v>0</v>
      </c>
      <c r="L63" s="933">
        <v>0</v>
      </c>
      <c r="M63" s="922">
        <v>0</v>
      </c>
      <c r="N63" s="922">
        <v>7.6314344600000004</v>
      </c>
      <c r="O63" s="933">
        <f t="shared" si="20"/>
        <v>15.262868920000001</v>
      </c>
      <c r="P63" s="86"/>
      <c r="Q63" s="86"/>
      <c r="R63" s="86"/>
      <c r="S63" s="86"/>
      <c r="T63" s="86"/>
      <c r="U63" s="86"/>
      <c r="V63" s="86"/>
      <c r="W63" s="86"/>
      <c r="X63" s="86"/>
      <c r="Y63" s="86"/>
      <c r="Z63" s="86"/>
      <c r="AA63" s="86"/>
      <c r="AB63" s="86"/>
      <c r="AC63" s="86"/>
      <c r="AD63" s="86"/>
      <c r="AE63" s="86"/>
      <c r="AF63" s="86"/>
      <c r="AG63" s="86"/>
    </row>
    <row r="64" spans="1:33" s="71" customFormat="1">
      <c r="A64" s="1"/>
      <c r="B64" s="925" t="s">
        <v>25</v>
      </c>
      <c r="C64" s="922">
        <f>+C65+C66</f>
        <v>0</v>
      </c>
      <c r="D64" s="922">
        <f t="shared" ref="D64:N64" si="24">+D65+D66</f>
        <v>0</v>
      </c>
      <c r="E64" s="922">
        <f t="shared" si="24"/>
        <v>0</v>
      </c>
      <c r="F64" s="922">
        <f t="shared" si="24"/>
        <v>0</v>
      </c>
      <c r="G64" s="922">
        <f t="shared" si="24"/>
        <v>0</v>
      </c>
      <c r="H64" s="922">
        <f t="shared" si="24"/>
        <v>249.09309047093856</v>
      </c>
      <c r="I64" s="922">
        <f t="shared" si="24"/>
        <v>0</v>
      </c>
      <c r="J64" s="922">
        <f t="shared" si="24"/>
        <v>0</v>
      </c>
      <c r="K64" s="922">
        <f t="shared" si="24"/>
        <v>0</v>
      </c>
      <c r="L64" s="922">
        <f t="shared" si="24"/>
        <v>0</v>
      </c>
      <c r="M64" s="922">
        <f t="shared" si="24"/>
        <v>0</v>
      </c>
      <c r="N64" s="922">
        <f t="shared" si="24"/>
        <v>249.09309047093856</v>
      </c>
      <c r="O64" s="933">
        <f t="shared" si="20"/>
        <v>498.18618094187713</v>
      </c>
      <c r="P64" s="86"/>
      <c r="Q64" s="86"/>
      <c r="R64" s="86"/>
      <c r="S64" s="86"/>
      <c r="T64" s="86"/>
      <c r="U64" s="86"/>
      <c r="V64" s="86"/>
      <c r="W64" s="86"/>
      <c r="X64" s="86"/>
      <c r="Y64" s="86"/>
      <c r="Z64" s="86"/>
      <c r="AA64" s="86"/>
      <c r="AB64" s="86"/>
      <c r="AC64" s="86"/>
      <c r="AD64" s="86"/>
      <c r="AE64" s="86"/>
      <c r="AF64" s="86"/>
      <c r="AG64" s="86"/>
    </row>
    <row r="65" spans="1:33" s="71" customFormat="1">
      <c r="A65" s="1"/>
      <c r="B65" s="335" t="s">
        <v>238</v>
      </c>
      <c r="C65" s="922">
        <v>0</v>
      </c>
      <c r="D65" s="922">
        <v>0</v>
      </c>
      <c r="E65" s="922">
        <v>0</v>
      </c>
      <c r="F65" s="922">
        <v>0</v>
      </c>
      <c r="G65" s="922">
        <v>0</v>
      </c>
      <c r="H65" s="922">
        <v>134.32131113929634</v>
      </c>
      <c r="I65" s="922">
        <v>0</v>
      </c>
      <c r="J65" s="922">
        <v>0</v>
      </c>
      <c r="K65" s="922">
        <v>0</v>
      </c>
      <c r="L65" s="933">
        <v>0</v>
      </c>
      <c r="M65" s="922">
        <v>0</v>
      </c>
      <c r="N65" s="922">
        <v>134.32131113929634</v>
      </c>
      <c r="O65" s="933">
        <f t="shared" si="20"/>
        <v>268.64262227859268</v>
      </c>
      <c r="P65" s="86"/>
      <c r="Q65" s="86"/>
      <c r="R65" s="86"/>
      <c r="S65" s="86"/>
      <c r="T65" s="86"/>
      <c r="U65" s="86"/>
      <c r="V65" s="86"/>
      <c r="W65" s="86"/>
      <c r="X65" s="86"/>
      <c r="Y65" s="86"/>
      <c r="Z65" s="86"/>
      <c r="AA65" s="86"/>
      <c r="AB65" s="86"/>
      <c r="AC65" s="86"/>
      <c r="AD65" s="86"/>
      <c r="AE65" s="86"/>
      <c r="AF65" s="86"/>
      <c r="AG65" s="86"/>
    </row>
    <row r="66" spans="1:33" s="71" customFormat="1">
      <c r="A66" s="1"/>
      <c r="B66" s="335" t="s">
        <v>239</v>
      </c>
      <c r="C66" s="922">
        <v>0</v>
      </c>
      <c r="D66" s="922">
        <v>0</v>
      </c>
      <c r="E66" s="922">
        <v>0</v>
      </c>
      <c r="F66" s="922">
        <v>0</v>
      </c>
      <c r="G66" s="922">
        <v>0</v>
      </c>
      <c r="H66" s="922">
        <v>114.77177933164222</v>
      </c>
      <c r="I66" s="922">
        <v>0</v>
      </c>
      <c r="J66" s="922">
        <v>0</v>
      </c>
      <c r="K66" s="922">
        <v>0</v>
      </c>
      <c r="L66" s="933">
        <v>0</v>
      </c>
      <c r="M66" s="922">
        <v>0</v>
      </c>
      <c r="N66" s="922">
        <v>114.77177933164222</v>
      </c>
      <c r="O66" s="933">
        <f t="shared" si="20"/>
        <v>229.54355866328444</v>
      </c>
      <c r="P66" s="86"/>
      <c r="Q66" s="86"/>
      <c r="R66" s="86"/>
      <c r="S66" s="86"/>
      <c r="T66" s="86"/>
      <c r="U66" s="86"/>
      <c r="V66" s="86"/>
      <c r="W66" s="86"/>
      <c r="X66" s="86"/>
      <c r="Y66" s="86"/>
      <c r="Z66" s="86"/>
      <c r="AA66" s="86"/>
      <c r="AB66" s="86"/>
      <c r="AC66" s="86"/>
      <c r="AD66" s="86"/>
      <c r="AE66" s="86"/>
      <c r="AF66" s="86"/>
      <c r="AG66" s="86"/>
    </row>
    <row r="67" spans="1:33" s="71" customFormat="1">
      <c r="A67" s="1"/>
      <c r="B67" s="925" t="s">
        <v>26</v>
      </c>
      <c r="C67" s="922">
        <f>+C68+C69</f>
        <v>0</v>
      </c>
      <c r="D67" s="922">
        <f t="shared" ref="D67:N67" si="25">+D68+D69</f>
        <v>0</v>
      </c>
      <c r="E67" s="922">
        <f t="shared" si="25"/>
        <v>0</v>
      </c>
      <c r="F67" s="922">
        <f t="shared" si="25"/>
        <v>0</v>
      </c>
      <c r="G67" s="922">
        <f t="shared" si="25"/>
        <v>0</v>
      </c>
      <c r="H67" s="922">
        <f t="shared" si="25"/>
        <v>1.9780831339161167</v>
      </c>
      <c r="I67" s="922">
        <f t="shared" si="25"/>
        <v>0</v>
      </c>
      <c r="J67" s="922">
        <f t="shared" si="25"/>
        <v>0</v>
      </c>
      <c r="K67" s="922">
        <f t="shared" si="25"/>
        <v>0</v>
      </c>
      <c r="L67" s="922">
        <f t="shared" si="25"/>
        <v>0</v>
      </c>
      <c r="M67" s="922">
        <f t="shared" si="25"/>
        <v>0</v>
      </c>
      <c r="N67" s="922">
        <f t="shared" si="25"/>
        <v>1.9780831339161167</v>
      </c>
      <c r="O67" s="933">
        <f t="shared" si="20"/>
        <v>3.9561662678322334</v>
      </c>
      <c r="P67" s="86"/>
      <c r="Q67" s="86"/>
      <c r="R67" s="86"/>
      <c r="S67" s="86"/>
      <c r="T67" s="86"/>
      <c r="U67" s="86"/>
      <c r="V67" s="86"/>
      <c r="W67" s="86"/>
      <c r="X67" s="86"/>
      <c r="Y67" s="86"/>
      <c r="Z67" s="86"/>
      <c r="AA67" s="86"/>
      <c r="AB67" s="86"/>
      <c r="AC67" s="86"/>
      <c r="AD67" s="86"/>
      <c r="AE67" s="86"/>
      <c r="AF67" s="86"/>
      <c r="AG67" s="86"/>
    </row>
    <row r="68" spans="1:33" s="71" customFormat="1">
      <c r="A68" s="1"/>
      <c r="B68" s="335" t="s">
        <v>238</v>
      </c>
      <c r="C68" s="922">
        <v>0</v>
      </c>
      <c r="D68" s="922">
        <v>0</v>
      </c>
      <c r="E68" s="922">
        <v>0</v>
      </c>
      <c r="F68" s="922">
        <v>0</v>
      </c>
      <c r="G68" s="922">
        <v>0</v>
      </c>
      <c r="H68" s="922">
        <v>1.3648100408258161</v>
      </c>
      <c r="I68" s="922">
        <v>0</v>
      </c>
      <c r="J68" s="922">
        <v>0</v>
      </c>
      <c r="K68" s="922">
        <v>0</v>
      </c>
      <c r="L68" s="933">
        <v>0</v>
      </c>
      <c r="M68" s="922">
        <v>0</v>
      </c>
      <c r="N68" s="922">
        <v>1.3648100408258161</v>
      </c>
      <c r="O68" s="933">
        <f t="shared" si="20"/>
        <v>2.7296200816516323</v>
      </c>
      <c r="P68" s="86"/>
      <c r="Q68" s="86"/>
      <c r="R68" s="86"/>
      <c r="S68" s="86"/>
      <c r="T68" s="86"/>
      <c r="U68" s="86"/>
      <c r="V68" s="86"/>
      <c r="W68" s="86"/>
      <c r="X68" s="86"/>
      <c r="Y68" s="86"/>
      <c r="Z68" s="86"/>
      <c r="AA68" s="86"/>
      <c r="AB68" s="86"/>
      <c r="AC68" s="86"/>
      <c r="AD68" s="86"/>
      <c r="AE68" s="86"/>
      <c r="AF68" s="86"/>
      <c r="AG68" s="86"/>
    </row>
    <row r="69" spans="1:33" s="71" customFormat="1">
      <c r="A69" s="1"/>
      <c r="B69" s="340" t="s">
        <v>239</v>
      </c>
      <c r="C69" s="922">
        <v>0</v>
      </c>
      <c r="D69" s="922">
        <v>0</v>
      </c>
      <c r="E69" s="922">
        <v>0</v>
      </c>
      <c r="F69" s="922">
        <v>0</v>
      </c>
      <c r="G69" s="922">
        <v>0</v>
      </c>
      <c r="H69" s="922">
        <v>0.61327309309030043</v>
      </c>
      <c r="I69" s="922">
        <v>0</v>
      </c>
      <c r="J69" s="922">
        <v>0</v>
      </c>
      <c r="K69" s="922">
        <v>0</v>
      </c>
      <c r="L69" s="82">
        <v>0</v>
      </c>
      <c r="M69" s="922">
        <v>0</v>
      </c>
      <c r="N69" s="922">
        <v>0.61327309309030043</v>
      </c>
      <c r="O69" s="933">
        <f t="shared" si="20"/>
        <v>1.2265461861806009</v>
      </c>
      <c r="P69" s="86"/>
      <c r="Q69" s="86"/>
      <c r="R69" s="86"/>
      <c r="S69" s="86"/>
      <c r="T69" s="86"/>
      <c r="U69" s="86"/>
      <c r="V69" s="86"/>
      <c r="W69" s="86"/>
      <c r="X69" s="86"/>
      <c r="Y69" s="86"/>
      <c r="Z69" s="86"/>
      <c r="AA69" s="86"/>
      <c r="AB69" s="86"/>
      <c r="AC69" s="86"/>
      <c r="AD69" s="86"/>
      <c r="AE69" s="86"/>
      <c r="AF69" s="86"/>
      <c r="AG69" s="86"/>
    </row>
    <row r="70" spans="1:33" s="71" customFormat="1">
      <c r="A70" s="1"/>
      <c r="B70" s="934" t="s">
        <v>27</v>
      </c>
      <c r="C70" s="935">
        <v>0</v>
      </c>
      <c r="D70" s="935">
        <v>0</v>
      </c>
      <c r="E70" s="935">
        <v>0</v>
      </c>
      <c r="F70" s="935">
        <v>0</v>
      </c>
      <c r="G70" s="935">
        <v>0</v>
      </c>
      <c r="H70" s="935">
        <v>117.29191168337854</v>
      </c>
      <c r="I70" s="935">
        <v>0</v>
      </c>
      <c r="J70" s="935">
        <v>0</v>
      </c>
      <c r="K70" s="935">
        <v>0</v>
      </c>
      <c r="L70" s="931">
        <v>0</v>
      </c>
      <c r="M70" s="935">
        <v>0</v>
      </c>
      <c r="N70" s="935">
        <v>117.29191168337854</v>
      </c>
      <c r="O70" s="931">
        <f>SUM(C70:N70)</f>
        <v>234.58382336675709</v>
      </c>
      <c r="P70" s="86"/>
      <c r="Q70" s="86"/>
      <c r="R70" s="86"/>
      <c r="S70" s="86"/>
      <c r="T70" s="86"/>
      <c r="U70" s="86"/>
      <c r="V70" s="86"/>
      <c r="W70" s="86"/>
      <c r="X70" s="86"/>
      <c r="Y70" s="86"/>
      <c r="Z70" s="86"/>
      <c r="AA70" s="86"/>
      <c r="AB70" s="86"/>
      <c r="AC70" s="86"/>
      <c r="AD70" s="86"/>
      <c r="AE70" s="86"/>
      <c r="AF70" s="86"/>
      <c r="AG70" s="86"/>
    </row>
    <row r="71" spans="1:33" s="71" customFormat="1">
      <c r="A71" s="1"/>
      <c r="B71" s="934" t="s">
        <v>412</v>
      </c>
      <c r="C71" s="90">
        <v>0</v>
      </c>
      <c r="D71" s="90">
        <v>0</v>
      </c>
      <c r="E71" s="90">
        <v>0</v>
      </c>
      <c r="F71" s="90">
        <v>154.6875</v>
      </c>
      <c r="G71" s="90">
        <v>0</v>
      </c>
      <c r="H71" s="90">
        <v>0</v>
      </c>
      <c r="I71" s="90">
        <v>0</v>
      </c>
      <c r="J71" s="90">
        <v>0</v>
      </c>
      <c r="K71" s="90">
        <v>0</v>
      </c>
      <c r="L71" s="931">
        <v>0</v>
      </c>
      <c r="M71" s="90">
        <v>0</v>
      </c>
      <c r="N71" s="935">
        <v>0</v>
      </c>
      <c r="O71" s="931">
        <f>SUM(C71:N71)</f>
        <v>154.6875</v>
      </c>
      <c r="P71" s="86"/>
      <c r="Q71" s="86"/>
      <c r="R71" s="86"/>
      <c r="S71" s="86"/>
      <c r="T71" s="86"/>
      <c r="U71" s="86"/>
      <c r="V71" s="86"/>
      <c r="W71" s="86"/>
      <c r="X71" s="86"/>
      <c r="Y71" s="86"/>
      <c r="Z71" s="86"/>
      <c r="AA71" s="86"/>
      <c r="AB71" s="86"/>
      <c r="AC71" s="86"/>
      <c r="AD71" s="86"/>
      <c r="AE71" s="86"/>
      <c r="AF71" s="86"/>
      <c r="AG71" s="86"/>
    </row>
    <row r="72" spans="1:33" s="71" customFormat="1">
      <c r="A72" s="1"/>
      <c r="B72" s="932" t="s">
        <v>413</v>
      </c>
      <c r="C72" s="90">
        <v>0</v>
      </c>
      <c r="D72" s="90">
        <v>0</v>
      </c>
      <c r="E72" s="90">
        <v>0</v>
      </c>
      <c r="F72" s="90">
        <v>243.75</v>
      </c>
      <c r="G72" s="90">
        <v>0</v>
      </c>
      <c r="H72" s="90">
        <v>0</v>
      </c>
      <c r="I72" s="90">
        <v>0</v>
      </c>
      <c r="J72" s="90">
        <v>0</v>
      </c>
      <c r="K72" s="90">
        <v>0</v>
      </c>
      <c r="L72" s="931">
        <v>243.75</v>
      </c>
      <c r="M72" s="90">
        <v>0</v>
      </c>
      <c r="N72" s="935">
        <v>0</v>
      </c>
      <c r="O72" s="931">
        <f t="shared" ref="O72:O123" si="26">SUM(C72:N72)</f>
        <v>487.5</v>
      </c>
      <c r="P72" s="86"/>
      <c r="Q72" s="86"/>
      <c r="R72" s="86"/>
      <c r="S72" s="86"/>
      <c r="T72" s="86"/>
      <c r="U72" s="86"/>
      <c r="V72" s="86"/>
      <c r="W72" s="86"/>
      <c r="X72" s="86"/>
      <c r="Y72" s="86"/>
      <c r="Z72" s="86"/>
      <c r="AA72" s="86"/>
      <c r="AB72" s="86"/>
      <c r="AC72" s="86"/>
      <c r="AD72" s="86"/>
      <c r="AE72" s="86"/>
      <c r="AF72" s="86"/>
      <c r="AG72" s="86"/>
    </row>
    <row r="73" spans="1:33" s="71" customFormat="1">
      <c r="A73" s="1"/>
      <c r="B73" s="932" t="s">
        <v>414</v>
      </c>
      <c r="C73" s="90">
        <v>0</v>
      </c>
      <c r="D73" s="90">
        <v>0</v>
      </c>
      <c r="E73" s="90">
        <v>0</v>
      </c>
      <c r="F73" s="90">
        <v>104.84375</v>
      </c>
      <c r="G73" s="90">
        <v>0</v>
      </c>
      <c r="H73" s="90">
        <v>0</v>
      </c>
      <c r="I73" s="90">
        <v>0</v>
      </c>
      <c r="J73" s="90">
        <v>0</v>
      </c>
      <c r="K73" s="90">
        <v>0</v>
      </c>
      <c r="L73" s="931">
        <v>104.84375</v>
      </c>
      <c r="M73" s="90">
        <v>0</v>
      </c>
      <c r="N73" s="935">
        <v>0</v>
      </c>
      <c r="O73" s="931">
        <f t="shared" si="26"/>
        <v>209.6875</v>
      </c>
      <c r="P73" s="86"/>
      <c r="Q73" s="86"/>
      <c r="R73" s="86"/>
      <c r="S73" s="86"/>
      <c r="T73" s="86"/>
      <c r="U73" s="86"/>
      <c r="V73" s="86"/>
      <c r="W73" s="86"/>
      <c r="X73" s="86"/>
      <c r="Y73" s="86"/>
      <c r="Z73" s="86"/>
      <c r="AA73" s="86"/>
      <c r="AB73" s="86"/>
      <c r="AC73" s="86"/>
      <c r="AD73" s="86"/>
      <c r="AE73" s="86"/>
      <c r="AF73" s="86"/>
      <c r="AG73" s="86"/>
    </row>
    <row r="74" spans="1:33" s="71" customFormat="1">
      <c r="A74" s="1"/>
      <c r="B74" s="932" t="s">
        <v>419</v>
      </c>
      <c r="C74" s="90">
        <v>33.125</v>
      </c>
      <c r="D74" s="90">
        <v>0</v>
      </c>
      <c r="E74" s="90">
        <v>0</v>
      </c>
      <c r="F74" s="90">
        <v>0</v>
      </c>
      <c r="G74" s="90">
        <v>0</v>
      </c>
      <c r="H74" s="90">
        <v>0</v>
      </c>
      <c r="I74" s="90">
        <v>33.125</v>
      </c>
      <c r="J74" s="90">
        <v>0</v>
      </c>
      <c r="K74" s="90">
        <v>0</v>
      </c>
      <c r="L74" s="931">
        <v>0</v>
      </c>
      <c r="M74" s="90">
        <v>0</v>
      </c>
      <c r="N74" s="935">
        <v>0</v>
      </c>
      <c r="O74" s="931">
        <f t="shared" si="26"/>
        <v>66.25</v>
      </c>
      <c r="P74" s="86"/>
      <c r="Q74" s="86"/>
      <c r="R74" s="86"/>
      <c r="S74" s="86"/>
      <c r="T74" s="86"/>
      <c r="U74" s="86"/>
      <c r="V74" s="86"/>
      <c r="W74" s="86"/>
      <c r="X74" s="86"/>
      <c r="Y74" s="86"/>
      <c r="Z74" s="86"/>
      <c r="AA74" s="86"/>
      <c r="AB74" s="86"/>
      <c r="AC74" s="86"/>
      <c r="AD74" s="86"/>
      <c r="AE74" s="86"/>
      <c r="AF74" s="86"/>
      <c r="AG74" s="86"/>
    </row>
    <row r="75" spans="1:33" s="71" customFormat="1">
      <c r="A75" s="1"/>
      <c r="B75" s="932" t="s">
        <v>596</v>
      </c>
      <c r="C75" s="90">
        <v>40.46875</v>
      </c>
      <c r="D75" s="90">
        <v>0</v>
      </c>
      <c r="E75" s="90">
        <v>0</v>
      </c>
      <c r="F75" s="90">
        <v>0</v>
      </c>
      <c r="G75" s="90">
        <v>0</v>
      </c>
      <c r="H75" s="90">
        <v>0</v>
      </c>
      <c r="I75" s="90">
        <v>40.46875</v>
      </c>
      <c r="J75" s="90">
        <v>0</v>
      </c>
      <c r="K75" s="90">
        <v>0</v>
      </c>
      <c r="L75" s="931">
        <v>0</v>
      </c>
      <c r="M75" s="90">
        <v>0</v>
      </c>
      <c r="N75" s="935">
        <v>0</v>
      </c>
      <c r="O75" s="931">
        <f t="shared" si="26"/>
        <v>80.9375</v>
      </c>
      <c r="P75" s="86"/>
      <c r="Q75" s="86"/>
      <c r="R75" s="86"/>
      <c r="S75" s="86"/>
      <c r="T75" s="86"/>
      <c r="U75" s="86"/>
      <c r="V75" s="86"/>
      <c r="W75" s="86"/>
      <c r="X75" s="86"/>
      <c r="Y75" s="86"/>
      <c r="Z75" s="86"/>
      <c r="AA75" s="86"/>
      <c r="AB75" s="86"/>
      <c r="AC75" s="86"/>
      <c r="AD75" s="86"/>
      <c r="AE75" s="86"/>
      <c r="AF75" s="86"/>
      <c r="AG75" s="86"/>
    </row>
    <row r="76" spans="1:33" s="71" customFormat="1">
      <c r="A76" s="1"/>
      <c r="B76" s="934" t="s">
        <v>420</v>
      </c>
      <c r="C76" s="90">
        <v>62.34375</v>
      </c>
      <c r="D76" s="90">
        <v>0</v>
      </c>
      <c r="E76" s="90">
        <v>0</v>
      </c>
      <c r="F76" s="90">
        <v>0</v>
      </c>
      <c r="G76" s="90">
        <v>0</v>
      </c>
      <c r="H76" s="90">
        <v>0</v>
      </c>
      <c r="I76" s="90">
        <v>62.34375</v>
      </c>
      <c r="J76" s="90">
        <v>0</v>
      </c>
      <c r="K76" s="90">
        <v>0</v>
      </c>
      <c r="L76" s="931">
        <v>0</v>
      </c>
      <c r="M76" s="90">
        <v>0</v>
      </c>
      <c r="N76" s="935">
        <v>0</v>
      </c>
      <c r="O76" s="931">
        <f t="shared" si="26"/>
        <v>124.6875</v>
      </c>
      <c r="P76" s="86"/>
      <c r="Q76" s="86"/>
      <c r="R76" s="86"/>
      <c r="S76" s="86"/>
      <c r="T76" s="86"/>
      <c r="U76" s="86"/>
      <c r="V76" s="86"/>
      <c r="W76" s="86"/>
      <c r="X76" s="86"/>
      <c r="Y76" s="86"/>
      <c r="Z76" s="86"/>
      <c r="AA76" s="86"/>
      <c r="AB76" s="86"/>
      <c r="AC76" s="86"/>
      <c r="AD76" s="86"/>
      <c r="AE76" s="86"/>
      <c r="AF76" s="86"/>
      <c r="AG76" s="86"/>
    </row>
    <row r="77" spans="1:33" s="71" customFormat="1">
      <c r="A77" s="1"/>
      <c r="B77" s="932" t="s">
        <v>527</v>
      </c>
      <c r="C77" s="90">
        <v>0</v>
      </c>
      <c r="D77" s="90">
        <v>0</v>
      </c>
      <c r="E77" s="90">
        <v>0</v>
      </c>
      <c r="F77" s="90">
        <v>0</v>
      </c>
      <c r="G77" s="90">
        <v>0</v>
      </c>
      <c r="H77" s="90">
        <v>97.96875</v>
      </c>
      <c r="I77" s="90">
        <v>0</v>
      </c>
      <c r="J77" s="90">
        <v>0</v>
      </c>
      <c r="K77" s="90">
        <v>0</v>
      </c>
      <c r="L77" s="931">
        <v>0</v>
      </c>
      <c r="M77" s="90">
        <v>0</v>
      </c>
      <c r="N77" s="935">
        <v>97.96875</v>
      </c>
      <c r="O77" s="931">
        <f t="shared" si="26"/>
        <v>195.9375</v>
      </c>
      <c r="P77" s="86"/>
      <c r="Q77" s="86"/>
      <c r="R77" s="86"/>
      <c r="S77" s="86"/>
      <c r="T77" s="86"/>
      <c r="U77" s="86"/>
      <c r="V77" s="86"/>
      <c r="W77" s="86"/>
      <c r="X77" s="86"/>
      <c r="Y77" s="86"/>
      <c r="Z77" s="86"/>
      <c r="AA77" s="86"/>
      <c r="AB77" s="86"/>
      <c r="AC77" s="86"/>
      <c r="AD77" s="86"/>
      <c r="AE77" s="86"/>
      <c r="AF77" s="86"/>
      <c r="AG77" s="86"/>
    </row>
    <row r="78" spans="1:33" s="71" customFormat="1">
      <c r="A78" s="1"/>
      <c r="B78" s="934" t="s">
        <v>597</v>
      </c>
      <c r="C78" s="90">
        <v>124.84375</v>
      </c>
      <c r="D78" s="90">
        <v>0</v>
      </c>
      <c r="E78" s="90">
        <v>0</v>
      </c>
      <c r="F78" s="90">
        <v>0</v>
      </c>
      <c r="G78" s="90">
        <v>0</v>
      </c>
      <c r="H78" s="90">
        <v>0</v>
      </c>
      <c r="I78" s="90">
        <v>124.84375</v>
      </c>
      <c r="J78" s="90">
        <v>0</v>
      </c>
      <c r="K78" s="90">
        <v>0</v>
      </c>
      <c r="L78" s="931">
        <v>0</v>
      </c>
      <c r="M78" s="90">
        <v>0</v>
      </c>
      <c r="N78" s="935">
        <v>0</v>
      </c>
      <c r="O78" s="931">
        <f t="shared" si="26"/>
        <v>249.6875</v>
      </c>
      <c r="P78" s="86"/>
      <c r="Q78" s="86"/>
      <c r="R78" s="86"/>
      <c r="S78" s="86"/>
      <c r="T78" s="86"/>
      <c r="U78" s="86"/>
      <c r="V78" s="86"/>
      <c r="W78" s="86"/>
      <c r="X78" s="86"/>
      <c r="Y78" s="86"/>
      <c r="Z78" s="86"/>
      <c r="AA78" s="86"/>
      <c r="AB78" s="86"/>
      <c r="AC78" s="86"/>
      <c r="AD78" s="86"/>
      <c r="AE78" s="86"/>
      <c r="AF78" s="86"/>
      <c r="AG78" s="86"/>
    </row>
    <row r="79" spans="1:33" s="71" customFormat="1">
      <c r="A79" s="1"/>
      <c r="B79" s="934" t="s">
        <v>508</v>
      </c>
      <c r="C79" s="90">
        <v>91.40625</v>
      </c>
      <c r="D79" s="90">
        <v>0</v>
      </c>
      <c r="E79" s="90">
        <v>0</v>
      </c>
      <c r="F79" s="90">
        <v>0</v>
      </c>
      <c r="G79" s="90">
        <v>0</v>
      </c>
      <c r="H79" s="90">
        <v>0</v>
      </c>
      <c r="I79" s="90">
        <v>91.40625</v>
      </c>
      <c r="J79" s="90">
        <v>0</v>
      </c>
      <c r="K79" s="90">
        <v>0</v>
      </c>
      <c r="L79" s="931">
        <v>0</v>
      </c>
      <c r="M79" s="90">
        <v>0</v>
      </c>
      <c r="N79" s="935">
        <v>0</v>
      </c>
      <c r="O79" s="931">
        <f t="shared" si="26"/>
        <v>182.8125</v>
      </c>
      <c r="P79" s="86"/>
      <c r="Q79" s="86"/>
      <c r="R79" s="86"/>
      <c r="S79" s="86"/>
      <c r="T79" s="86"/>
      <c r="U79" s="86"/>
      <c r="V79" s="86"/>
      <c r="W79" s="86"/>
      <c r="X79" s="86"/>
      <c r="Y79" s="86"/>
      <c r="Z79" s="86"/>
      <c r="AA79" s="86"/>
      <c r="AB79" s="86"/>
      <c r="AC79" s="86"/>
      <c r="AD79" s="86"/>
      <c r="AE79" s="86"/>
      <c r="AF79" s="86"/>
      <c r="AG79" s="86"/>
    </row>
    <row r="80" spans="1:33" s="71" customFormat="1">
      <c r="A80" s="1"/>
      <c r="B80" s="934" t="s">
        <v>598</v>
      </c>
      <c r="C80" s="90">
        <v>103.125</v>
      </c>
      <c r="D80" s="90">
        <v>0</v>
      </c>
      <c r="E80" s="90">
        <v>0</v>
      </c>
      <c r="F80" s="90">
        <v>0</v>
      </c>
      <c r="G80" s="90">
        <v>0</v>
      </c>
      <c r="H80" s="90">
        <v>0</v>
      </c>
      <c r="I80" s="90">
        <v>103.125</v>
      </c>
      <c r="J80" s="90">
        <v>0</v>
      </c>
      <c r="K80" s="90">
        <v>0</v>
      </c>
      <c r="L80" s="931">
        <v>0</v>
      </c>
      <c r="M80" s="90">
        <v>0</v>
      </c>
      <c r="N80" s="935">
        <v>0</v>
      </c>
      <c r="O80" s="931">
        <f t="shared" si="26"/>
        <v>206.25</v>
      </c>
      <c r="P80" s="86"/>
      <c r="Q80" s="86"/>
      <c r="R80" s="86"/>
      <c r="S80" s="86"/>
      <c r="T80" s="86"/>
      <c r="U80" s="86"/>
      <c r="V80" s="86"/>
      <c r="W80" s="86"/>
      <c r="X80" s="86"/>
      <c r="Y80" s="86"/>
      <c r="Z80" s="86"/>
      <c r="AA80" s="86"/>
      <c r="AB80" s="86"/>
      <c r="AC80" s="86"/>
      <c r="AD80" s="86"/>
      <c r="AE80" s="86"/>
      <c r="AF80" s="86"/>
      <c r="AG80" s="86"/>
    </row>
    <row r="81" spans="1:33" s="71" customFormat="1">
      <c r="A81" s="1"/>
      <c r="B81" s="932" t="s">
        <v>509</v>
      </c>
      <c r="C81" s="935">
        <v>128.90625</v>
      </c>
      <c r="D81" s="935">
        <v>0</v>
      </c>
      <c r="E81" s="935">
        <v>0</v>
      </c>
      <c r="F81" s="935">
        <v>0</v>
      </c>
      <c r="G81" s="935">
        <v>0</v>
      </c>
      <c r="H81" s="935">
        <v>0</v>
      </c>
      <c r="I81" s="935">
        <v>128.90625</v>
      </c>
      <c r="J81" s="935">
        <v>0</v>
      </c>
      <c r="K81" s="935">
        <v>0</v>
      </c>
      <c r="L81" s="931">
        <v>0</v>
      </c>
      <c r="M81" s="935">
        <v>0</v>
      </c>
      <c r="N81" s="935">
        <v>0</v>
      </c>
      <c r="O81" s="931">
        <f t="shared" si="26"/>
        <v>257.8125</v>
      </c>
      <c r="P81" s="86"/>
      <c r="Q81" s="86"/>
      <c r="R81" s="86"/>
      <c r="S81" s="86"/>
      <c r="T81" s="86"/>
      <c r="U81" s="86"/>
      <c r="V81" s="86"/>
      <c r="W81" s="86"/>
      <c r="X81" s="86"/>
      <c r="Y81" s="86"/>
      <c r="Z81" s="86"/>
      <c r="AA81" s="86"/>
      <c r="AB81" s="86"/>
      <c r="AC81" s="86"/>
      <c r="AD81" s="86"/>
      <c r="AE81" s="86"/>
      <c r="AF81" s="86"/>
      <c r="AG81" s="86"/>
    </row>
    <row r="82" spans="1:33" s="71" customFormat="1">
      <c r="A82" s="1"/>
      <c r="B82" s="934" t="s">
        <v>560</v>
      </c>
      <c r="C82" s="935">
        <v>37.324876750854756</v>
      </c>
      <c r="D82" s="935">
        <v>0</v>
      </c>
      <c r="E82" s="935">
        <v>0</v>
      </c>
      <c r="F82" s="935">
        <v>0</v>
      </c>
      <c r="G82" s="935">
        <v>0</v>
      </c>
      <c r="H82" s="935">
        <v>0</v>
      </c>
      <c r="I82" s="935">
        <v>0</v>
      </c>
      <c r="J82" s="935">
        <v>0</v>
      </c>
      <c r="K82" s="935">
        <v>0</v>
      </c>
      <c r="L82" s="931">
        <v>0</v>
      </c>
      <c r="M82" s="935">
        <v>0</v>
      </c>
      <c r="N82" s="935">
        <v>0</v>
      </c>
      <c r="O82" s="931">
        <f t="shared" si="26"/>
        <v>37.324876750854756</v>
      </c>
      <c r="P82" s="86"/>
      <c r="Q82" s="86"/>
      <c r="R82" s="86"/>
      <c r="S82" s="86"/>
      <c r="T82" s="86"/>
      <c r="U82" s="86"/>
      <c r="V82" s="86"/>
      <c r="W82" s="86"/>
      <c r="X82" s="86"/>
      <c r="Y82" s="86"/>
      <c r="Z82" s="86"/>
      <c r="AA82" s="86"/>
      <c r="AB82" s="86"/>
      <c r="AC82" s="86"/>
      <c r="AD82" s="86"/>
      <c r="AE82" s="86"/>
      <c r="AF82" s="86"/>
      <c r="AG82" s="86"/>
    </row>
    <row r="83" spans="1:33" s="71" customFormat="1">
      <c r="A83" s="1"/>
      <c r="B83" s="932" t="s">
        <v>503</v>
      </c>
      <c r="C83" s="935">
        <v>53.568110157714791</v>
      </c>
      <c r="D83" s="935">
        <v>0</v>
      </c>
      <c r="E83" s="935">
        <v>0</v>
      </c>
      <c r="F83" s="935">
        <v>0</v>
      </c>
      <c r="G83" s="935">
        <v>0</v>
      </c>
      <c r="H83" s="935">
        <v>0</v>
      </c>
      <c r="I83" s="935">
        <v>0</v>
      </c>
      <c r="J83" s="935">
        <v>0</v>
      </c>
      <c r="K83" s="935">
        <v>0</v>
      </c>
      <c r="L83" s="931">
        <v>0</v>
      </c>
      <c r="M83" s="935">
        <v>0</v>
      </c>
      <c r="N83" s="935">
        <v>0</v>
      </c>
      <c r="O83" s="931">
        <f t="shared" si="26"/>
        <v>53.568110157714791</v>
      </c>
      <c r="P83" s="86"/>
      <c r="Q83" s="86"/>
      <c r="R83" s="86"/>
      <c r="S83" s="86"/>
      <c r="T83" s="86"/>
      <c r="U83" s="86"/>
      <c r="V83" s="86"/>
      <c r="W83" s="86"/>
      <c r="X83" s="86"/>
      <c r="Y83" s="86"/>
      <c r="Z83" s="86"/>
      <c r="AA83" s="86"/>
      <c r="AB83" s="86"/>
      <c r="AC83" s="86"/>
      <c r="AD83" s="86"/>
      <c r="AE83" s="86"/>
      <c r="AF83" s="86"/>
      <c r="AG83" s="86"/>
    </row>
    <row r="84" spans="1:33" s="71" customFormat="1">
      <c r="A84" s="1"/>
      <c r="B84" s="934" t="s">
        <v>504</v>
      </c>
      <c r="C84" s="935">
        <v>69.120142141833028</v>
      </c>
      <c r="D84" s="935">
        <v>0</v>
      </c>
      <c r="E84" s="935">
        <v>0</v>
      </c>
      <c r="F84" s="935">
        <v>0</v>
      </c>
      <c r="G84" s="935">
        <v>0</v>
      </c>
      <c r="H84" s="935">
        <v>0</v>
      </c>
      <c r="I84" s="935">
        <v>0</v>
      </c>
      <c r="J84" s="935">
        <v>0</v>
      </c>
      <c r="K84" s="935">
        <v>0</v>
      </c>
      <c r="L84" s="931">
        <v>0</v>
      </c>
      <c r="M84" s="935">
        <v>0</v>
      </c>
      <c r="N84" s="935">
        <v>0</v>
      </c>
      <c r="O84" s="931">
        <f t="shared" si="26"/>
        <v>69.120142141833028</v>
      </c>
      <c r="P84" s="86"/>
      <c r="Q84" s="86"/>
      <c r="R84" s="86"/>
      <c r="S84" s="86"/>
      <c r="T84" s="86"/>
      <c r="U84" s="86"/>
      <c r="V84" s="86"/>
      <c r="W84" s="86"/>
      <c r="X84" s="86"/>
      <c r="Y84" s="86"/>
      <c r="Z84" s="86"/>
      <c r="AA84" s="86"/>
      <c r="AB84" s="86"/>
      <c r="AC84" s="86"/>
      <c r="AD84" s="86"/>
      <c r="AE84" s="86"/>
      <c r="AF84" s="86"/>
      <c r="AG84" s="86"/>
    </row>
    <row r="85" spans="1:33" s="924" customFormat="1">
      <c r="A85" s="1"/>
      <c r="B85" s="934" t="s">
        <v>561</v>
      </c>
      <c r="C85" s="935">
        <v>58.060919400022058</v>
      </c>
      <c r="D85" s="935">
        <v>0</v>
      </c>
      <c r="E85" s="935">
        <v>0</v>
      </c>
      <c r="F85" s="935">
        <v>0</v>
      </c>
      <c r="G85" s="935">
        <v>0</v>
      </c>
      <c r="H85" s="935">
        <v>0</v>
      </c>
      <c r="I85" s="935">
        <v>0</v>
      </c>
      <c r="J85" s="935">
        <v>0</v>
      </c>
      <c r="K85" s="935">
        <v>0</v>
      </c>
      <c r="L85" s="931">
        <v>0</v>
      </c>
      <c r="M85" s="935">
        <v>0</v>
      </c>
      <c r="N85" s="935">
        <v>0</v>
      </c>
      <c r="O85" s="931">
        <f t="shared" si="26"/>
        <v>58.060919400022058</v>
      </c>
      <c r="P85" s="86"/>
      <c r="Q85" s="86"/>
      <c r="R85" s="86"/>
      <c r="S85" s="86"/>
      <c r="T85" s="86"/>
      <c r="U85" s="86"/>
      <c r="V85" s="86"/>
      <c r="W85" s="86"/>
      <c r="X85" s="86"/>
      <c r="Y85" s="86"/>
      <c r="Z85" s="86"/>
      <c r="AA85" s="86"/>
      <c r="AB85" s="86"/>
      <c r="AC85" s="86"/>
      <c r="AD85" s="86"/>
      <c r="AE85" s="86"/>
      <c r="AF85" s="86"/>
      <c r="AG85" s="86"/>
    </row>
    <row r="86" spans="1:33" s="924" customFormat="1">
      <c r="A86" s="1"/>
      <c r="B86" s="934" t="s">
        <v>562</v>
      </c>
      <c r="C86" s="935">
        <v>0</v>
      </c>
      <c r="D86" s="935">
        <v>0</v>
      </c>
      <c r="E86" s="935">
        <v>0</v>
      </c>
      <c r="F86" s="935">
        <v>0</v>
      </c>
      <c r="G86" s="935">
        <v>0</v>
      </c>
      <c r="H86" s="935">
        <v>0</v>
      </c>
      <c r="I86" s="935">
        <v>0</v>
      </c>
      <c r="J86" s="935">
        <v>0</v>
      </c>
      <c r="K86" s="935">
        <v>0</v>
      </c>
      <c r="L86" s="931">
        <v>0</v>
      </c>
      <c r="M86" s="935">
        <v>51.698466968126176</v>
      </c>
      <c r="N86" s="935">
        <v>0</v>
      </c>
      <c r="O86" s="931">
        <f t="shared" si="26"/>
        <v>51.698466968126176</v>
      </c>
      <c r="P86" s="86"/>
      <c r="Q86" s="86"/>
      <c r="R86" s="86"/>
      <c r="S86" s="86"/>
      <c r="T86" s="86"/>
      <c r="U86" s="86"/>
      <c r="V86" s="86"/>
      <c r="W86" s="86"/>
      <c r="X86" s="86"/>
      <c r="Y86" s="86"/>
      <c r="Z86" s="86"/>
      <c r="AA86" s="86"/>
      <c r="AB86" s="86"/>
      <c r="AC86" s="86"/>
      <c r="AD86" s="86"/>
      <c r="AE86" s="86"/>
      <c r="AF86" s="86"/>
      <c r="AG86" s="86"/>
    </row>
    <row r="87" spans="1:33" s="924" customFormat="1">
      <c r="A87" s="1"/>
      <c r="B87" s="934" t="s">
        <v>524</v>
      </c>
      <c r="C87" s="935">
        <v>70.564105376393883</v>
      </c>
      <c r="D87" s="935">
        <v>0</v>
      </c>
      <c r="E87" s="935">
        <v>0</v>
      </c>
      <c r="F87" s="935">
        <v>69.030103085602718</v>
      </c>
      <c r="G87" s="935">
        <v>0</v>
      </c>
      <c r="H87" s="935">
        <v>0</v>
      </c>
      <c r="I87" s="935">
        <v>69.797104230998301</v>
      </c>
      <c r="J87" s="935">
        <v>0</v>
      </c>
      <c r="K87" s="935">
        <v>0</v>
      </c>
      <c r="L87" s="931">
        <v>70.564105376393883</v>
      </c>
      <c r="M87" s="935">
        <v>0</v>
      </c>
      <c r="N87" s="935">
        <v>0</v>
      </c>
      <c r="O87" s="931">
        <f t="shared" si="26"/>
        <v>279.95541806938877</v>
      </c>
      <c r="P87" s="86"/>
      <c r="Q87" s="86"/>
      <c r="R87" s="86"/>
      <c r="S87" s="86"/>
      <c r="T87" s="86"/>
      <c r="U87" s="86"/>
      <c r="V87" s="86"/>
      <c r="W87" s="86"/>
      <c r="X87" s="86"/>
      <c r="Y87" s="86"/>
      <c r="Z87" s="86"/>
      <c r="AA87" s="86"/>
      <c r="AB87" s="86"/>
      <c r="AC87" s="86"/>
      <c r="AD87" s="86"/>
      <c r="AE87" s="86"/>
      <c r="AF87" s="86"/>
      <c r="AG87" s="86"/>
    </row>
    <row r="88" spans="1:33" s="924" customFormat="1">
      <c r="A88" s="1"/>
      <c r="B88" s="934" t="s">
        <v>629</v>
      </c>
      <c r="C88" s="935">
        <v>3.3677933919345051</v>
      </c>
      <c r="D88" s="935">
        <v>3.3412448356359654</v>
      </c>
      <c r="E88" s="935">
        <v>3.3132986750364899</v>
      </c>
      <c r="F88" s="935">
        <v>3.2870637604952404</v>
      </c>
      <c r="G88" s="935">
        <v>3.2600626042931795</v>
      </c>
      <c r="H88" s="935">
        <v>3.2329100696916533</v>
      </c>
      <c r="I88" s="935">
        <v>3.205605308074956</v>
      </c>
      <c r="J88" s="935">
        <v>3.1781474658638089</v>
      </c>
      <c r="K88" s="935">
        <v>3.1505356849806962</v>
      </c>
      <c r="L88" s="931">
        <v>3.1227691023845305</v>
      </c>
      <c r="M88" s="935">
        <v>3.0948468502257649</v>
      </c>
      <c r="N88" s="935">
        <v>3.0667680555361665</v>
      </c>
      <c r="O88" s="931">
        <f>SUM(C88:N88)</f>
        <v>38.621045804152956</v>
      </c>
      <c r="P88" s="86"/>
      <c r="Q88" s="86"/>
      <c r="R88" s="86"/>
      <c r="S88" s="86"/>
      <c r="T88" s="86"/>
      <c r="U88" s="86"/>
      <c r="V88" s="86"/>
      <c r="W88" s="86"/>
      <c r="X88" s="86"/>
      <c r="Y88" s="86"/>
      <c r="Z88" s="86"/>
      <c r="AA88" s="86"/>
      <c r="AB88" s="86"/>
      <c r="AC88" s="86"/>
      <c r="AD88" s="86"/>
      <c r="AE88" s="86"/>
      <c r="AF88" s="86"/>
      <c r="AG88" s="86"/>
    </row>
    <row r="89" spans="1:33" s="71" customFormat="1">
      <c r="A89" s="1"/>
      <c r="B89" s="932" t="s">
        <v>605</v>
      </c>
      <c r="C89" s="935">
        <v>0</v>
      </c>
      <c r="D89" s="935">
        <v>0</v>
      </c>
      <c r="E89" s="935">
        <v>0</v>
      </c>
      <c r="F89" s="935">
        <v>0</v>
      </c>
      <c r="G89" s="935">
        <v>232.22530891999997</v>
      </c>
      <c r="H89" s="935">
        <v>0</v>
      </c>
      <c r="I89" s="935">
        <v>0</v>
      </c>
      <c r="J89" s="935">
        <v>0</v>
      </c>
      <c r="K89" s="935">
        <v>0</v>
      </c>
      <c r="L89" s="931">
        <v>0</v>
      </c>
      <c r="M89" s="935">
        <v>174.20380852000002</v>
      </c>
      <c r="N89" s="935">
        <v>0</v>
      </c>
      <c r="O89" s="931">
        <f t="shared" si="26"/>
        <v>406.42911744000003</v>
      </c>
      <c r="P89" s="86"/>
      <c r="Q89" s="86"/>
      <c r="R89" s="86"/>
      <c r="S89" s="86"/>
      <c r="T89" s="86"/>
      <c r="U89" s="86"/>
      <c r="V89" s="86"/>
      <c r="W89" s="86"/>
      <c r="X89" s="86"/>
      <c r="Y89" s="86"/>
      <c r="Z89" s="86"/>
      <c r="AA89" s="86"/>
      <c r="AB89" s="86"/>
      <c r="AC89" s="86"/>
      <c r="AD89" s="86"/>
      <c r="AE89" s="86"/>
      <c r="AF89" s="86"/>
      <c r="AG89" s="86"/>
    </row>
    <row r="90" spans="1:33" s="71" customFormat="1">
      <c r="A90" s="1"/>
      <c r="B90" s="932" t="s">
        <v>487</v>
      </c>
      <c r="C90" s="935">
        <v>0</v>
      </c>
      <c r="D90" s="935">
        <v>0</v>
      </c>
      <c r="E90" s="935">
        <v>0</v>
      </c>
      <c r="F90" s="935">
        <v>0</v>
      </c>
      <c r="G90" s="935">
        <v>0</v>
      </c>
      <c r="H90" s="935">
        <v>174.28794468000001</v>
      </c>
      <c r="I90" s="935">
        <v>0</v>
      </c>
      <c r="J90" s="935">
        <v>0</v>
      </c>
      <c r="K90" s="935">
        <v>0</v>
      </c>
      <c r="L90" s="931">
        <v>0</v>
      </c>
      <c r="M90" s="935">
        <v>0</v>
      </c>
      <c r="N90" s="935">
        <v>174.28794468000001</v>
      </c>
      <c r="O90" s="931">
        <f t="shared" si="26"/>
        <v>348.57588936000002</v>
      </c>
      <c r="P90" s="86"/>
      <c r="Q90" s="86"/>
      <c r="R90" s="86"/>
      <c r="S90" s="86"/>
      <c r="T90" s="86"/>
      <c r="U90" s="86"/>
      <c r="V90" s="86"/>
      <c r="W90" s="86"/>
      <c r="X90" s="86"/>
      <c r="Y90" s="86"/>
      <c r="Z90" s="86"/>
      <c r="AA90" s="86"/>
      <c r="AB90" s="86"/>
      <c r="AC90" s="86"/>
      <c r="AD90" s="86"/>
      <c r="AE90" s="86"/>
      <c r="AF90" s="86"/>
      <c r="AG90" s="86"/>
    </row>
    <row r="91" spans="1:33" s="71" customFormat="1">
      <c r="A91" s="1"/>
      <c r="B91" s="934" t="s">
        <v>488</v>
      </c>
      <c r="C91" s="935">
        <v>0</v>
      </c>
      <c r="D91" s="935">
        <v>0</v>
      </c>
      <c r="E91" s="935">
        <v>0</v>
      </c>
      <c r="F91" s="935">
        <v>0</v>
      </c>
      <c r="G91" s="935">
        <v>0</v>
      </c>
      <c r="H91" s="935">
        <v>177.59946388999998</v>
      </c>
      <c r="I91" s="935">
        <v>0</v>
      </c>
      <c r="J91" s="935">
        <v>0</v>
      </c>
      <c r="K91" s="935">
        <v>0</v>
      </c>
      <c r="L91" s="931">
        <v>0</v>
      </c>
      <c r="M91" s="935">
        <v>0</v>
      </c>
      <c r="N91" s="935">
        <v>177.59946388999998</v>
      </c>
      <c r="O91" s="931">
        <f t="shared" si="26"/>
        <v>355.19892777999996</v>
      </c>
      <c r="P91" s="86"/>
      <c r="Q91" s="86"/>
      <c r="R91" s="86"/>
      <c r="S91" s="86"/>
      <c r="T91" s="86"/>
      <c r="U91" s="86"/>
      <c r="V91" s="86"/>
      <c r="W91" s="86"/>
      <c r="X91" s="86"/>
      <c r="Y91" s="86"/>
      <c r="Z91" s="86"/>
      <c r="AA91" s="86"/>
      <c r="AB91" s="86"/>
      <c r="AC91" s="86"/>
      <c r="AD91" s="86"/>
      <c r="AE91" s="86"/>
      <c r="AF91" s="86"/>
      <c r="AG91" s="86"/>
    </row>
    <row r="92" spans="1:33" s="71" customFormat="1">
      <c r="A92" s="1"/>
      <c r="B92" s="932" t="s">
        <v>489</v>
      </c>
      <c r="C92" s="935">
        <v>0</v>
      </c>
      <c r="D92" s="935">
        <v>0</v>
      </c>
      <c r="E92" s="935">
        <v>0</v>
      </c>
      <c r="F92" s="935">
        <v>0</v>
      </c>
      <c r="G92" s="935">
        <v>0</v>
      </c>
      <c r="H92" s="935">
        <v>184.68842028999998</v>
      </c>
      <c r="I92" s="935">
        <v>0</v>
      </c>
      <c r="J92" s="935">
        <v>0</v>
      </c>
      <c r="K92" s="935">
        <v>0</v>
      </c>
      <c r="L92" s="931">
        <v>0</v>
      </c>
      <c r="M92" s="935">
        <v>0</v>
      </c>
      <c r="N92" s="935">
        <v>184.68842028999998</v>
      </c>
      <c r="O92" s="931">
        <f t="shared" si="26"/>
        <v>369.37684057999996</v>
      </c>
      <c r="P92" s="86"/>
      <c r="Q92" s="86"/>
      <c r="R92" s="86"/>
      <c r="S92" s="86"/>
      <c r="T92" s="86"/>
      <c r="U92" s="86"/>
      <c r="V92" s="86"/>
      <c r="W92" s="86"/>
      <c r="X92" s="86"/>
      <c r="Y92" s="86"/>
      <c r="Z92" s="86"/>
      <c r="AA92" s="86"/>
      <c r="AB92" s="86"/>
      <c r="AC92" s="86"/>
      <c r="AD92" s="86"/>
      <c r="AE92" s="86"/>
      <c r="AF92" s="86"/>
      <c r="AG92" s="86"/>
    </row>
    <row r="93" spans="1:33" s="71" customFormat="1">
      <c r="A93" s="1"/>
      <c r="B93" s="932" t="s">
        <v>529</v>
      </c>
      <c r="C93" s="935">
        <v>0</v>
      </c>
      <c r="D93" s="935">
        <v>0</v>
      </c>
      <c r="E93" s="935">
        <v>0</v>
      </c>
      <c r="F93" s="935">
        <v>44.154652329999998</v>
      </c>
      <c r="G93" s="935">
        <v>0</v>
      </c>
      <c r="H93" s="935">
        <v>0</v>
      </c>
      <c r="I93" s="935">
        <v>0</v>
      </c>
      <c r="J93" s="935">
        <v>0</v>
      </c>
      <c r="K93" s="935">
        <v>0</v>
      </c>
      <c r="L93" s="931">
        <v>44.154652329999998</v>
      </c>
      <c r="M93" s="935">
        <v>0</v>
      </c>
      <c r="N93" s="935">
        <v>0</v>
      </c>
      <c r="O93" s="931">
        <f t="shared" si="26"/>
        <v>88.309304659999995</v>
      </c>
      <c r="P93" s="86"/>
      <c r="Q93" s="86"/>
      <c r="R93" s="86"/>
      <c r="S93" s="86"/>
      <c r="T93" s="86"/>
      <c r="U93" s="86"/>
      <c r="V93" s="86"/>
      <c r="W93" s="86"/>
      <c r="X93" s="86"/>
      <c r="Y93" s="86"/>
      <c r="Z93" s="86"/>
      <c r="AA93" s="86"/>
      <c r="AB93" s="86"/>
      <c r="AC93" s="86"/>
      <c r="AD93" s="86"/>
      <c r="AE93" s="86"/>
      <c r="AF93" s="86"/>
      <c r="AG93" s="86"/>
    </row>
    <row r="94" spans="1:33" s="71" customFormat="1">
      <c r="A94" s="1"/>
      <c r="B94" s="934" t="s">
        <v>530</v>
      </c>
      <c r="C94" s="935">
        <v>0</v>
      </c>
      <c r="D94" s="935">
        <v>0</v>
      </c>
      <c r="E94" s="935">
        <v>0</v>
      </c>
      <c r="F94" s="935">
        <v>103.72979526</v>
      </c>
      <c r="G94" s="935">
        <v>0</v>
      </c>
      <c r="H94" s="935">
        <v>0</v>
      </c>
      <c r="I94" s="935">
        <v>0</v>
      </c>
      <c r="J94" s="935">
        <v>0</v>
      </c>
      <c r="K94" s="935">
        <v>0</v>
      </c>
      <c r="L94" s="931">
        <v>103.72979526</v>
      </c>
      <c r="M94" s="935">
        <v>0</v>
      </c>
      <c r="N94" s="935">
        <v>0</v>
      </c>
      <c r="O94" s="931">
        <f t="shared" si="26"/>
        <v>207.45959052000001</v>
      </c>
      <c r="P94" s="86"/>
      <c r="Q94" s="86"/>
      <c r="R94" s="86"/>
      <c r="S94" s="86"/>
      <c r="T94" s="86"/>
      <c r="U94" s="86"/>
      <c r="V94" s="86"/>
      <c r="W94" s="86"/>
      <c r="X94" s="86"/>
      <c r="Y94" s="86"/>
      <c r="Z94" s="86"/>
      <c r="AA94" s="86"/>
      <c r="AB94" s="86"/>
      <c r="AC94" s="86"/>
      <c r="AD94" s="86"/>
      <c r="AE94" s="86"/>
      <c r="AF94" s="86"/>
      <c r="AG94" s="86"/>
    </row>
    <row r="95" spans="1:33" s="71" customFormat="1">
      <c r="A95" s="1"/>
      <c r="B95" s="934" t="s">
        <v>666</v>
      </c>
      <c r="C95" s="935">
        <v>0</v>
      </c>
      <c r="D95" s="935">
        <v>52.635089941879556</v>
      </c>
      <c r="E95" s="935">
        <v>0</v>
      </c>
      <c r="F95" s="935">
        <v>0</v>
      </c>
      <c r="G95" s="935">
        <v>0</v>
      </c>
      <c r="H95" s="935">
        <v>0</v>
      </c>
      <c r="I95" s="935">
        <v>0</v>
      </c>
      <c r="J95" s="935">
        <v>0</v>
      </c>
      <c r="K95" s="935">
        <v>0</v>
      </c>
      <c r="L95" s="931">
        <v>0</v>
      </c>
      <c r="M95" s="935">
        <v>0</v>
      </c>
      <c r="N95" s="935">
        <v>0</v>
      </c>
      <c r="O95" s="931">
        <f t="shared" si="26"/>
        <v>52.635089941879556</v>
      </c>
      <c r="P95" s="86"/>
      <c r="Q95" s="86"/>
      <c r="R95" s="86"/>
      <c r="S95" s="86"/>
      <c r="T95" s="86"/>
      <c r="U95" s="86"/>
      <c r="V95" s="86"/>
      <c r="W95" s="86"/>
      <c r="X95" s="86"/>
      <c r="Y95" s="86"/>
      <c r="Z95" s="86"/>
      <c r="AA95" s="86"/>
      <c r="AB95" s="86"/>
      <c r="AC95" s="86"/>
      <c r="AD95" s="86"/>
      <c r="AE95" s="86"/>
      <c r="AF95" s="86"/>
      <c r="AG95" s="86"/>
    </row>
    <row r="96" spans="1:33" s="71" customFormat="1">
      <c r="A96" s="1"/>
      <c r="B96" s="934" t="s">
        <v>418</v>
      </c>
      <c r="C96" s="935">
        <v>0</v>
      </c>
      <c r="D96" s="935">
        <v>3.4734359700000002</v>
      </c>
      <c r="E96" s="935">
        <v>0</v>
      </c>
      <c r="F96" s="935">
        <v>0</v>
      </c>
      <c r="G96" s="935">
        <v>0</v>
      </c>
      <c r="H96" s="935">
        <v>0</v>
      </c>
      <c r="I96" s="935">
        <v>0</v>
      </c>
      <c r="J96" s="935">
        <v>3.4734359700000002</v>
      </c>
      <c r="K96" s="935">
        <v>0</v>
      </c>
      <c r="L96" s="931">
        <v>0</v>
      </c>
      <c r="M96" s="935">
        <v>0</v>
      </c>
      <c r="N96" s="935">
        <v>0</v>
      </c>
      <c r="O96" s="931">
        <f t="shared" si="26"/>
        <v>6.9468719400000003</v>
      </c>
      <c r="P96" s="86"/>
      <c r="Q96" s="86"/>
      <c r="R96" s="86"/>
      <c r="S96" s="86"/>
      <c r="T96" s="86"/>
      <c r="U96" s="86"/>
      <c r="V96" s="86"/>
      <c r="W96" s="86"/>
      <c r="X96" s="86"/>
      <c r="Y96" s="86"/>
      <c r="Z96" s="86"/>
      <c r="AA96" s="86"/>
      <c r="AB96" s="86"/>
      <c r="AC96" s="86"/>
      <c r="AD96" s="86"/>
      <c r="AE96" s="86"/>
      <c r="AF96" s="86"/>
      <c r="AG96" s="86"/>
    </row>
    <row r="97" spans="1:33" s="71" customFormat="1">
      <c r="A97" s="1"/>
      <c r="B97" s="932" t="s">
        <v>829</v>
      </c>
      <c r="C97" s="935">
        <v>0</v>
      </c>
      <c r="D97" s="935">
        <v>8.4469890000000006E-2</v>
      </c>
      <c r="E97" s="935">
        <v>0</v>
      </c>
      <c r="F97" s="935">
        <v>0</v>
      </c>
      <c r="G97" s="935">
        <v>8.4469890000000006E-2</v>
      </c>
      <c r="H97" s="935">
        <v>0</v>
      </c>
      <c r="I97" s="935">
        <v>0</v>
      </c>
      <c r="J97" s="935">
        <v>8.4469890000000006E-2</v>
      </c>
      <c r="K97" s="935">
        <v>0</v>
      </c>
      <c r="L97" s="931">
        <v>0</v>
      </c>
      <c r="M97" s="935">
        <v>0</v>
      </c>
      <c r="N97" s="935">
        <v>0</v>
      </c>
      <c r="O97" s="931">
        <f t="shared" si="26"/>
        <v>0.25340967000000003</v>
      </c>
      <c r="P97" s="86"/>
      <c r="Q97" s="86"/>
      <c r="R97" s="86"/>
      <c r="S97" s="86"/>
      <c r="T97" s="86"/>
      <c r="U97" s="86"/>
      <c r="V97" s="86"/>
      <c r="W97" s="86"/>
      <c r="X97" s="86"/>
      <c r="Y97" s="86"/>
      <c r="Z97" s="86"/>
      <c r="AA97" s="86"/>
      <c r="AB97" s="86"/>
      <c r="AC97" s="86"/>
      <c r="AD97" s="86"/>
      <c r="AE97" s="86"/>
      <c r="AF97" s="86"/>
      <c r="AG97" s="86"/>
    </row>
    <row r="98" spans="1:33" s="71" customFormat="1">
      <c r="A98" s="1"/>
      <c r="B98" s="932" t="s">
        <v>421</v>
      </c>
      <c r="C98" s="935">
        <v>36.336740983028164</v>
      </c>
      <c r="D98" s="935">
        <v>0</v>
      </c>
      <c r="E98" s="935">
        <v>0</v>
      </c>
      <c r="F98" s="935">
        <v>0</v>
      </c>
      <c r="G98" s="935">
        <v>0</v>
      </c>
      <c r="H98" s="935">
        <v>0</v>
      </c>
      <c r="I98" s="935">
        <v>36.336740983028164</v>
      </c>
      <c r="J98" s="935">
        <v>0</v>
      </c>
      <c r="K98" s="935">
        <v>0</v>
      </c>
      <c r="L98" s="931">
        <v>0</v>
      </c>
      <c r="M98" s="935">
        <v>0</v>
      </c>
      <c r="N98" s="935">
        <v>0</v>
      </c>
      <c r="O98" s="931">
        <f t="shared" si="26"/>
        <v>72.673481966056329</v>
      </c>
      <c r="P98" s="86"/>
      <c r="Q98" s="86"/>
      <c r="R98" s="86"/>
      <c r="S98" s="86"/>
      <c r="T98" s="86"/>
      <c r="U98" s="86"/>
      <c r="V98" s="86"/>
      <c r="W98" s="86"/>
      <c r="X98" s="86"/>
      <c r="Y98" s="86"/>
      <c r="Z98" s="86"/>
      <c r="AA98" s="86"/>
      <c r="AB98" s="86"/>
      <c r="AC98" s="86"/>
      <c r="AD98" s="86"/>
      <c r="AE98" s="86"/>
      <c r="AF98" s="86"/>
      <c r="AG98" s="86"/>
    </row>
    <row r="99" spans="1:33" s="71" customFormat="1">
      <c r="A99" s="1"/>
      <c r="B99" s="932" t="s">
        <v>502</v>
      </c>
      <c r="C99" s="935">
        <v>0</v>
      </c>
      <c r="D99" s="935">
        <v>0</v>
      </c>
      <c r="E99" s="935">
        <v>0</v>
      </c>
      <c r="F99" s="935">
        <v>0</v>
      </c>
      <c r="G99" s="935">
        <v>0</v>
      </c>
      <c r="H99" s="935">
        <v>0</v>
      </c>
      <c r="I99" s="935">
        <v>0</v>
      </c>
      <c r="J99" s="935">
        <v>0</v>
      </c>
      <c r="K99" s="935">
        <v>0</v>
      </c>
      <c r="L99" s="931">
        <v>0</v>
      </c>
      <c r="M99" s="935">
        <v>0</v>
      </c>
      <c r="N99" s="935">
        <v>0</v>
      </c>
      <c r="O99" s="931">
        <f t="shared" si="26"/>
        <v>0</v>
      </c>
      <c r="P99" s="86"/>
      <c r="Q99" s="86"/>
      <c r="R99" s="86"/>
      <c r="S99" s="86"/>
      <c r="T99" s="86"/>
      <c r="U99" s="86"/>
      <c r="V99" s="86"/>
      <c r="W99" s="86"/>
      <c r="X99" s="86"/>
      <c r="Y99" s="86"/>
      <c r="Z99" s="86"/>
      <c r="AA99" s="86"/>
      <c r="AB99" s="86"/>
      <c r="AC99" s="86"/>
      <c r="AD99" s="86"/>
      <c r="AE99" s="86"/>
      <c r="AF99" s="86"/>
      <c r="AG99" s="86"/>
    </row>
    <row r="100" spans="1:33" s="71" customFormat="1">
      <c r="A100" s="1"/>
      <c r="B100" s="932" t="s">
        <v>599</v>
      </c>
      <c r="C100" s="935">
        <v>0</v>
      </c>
      <c r="D100" s="935">
        <v>0</v>
      </c>
      <c r="E100" s="935">
        <v>20.374389144320094</v>
      </c>
      <c r="F100" s="935">
        <v>0</v>
      </c>
      <c r="G100" s="935">
        <v>0</v>
      </c>
      <c r="H100" s="935">
        <v>0</v>
      </c>
      <c r="I100" s="935">
        <v>0</v>
      </c>
      <c r="J100" s="935">
        <v>0</v>
      </c>
      <c r="K100" s="935">
        <v>20.374389144320094</v>
      </c>
      <c r="L100" s="931">
        <v>0</v>
      </c>
      <c r="M100" s="935">
        <v>0</v>
      </c>
      <c r="N100" s="935">
        <v>0</v>
      </c>
      <c r="O100" s="931">
        <f t="shared" si="26"/>
        <v>40.748778288640189</v>
      </c>
      <c r="P100" s="86"/>
      <c r="Q100" s="86"/>
      <c r="R100" s="86"/>
      <c r="S100" s="86"/>
      <c r="T100" s="86"/>
      <c r="U100" s="86"/>
      <c r="V100" s="86"/>
      <c r="W100" s="86"/>
      <c r="X100" s="86"/>
      <c r="Y100" s="86"/>
      <c r="Z100" s="86"/>
      <c r="AA100" s="86"/>
      <c r="AB100" s="86"/>
      <c r="AC100" s="86"/>
      <c r="AD100" s="86"/>
      <c r="AE100" s="86"/>
      <c r="AF100" s="86"/>
      <c r="AG100" s="86"/>
    </row>
    <row r="101" spans="1:33" s="71" customFormat="1">
      <c r="A101" s="1"/>
      <c r="B101" s="932" t="s">
        <v>634</v>
      </c>
      <c r="C101" s="935">
        <v>0</v>
      </c>
      <c r="D101" s="935">
        <v>0</v>
      </c>
      <c r="E101" s="935">
        <v>0</v>
      </c>
      <c r="F101" s="935">
        <v>20.160203017306891</v>
      </c>
      <c r="G101" s="935">
        <v>0</v>
      </c>
      <c r="H101" s="935">
        <v>0</v>
      </c>
      <c r="I101" s="935">
        <v>0</v>
      </c>
      <c r="J101" s="935">
        <v>0</v>
      </c>
      <c r="K101" s="935">
        <v>0</v>
      </c>
      <c r="L101" s="931">
        <v>20.160203017306891</v>
      </c>
      <c r="M101" s="935">
        <v>0</v>
      </c>
      <c r="N101" s="935">
        <v>0</v>
      </c>
      <c r="O101" s="931">
        <f t="shared" si="26"/>
        <v>40.320406034613782</v>
      </c>
      <c r="P101" s="86"/>
      <c r="Q101" s="86"/>
      <c r="R101" s="86"/>
      <c r="S101" s="86"/>
      <c r="T101" s="86"/>
      <c r="U101" s="86"/>
      <c r="V101" s="86"/>
      <c r="W101" s="86"/>
      <c r="X101" s="86"/>
      <c r="Y101" s="86"/>
      <c r="Z101" s="86"/>
      <c r="AA101" s="86"/>
      <c r="AB101" s="86"/>
      <c r="AC101" s="86"/>
      <c r="AD101" s="86"/>
      <c r="AE101" s="86"/>
      <c r="AF101" s="86"/>
      <c r="AG101" s="86"/>
    </row>
    <row r="102" spans="1:33" s="71" customFormat="1">
      <c r="A102" s="1"/>
      <c r="B102" s="934" t="s">
        <v>657</v>
      </c>
      <c r="C102" s="935">
        <v>0</v>
      </c>
      <c r="D102" s="935">
        <v>0</v>
      </c>
      <c r="E102" s="935">
        <v>0</v>
      </c>
      <c r="F102" s="935">
        <v>0</v>
      </c>
      <c r="G102" s="935">
        <v>38.799856165667904</v>
      </c>
      <c r="H102" s="935">
        <v>0</v>
      </c>
      <c r="I102" s="935">
        <v>0</v>
      </c>
      <c r="J102" s="935">
        <v>0</v>
      </c>
      <c r="K102" s="935">
        <v>0</v>
      </c>
      <c r="L102" s="931">
        <v>0</v>
      </c>
      <c r="M102" s="935">
        <v>38.799856165667904</v>
      </c>
      <c r="N102" s="935">
        <v>0</v>
      </c>
      <c r="O102" s="931">
        <f t="shared" si="26"/>
        <v>77.599712331335809</v>
      </c>
      <c r="P102" s="86"/>
      <c r="Q102" s="86"/>
      <c r="R102" s="86"/>
      <c r="S102" s="86"/>
      <c r="T102" s="86"/>
      <c r="U102" s="86"/>
      <c r="V102" s="86"/>
      <c r="W102" s="86"/>
      <c r="X102" s="86"/>
      <c r="Y102" s="86"/>
      <c r="Z102" s="86"/>
      <c r="AA102" s="86"/>
      <c r="AB102" s="86"/>
      <c r="AC102" s="86"/>
      <c r="AD102" s="86"/>
      <c r="AE102" s="86"/>
      <c r="AF102" s="86"/>
      <c r="AG102" s="86"/>
    </row>
    <row r="103" spans="1:33" s="71" customFormat="1">
      <c r="A103" s="1"/>
      <c r="B103" s="934" t="s">
        <v>818</v>
      </c>
      <c r="C103" s="935">
        <v>0</v>
      </c>
      <c r="D103" s="935">
        <v>13.098235301583152</v>
      </c>
      <c r="E103" s="935">
        <v>0</v>
      </c>
      <c r="F103" s="935">
        <v>0</v>
      </c>
      <c r="G103" s="935">
        <v>0</v>
      </c>
      <c r="H103" s="935">
        <v>0</v>
      </c>
      <c r="I103" s="935">
        <v>0</v>
      </c>
      <c r="J103" s="935">
        <v>13.098235301583152</v>
      </c>
      <c r="K103" s="935">
        <v>0</v>
      </c>
      <c r="L103" s="931">
        <v>0</v>
      </c>
      <c r="M103" s="935">
        <v>0</v>
      </c>
      <c r="N103" s="935">
        <v>0</v>
      </c>
      <c r="O103" s="931">
        <f t="shared" si="26"/>
        <v>26.196470603166304</v>
      </c>
      <c r="P103" s="86"/>
      <c r="Q103" s="86"/>
      <c r="R103" s="86"/>
      <c r="S103" s="86"/>
      <c r="T103" s="86"/>
      <c r="U103" s="86"/>
      <c r="V103" s="86"/>
      <c r="W103" s="86"/>
      <c r="X103" s="86"/>
      <c r="Y103" s="86"/>
      <c r="Z103" s="86"/>
      <c r="AA103" s="86"/>
      <c r="AB103" s="86"/>
      <c r="AC103" s="86"/>
      <c r="AD103" s="86"/>
      <c r="AE103" s="86"/>
      <c r="AF103" s="86"/>
      <c r="AG103" s="86"/>
    </row>
    <row r="104" spans="1:33" s="71" customFormat="1">
      <c r="A104" s="1"/>
      <c r="B104" s="932" t="s">
        <v>815</v>
      </c>
      <c r="C104" s="935">
        <v>0</v>
      </c>
      <c r="D104" s="935">
        <v>0</v>
      </c>
      <c r="E104" s="935">
        <v>11.8596729976448</v>
      </c>
      <c r="F104" s="935">
        <v>0</v>
      </c>
      <c r="G104" s="935">
        <v>0</v>
      </c>
      <c r="H104" s="935">
        <v>0</v>
      </c>
      <c r="I104" s="935">
        <v>0</v>
      </c>
      <c r="J104" s="935">
        <v>0</v>
      </c>
      <c r="K104" s="935">
        <v>11.8596729976448</v>
      </c>
      <c r="L104" s="931">
        <v>0</v>
      </c>
      <c r="M104" s="935">
        <v>0</v>
      </c>
      <c r="N104" s="935">
        <v>0</v>
      </c>
      <c r="O104" s="931">
        <f t="shared" si="26"/>
        <v>23.719345995289601</v>
      </c>
      <c r="P104" s="86"/>
      <c r="Q104" s="86"/>
      <c r="R104" s="86"/>
      <c r="S104" s="86"/>
      <c r="T104" s="86"/>
      <c r="U104" s="86"/>
      <c r="V104" s="86"/>
      <c r="W104" s="86"/>
      <c r="X104" s="86"/>
      <c r="Y104" s="86"/>
      <c r="Z104" s="86"/>
      <c r="AA104" s="86"/>
      <c r="AB104" s="86"/>
      <c r="AC104" s="86"/>
      <c r="AD104" s="86"/>
      <c r="AE104" s="86"/>
      <c r="AF104" s="86"/>
      <c r="AG104" s="86"/>
    </row>
    <row r="105" spans="1:33" s="71" customFormat="1">
      <c r="A105" s="1"/>
      <c r="B105" s="934" t="s">
        <v>816</v>
      </c>
      <c r="C105" s="935">
        <v>0</v>
      </c>
      <c r="D105" s="935">
        <v>0</v>
      </c>
      <c r="E105" s="935">
        <v>6.8125232132868367</v>
      </c>
      <c r="F105" s="935">
        <v>0</v>
      </c>
      <c r="G105" s="935">
        <v>0</v>
      </c>
      <c r="H105" s="935">
        <v>0</v>
      </c>
      <c r="I105" s="935">
        <v>0</v>
      </c>
      <c r="J105" s="935">
        <v>0</v>
      </c>
      <c r="K105" s="935">
        <v>6.8125232132868367</v>
      </c>
      <c r="L105" s="931">
        <v>0</v>
      </c>
      <c r="M105" s="935">
        <v>0</v>
      </c>
      <c r="N105" s="935">
        <v>0</v>
      </c>
      <c r="O105" s="931">
        <f t="shared" si="26"/>
        <v>13.625046426573673</v>
      </c>
      <c r="P105" s="86"/>
      <c r="Q105" s="86"/>
      <c r="R105" s="86"/>
      <c r="S105" s="86"/>
      <c r="T105" s="86"/>
      <c r="U105" s="86"/>
      <c r="V105" s="86"/>
      <c r="W105" s="86"/>
      <c r="X105" s="86"/>
      <c r="Y105" s="86"/>
      <c r="Z105" s="86"/>
      <c r="AA105" s="86"/>
      <c r="AB105" s="86"/>
      <c r="AC105" s="86"/>
      <c r="AD105" s="86"/>
      <c r="AE105" s="86"/>
      <c r="AF105" s="86"/>
      <c r="AG105" s="86"/>
    </row>
    <row r="106" spans="1:33" s="71" customFormat="1">
      <c r="A106" s="1"/>
      <c r="B106" s="932" t="s">
        <v>817</v>
      </c>
      <c r="C106" s="935">
        <v>0</v>
      </c>
      <c r="D106" s="935">
        <v>0</v>
      </c>
      <c r="E106" s="935">
        <v>6.3560147232443178</v>
      </c>
      <c r="F106" s="935">
        <v>0</v>
      </c>
      <c r="G106" s="935">
        <v>0</v>
      </c>
      <c r="H106" s="935">
        <v>0</v>
      </c>
      <c r="I106" s="935">
        <v>0</v>
      </c>
      <c r="J106" s="935">
        <v>0</v>
      </c>
      <c r="K106" s="935">
        <v>6.3560147232443178</v>
      </c>
      <c r="L106" s="931">
        <v>0</v>
      </c>
      <c r="M106" s="935">
        <v>0</v>
      </c>
      <c r="N106" s="935">
        <v>0</v>
      </c>
      <c r="O106" s="931">
        <f t="shared" si="26"/>
        <v>12.712029446488636</v>
      </c>
      <c r="P106" s="86"/>
      <c r="Q106" s="86"/>
      <c r="R106" s="86"/>
      <c r="S106" s="86"/>
      <c r="T106" s="86"/>
      <c r="U106" s="86"/>
      <c r="V106" s="86"/>
      <c r="W106" s="86"/>
      <c r="X106" s="86"/>
      <c r="Y106" s="86"/>
      <c r="Z106" s="86"/>
      <c r="AA106" s="86"/>
      <c r="AB106" s="86"/>
      <c r="AC106" s="86"/>
      <c r="AD106" s="86"/>
      <c r="AE106" s="86"/>
      <c r="AF106" s="86"/>
      <c r="AG106" s="86"/>
    </row>
    <row r="107" spans="1:33" s="71" customFormat="1">
      <c r="A107" s="1"/>
      <c r="B107" s="932" t="s">
        <v>499</v>
      </c>
      <c r="C107" s="935">
        <v>0</v>
      </c>
      <c r="D107" s="935">
        <v>0</v>
      </c>
      <c r="E107" s="935">
        <v>0</v>
      </c>
      <c r="F107" s="935">
        <v>116.08791129553883</v>
      </c>
      <c r="G107" s="935">
        <v>0</v>
      </c>
      <c r="H107" s="935">
        <v>0</v>
      </c>
      <c r="I107" s="935">
        <v>0</v>
      </c>
      <c r="J107" s="935">
        <v>0</v>
      </c>
      <c r="K107" s="935">
        <v>0</v>
      </c>
      <c r="L107" s="931">
        <v>116.08791129553883</v>
      </c>
      <c r="M107" s="935">
        <v>0</v>
      </c>
      <c r="N107" s="935">
        <v>0</v>
      </c>
      <c r="O107" s="931">
        <f t="shared" si="26"/>
        <v>232.17582259107766</v>
      </c>
      <c r="P107" s="86"/>
      <c r="Q107" s="86"/>
      <c r="R107" s="86"/>
      <c r="S107" s="86"/>
      <c r="T107" s="86"/>
      <c r="U107" s="86"/>
      <c r="V107" s="86"/>
      <c r="W107" s="86"/>
      <c r="X107" s="86"/>
      <c r="Y107" s="86"/>
      <c r="Z107" s="86"/>
      <c r="AA107" s="86"/>
      <c r="AB107" s="86"/>
      <c r="AC107" s="86"/>
      <c r="AD107" s="86"/>
      <c r="AE107" s="86"/>
      <c r="AF107" s="86"/>
      <c r="AG107" s="86"/>
    </row>
    <row r="108" spans="1:33" s="71" customFormat="1">
      <c r="A108" s="1"/>
      <c r="B108" s="932" t="s">
        <v>500</v>
      </c>
      <c r="C108" s="935">
        <v>0</v>
      </c>
      <c r="D108" s="935">
        <v>0</v>
      </c>
      <c r="E108" s="935">
        <v>0</v>
      </c>
      <c r="F108" s="935">
        <v>79.603724609855476</v>
      </c>
      <c r="G108" s="935">
        <v>0</v>
      </c>
      <c r="H108" s="935">
        <v>0</v>
      </c>
      <c r="I108" s="935">
        <v>0</v>
      </c>
      <c r="J108" s="935">
        <v>0</v>
      </c>
      <c r="K108" s="935">
        <v>0</v>
      </c>
      <c r="L108" s="931">
        <v>79.603724609855476</v>
      </c>
      <c r="M108" s="935">
        <v>0</v>
      </c>
      <c r="N108" s="935">
        <v>0</v>
      </c>
      <c r="O108" s="931">
        <f t="shared" si="26"/>
        <v>159.20744921971095</v>
      </c>
      <c r="P108" s="86"/>
      <c r="Q108" s="86"/>
      <c r="R108" s="86"/>
      <c r="S108" s="86"/>
      <c r="T108" s="86"/>
      <c r="U108" s="86"/>
      <c r="V108" s="86"/>
      <c r="W108" s="86"/>
      <c r="X108" s="86"/>
      <c r="Y108" s="86"/>
      <c r="Z108" s="86"/>
      <c r="AA108" s="86"/>
      <c r="AB108" s="86"/>
      <c r="AC108" s="86"/>
      <c r="AD108" s="86"/>
      <c r="AE108" s="86"/>
      <c r="AF108" s="86"/>
      <c r="AG108" s="86"/>
    </row>
    <row r="109" spans="1:33" s="71" customFormat="1">
      <c r="A109" s="1"/>
      <c r="B109" s="934" t="s">
        <v>501</v>
      </c>
      <c r="C109" s="935">
        <v>0</v>
      </c>
      <c r="D109" s="935">
        <v>0</v>
      </c>
      <c r="E109" s="935">
        <v>0</v>
      </c>
      <c r="F109" s="935">
        <v>88.219737321253234</v>
      </c>
      <c r="G109" s="935">
        <v>0</v>
      </c>
      <c r="H109" s="935">
        <v>0</v>
      </c>
      <c r="I109" s="935">
        <v>0</v>
      </c>
      <c r="J109" s="935">
        <v>0</v>
      </c>
      <c r="K109" s="935">
        <v>0</v>
      </c>
      <c r="L109" s="931">
        <v>88.219737321253234</v>
      </c>
      <c r="M109" s="935">
        <v>0</v>
      </c>
      <c r="N109" s="935">
        <v>0</v>
      </c>
      <c r="O109" s="931">
        <f t="shared" si="26"/>
        <v>176.43947464250647</v>
      </c>
      <c r="P109" s="86"/>
      <c r="Q109" s="86"/>
      <c r="R109" s="86"/>
      <c r="S109" s="86"/>
      <c r="T109" s="86"/>
      <c r="U109" s="86"/>
      <c r="V109" s="86"/>
      <c r="W109" s="86"/>
      <c r="X109" s="86"/>
      <c r="Y109" s="86"/>
      <c r="Z109" s="86"/>
      <c r="AA109" s="86"/>
      <c r="AB109" s="86"/>
      <c r="AC109" s="86"/>
      <c r="AD109" s="86"/>
      <c r="AE109" s="86"/>
      <c r="AF109" s="86"/>
      <c r="AG109" s="86"/>
    </row>
    <row r="110" spans="1:33" s="71" customFormat="1">
      <c r="A110" s="1"/>
      <c r="B110" s="932" t="s">
        <v>831</v>
      </c>
      <c r="C110" s="935">
        <v>0</v>
      </c>
      <c r="D110" s="935">
        <v>0.31105869563531391</v>
      </c>
      <c r="E110" s="935">
        <v>0</v>
      </c>
      <c r="F110" s="935">
        <v>0</v>
      </c>
      <c r="G110" s="935">
        <v>0</v>
      </c>
      <c r="H110" s="935">
        <v>0</v>
      </c>
      <c r="I110" s="935">
        <v>0</v>
      </c>
      <c r="J110" s="935">
        <v>0.31105869563531391</v>
      </c>
      <c r="K110" s="935">
        <v>0</v>
      </c>
      <c r="L110" s="931">
        <v>0</v>
      </c>
      <c r="M110" s="935">
        <v>0</v>
      </c>
      <c r="N110" s="935">
        <v>0</v>
      </c>
      <c r="O110" s="931">
        <f t="shared" si="26"/>
        <v>0.62211739127062782</v>
      </c>
      <c r="P110" s="86"/>
      <c r="Q110" s="86"/>
      <c r="R110" s="86"/>
      <c r="S110" s="86"/>
      <c r="T110" s="86"/>
      <c r="U110" s="86"/>
      <c r="V110" s="86"/>
      <c r="W110" s="86"/>
      <c r="X110" s="86"/>
      <c r="Y110" s="86"/>
      <c r="Z110" s="86"/>
      <c r="AA110" s="86"/>
      <c r="AB110" s="86"/>
      <c r="AC110" s="86"/>
      <c r="AD110" s="86"/>
      <c r="AE110" s="86"/>
      <c r="AF110" s="86"/>
      <c r="AG110" s="86"/>
    </row>
    <row r="111" spans="1:33" s="71" customFormat="1">
      <c r="A111" s="1"/>
      <c r="B111" s="934" t="s">
        <v>830</v>
      </c>
      <c r="C111" s="935">
        <v>0</v>
      </c>
      <c r="D111" s="935">
        <v>21.972843249990124</v>
      </c>
      <c r="E111" s="935">
        <v>0</v>
      </c>
      <c r="F111" s="935">
        <v>0</v>
      </c>
      <c r="G111" s="935">
        <v>21.25633749183827</v>
      </c>
      <c r="H111" s="935">
        <v>0</v>
      </c>
      <c r="I111" s="935">
        <v>0</v>
      </c>
      <c r="J111" s="935">
        <v>21.972843249990124</v>
      </c>
      <c r="K111" s="935">
        <v>0</v>
      </c>
      <c r="L111" s="931">
        <v>0</v>
      </c>
      <c r="M111" s="935">
        <v>0</v>
      </c>
      <c r="N111" s="935">
        <v>0</v>
      </c>
      <c r="O111" s="931">
        <f t="shared" si="26"/>
        <v>65.202023991818521</v>
      </c>
      <c r="P111" s="86"/>
      <c r="Q111" s="86"/>
      <c r="R111" s="86"/>
      <c r="S111" s="86"/>
      <c r="T111" s="86"/>
      <c r="U111" s="86"/>
      <c r="V111" s="86"/>
      <c r="W111" s="86"/>
      <c r="X111" s="86"/>
      <c r="Y111" s="86"/>
      <c r="Z111" s="86"/>
      <c r="AA111" s="86"/>
      <c r="AB111" s="86"/>
      <c r="AC111" s="86"/>
      <c r="AD111" s="86"/>
      <c r="AE111" s="86"/>
      <c r="AF111" s="86"/>
      <c r="AG111" s="86"/>
    </row>
    <row r="112" spans="1:33" s="71" customFormat="1">
      <c r="A112" s="1"/>
      <c r="B112" s="932" t="s">
        <v>79</v>
      </c>
      <c r="C112" s="334">
        <v>98.807299920000005</v>
      </c>
      <c r="D112" s="334">
        <v>0</v>
      </c>
      <c r="E112" s="334">
        <v>0</v>
      </c>
      <c r="F112" s="334">
        <v>0</v>
      </c>
      <c r="G112" s="334">
        <v>0</v>
      </c>
      <c r="H112" s="334">
        <v>0</v>
      </c>
      <c r="I112" s="334">
        <v>0</v>
      </c>
      <c r="J112" s="334">
        <v>0</v>
      </c>
      <c r="K112" s="334">
        <v>0</v>
      </c>
      <c r="L112" s="931">
        <v>0</v>
      </c>
      <c r="M112" s="334">
        <v>0</v>
      </c>
      <c r="N112" s="935">
        <v>0</v>
      </c>
      <c r="O112" s="931">
        <f t="shared" si="26"/>
        <v>98.807299920000005</v>
      </c>
      <c r="P112" s="86"/>
      <c r="Q112" s="86"/>
      <c r="R112" s="86"/>
      <c r="S112" s="86"/>
      <c r="T112" s="86"/>
      <c r="U112" s="86"/>
      <c r="V112" s="86"/>
      <c r="W112" s="86"/>
      <c r="X112" s="86"/>
      <c r="Y112" s="86"/>
      <c r="Z112" s="86"/>
      <c r="AA112" s="86"/>
      <c r="AB112" s="86"/>
      <c r="AC112" s="86"/>
      <c r="AD112" s="86"/>
      <c r="AE112" s="86"/>
      <c r="AF112" s="86"/>
      <c r="AG112" s="86"/>
    </row>
    <row r="113" spans="1:33" s="71" customFormat="1">
      <c r="A113" s="1"/>
      <c r="B113" s="905" t="s">
        <v>218</v>
      </c>
      <c r="C113" s="911">
        <f>+C114+C115</f>
        <v>0</v>
      </c>
      <c r="D113" s="911">
        <f t="shared" ref="D113:N113" si="27">+D114+D115</f>
        <v>0</v>
      </c>
      <c r="E113" s="911">
        <f t="shared" si="27"/>
        <v>0</v>
      </c>
      <c r="F113" s="911">
        <f t="shared" si="27"/>
        <v>0</v>
      </c>
      <c r="G113" s="911">
        <f t="shared" si="27"/>
        <v>0</v>
      </c>
      <c r="H113" s="911">
        <f t="shared" si="27"/>
        <v>0</v>
      </c>
      <c r="I113" s="911">
        <f t="shared" si="27"/>
        <v>0</v>
      </c>
      <c r="J113" s="911">
        <f t="shared" si="27"/>
        <v>0</v>
      </c>
      <c r="K113" s="911">
        <f t="shared" si="27"/>
        <v>0</v>
      </c>
      <c r="L113" s="911">
        <f t="shared" si="27"/>
        <v>0</v>
      </c>
      <c r="M113" s="911">
        <f t="shared" si="27"/>
        <v>0</v>
      </c>
      <c r="N113" s="911">
        <f t="shared" si="27"/>
        <v>0</v>
      </c>
      <c r="O113" s="907">
        <f t="shared" si="26"/>
        <v>0</v>
      </c>
      <c r="P113" s="86"/>
      <c r="Q113" s="86"/>
      <c r="R113" s="86"/>
      <c r="S113" s="86"/>
      <c r="T113" s="86"/>
      <c r="U113" s="86"/>
      <c r="V113" s="86"/>
      <c r="W113" s="86"/>
      <c r="X113" s="86"/>
      <c r="Y113" s="86"/>
      <c r="Z113" s="86"/>
      <c r="AA113" s="86"/>
      <c r="AB113" s="86"/>
      <c r="AC113" s="86"/>
      <c r="AD113" s="86"/>
      <c r="AE113" s="86"/>
      <c r="AF113" s="86"/>
      <c r="AG113" s="86"/>
    </row>
    <row r="114" spans="1:33" s="71" customFormat="1">
      <c r="A114" s="1"/>
      <c r="B114" s="934" t="s">
        <v>72</v>
      </c>
      <c r="C114" s="935">
        <v>0</v>
      </c>
      <c r="D114" s="935">
        <v>0</v>
      </c>
      <c r="E114" s="935">
        <v>0</v>
      </c>
      <c r="F114" s="935">
        <v>0</v>
      </c>
      <c r="G114" s="935">
        <v>0</v>
      </c>
      <c r="H114" s="935">
        <v>0</v>
      </c>
      <c r="I114" s="935">
        <v>0</v>
      </c>
      <c r="J114" s="935">
        <v>0</v>
      </c>
      <c r="K114" s="935">
        <v>0</v>
      </c>
      <c r="L114" s="931">
        <v>0</v>
      </c>
      <c r="M114" s="935">
        <v>0</v>
      </c>
      <c r="N114" s="935">
        <v>0</v>
      </c>
      <c r="O114" s="931">
        <f t="shared" si="26"/>
        <v>0</v>
      </c>
      <c r="P114" s="86"/>
      <c r="Q114" s="86"/>
      <c r="R114" s="86"/>
      <c r="S114" s="86"/>
      <c r="T114" s="86"/>
      <c r="U114" s="86"/>
      <c r="V114" s="86"/>
      <c r="W114" s="86"/>
      <c r="X114" s="86"/>
      <c r="Y114" s="86"/>
      <c r="Z114" s="86"/>
      <c r="AA114" s="86"/>
      <c r="AB114" s="86"/>
      <c r="AC114" s="86"/>
      <c r="AD114" s="86"/>
      <c r="AE114" s="86"/>
      <c r="AF114" s="86"/>
      <c r="AG114" s="86"/>
    </row>
    <row r="115" spans="1:33" s="71" customFormat="1">
      <c r="A115" s="1"/>
      <c r="B115" s="934" t="s">
        <v>70</v>
      </c>
      <c r="C115" s="935">
        <v>0</v>
      </c>
      <c r="D115" s="935">
        <v>0</v>
      </c>
      <c r="E115" s="935">
        <v>0</v>
      </c>
      <c r="F115" s="935">
        <v>0</v>
      </c>
      <c r="G115" s="935">
        <v>0</v>
      </c>
      <c r="H115" s="935">
        <v>0</v>
      </c>
      <c r="I115" s="935">
        <v>0</v>
      </c>
      <c r="J115" s="935">
        <v>0</v>
      </c>
      <c r="K115" s="935">
        <v>0</v>
      </c>
      <c r="L115" s="931">
        <v>0</v>
      </c>
      <c r="M115" s="935">
        <v>0</v>
      </c>
      <c r="N115" s="935">
        <v>0</v>
      </c>
      <c r="O115" s="931">
        <f t="shared" si="26"/>
        <v>0</v>
      </c>
      <c r="P115" s="86"/>
      <c r="Q115" s="86"/>
      <c r="R115" s="86"/>
      <c r="S115" s="86"/>
      <c r="T115" s="86"/>
      <c r="U115" s="86"/>
      <c r="V115" s="86"/>
      <c r="W115" s="86"/>
      <c r="X115" s="86"/>
      <c r="Y115" s="86"/>
      <c r="Z115" s="86"/>
      <c r="AA115" s="86"/>
      <c r="AB115" s="86"/>
      <c r="AC115" s="86"/>
      <c r="AD115" s="86"/>
      <c r="AE115" s="86"/>
      <c r="AF115" s="86"/>
      <c r="AG115" s="86"/>
    </row>
    <row r="116" spans="1:33" s="71" customFormat="1">
      <c r="A116" s="1"/>
      <c r="B116" s="905" t="s">
        <v>340</v>
      </c>
      <c r="C116" s="911">
        <f t="shared" ref="C116:N116" si="28">+C117+C122</f>
        <v>7.5236297952039033</v>
      </c>
      <c r="D116" s="911">
        <f t="shared" si="28"/>
        <v>0.27174166994791144</v>
      </c>
      <c r="E116" s="911">
        <f t="shared" si="28"/>
        <v>0.2908098367002977</v>
      </c>
      <c r="F116" s="911">
        <f t="shared" si="28"/>
        <v>6.5447656474125395</v>
      </c>
      <c r="G116" s="911">
        <f t="shared" si="28"/>
        <v>0.25055617020507015</v>
      </c>
      <c r="H116" s="911">
        <f t="shared" si="28"/>
        <v>0.24349434013029583</v>
      </c>
      <c r="I116" s="911">
        <f t="shared" si="28"/>
        <v>5.7843640036133213</v>
      </c>
      <c r="J116" s="911">
        <f t="shared" si="28"/>
        <v>0.22937067363506827</v>
      </c>
      <c r="K116" s="911">
        <f t="shared" si="28"/>
        <v>0.24843884038745445</v>
      </c>
      <c r="L116" s="911">
        <f t="shared" si="28"/>
        <v>5.0061805280938074</v>
      </c>
      <c r="M116" s="911">
        <f t="shared" si="28"/>
        <v>0.20818517706506634</v>
      </c>
      <c r="N116" s="911">
        <f t="shared" si="28"/>
        <v>0.20112334381745259</v>
      </c>
      <c r="O116" s="907">
        <f t="shared" si="26"/>
        <v>26.802660026212187</v>
      </c>
      <c r="P116" s="86"/>
      <c r="Q116" s="86"/>
      <c r="R116" s="86"/>
      <c r="S116" s="86"/>
      <c r="T116" s="86"/>
      <c r="U116" s="86"/>
      <c r="V116" s="86"/>
      <c r="W116" s="86"/>
      <c r="X116" s="86"/>
      <c r="Y116" s="86"/>
      <c r="Z116" s="86"/>
      <c r="AA116" s="86"/>
      <c r="AB116" s="86"/>
      <c r="AC116" s="86"/>
      <c r="AD116" s="86"/>
      <c r="AE116" s="86"/>
      <c r="AF116" s="86"/>
      <c r="AG116" s="86"/>
    </row>
    <row r="117" spans="1:33" s="71" customFormat="1">
      <c r="A117" s="1"/>
      <c r="B117" s="325" t="s">
        <v>72</v>
      </c>
      <c r="C117" s="343">
        <f t="shared" ref="C117:N117" si="29">+C118+C120</f>
        <v>7.5236297952039033</v>
      </c>
      <c r="D117" s="343">
        <f t="shared" si="29"/>
        <v>0.27174166994791144</v>
      </c>
      <c r="E117" s="343">
        <f t="shared" si="29"/>
        <v>0.26467983670029771</v>
      </c>
      <c r="F117" s="343">
        <f t="shared" si="29"/>
        <v>6.5447656474125395</v>
      </c>
      <c r="G117" s="343">
        <f t="shared" si="29"/>
        <v>0.25055617020507015</v>
      </c>
      <c r="H117" s="343">
        <f t="shared" si="29"/>
        <v>0.24349434013029583</v>
      </c>
      <c r="I117" s="343">
        <f t="shared" si="29"/>
        <v>5.7843640036133213</v>
      </c>
      <c r="J117" s="343">
        <f t="shared" si="29"/>
        <v>0.22937067363506827</v>
      </c>
      <c r="K117" s="343">
        <f t="shared" si="29"/>
        <v>0.22230884038745446</v>
      </c>
      <c r="L117" s="343">
        <f t="shared" si="29"/>
        <v>5.0061805280938074</v>
      </c>
      <c r="M117" s="343">
        <f t="shared" si="29"/>
        <v>0.20818517706506634</v>
      </c>
      <c r="N117" s="343">
        <f t="shared" si="29"/>
        <v>0.20112334381745259</v>
      </c>
      <c r="O117" s="929">
        <f t="shared" si="26"/>
        <v>26.750400026212191</v>
      </c>
      <c r="P117" s="86"/>
      <c r="Q117" s="86"/>
      <c r="R117" s="86"/>
      <c r="S117" s="86"/>
      <c r="T117" s="86"/>
      <c r="U117" s="86"/>
      <c r="V117" s="86"/>
      <c r="W117" s="86"/>
      <c r="X117" s="86"/>
      <c r="Y117" s="86"/>
      <c r="Z117" s="86"/>
      <c r="AA117" s="86"/>
      <c r="AB117" s="86"/>
      <c r="AC117" s="86"/>
      <c r="AD117" s="86"/>
      <c r="AE117" s="86"/>
      <c r="AF117" s="86"/>
      <c r="AG117" s="86"/>
    </row>
    <row r="118" spans="1:33">
      <c r="B118" s="1015" t="s">
        <v>640</v>
      </c>
      <c r="C118" s="928">
        <f>+C119</f>
        <v>0.27880350002268578</v>
      </c>
      <c r="D118" s="928">
        <f t="shared" ref="D118:N118" si="30">+D119</f>
        <v>0.27174166994791144</v>
      </c>
      <c r="E118" s="928">
        <f t="shared" si="30"/>
        <v>0.26467983670029771</v>
      </c>
      <c r="F118" s="928">
        <f t="shared" si="30"/>
        <v>0.25761800345268393</v>
      </c>
      <c r="G118" s="928">
        <f t="shared" si="30"/>
        <v>0.25055617020507015</v>
      </c>
      <c r="H118" s="928">
        <f t="shared" si="30"/>
        <v>0.24349434013029583</v>
      </c>
      <c r="I118" s="928">
        <f t="shared" si="30"/>
        <v>0.23643250688268203</v>
      </c>
      <c r="J118" s="928">
        <f t="shared" si="30"/>
        <v>0.22937067363506827</v>
      </c>
      <c r="K118" s="928">
        <f t="shared" si="30"/>
        <v>0.22230884038745446</v>
      </c>
      <c r="L118" s="928">
        <f t="shared" si="30"/>
        <v>0.21524701031268015</v>
      </c>
      <c r="M118" s="928">
        <f t="shared" si="30"/>
        <v>0.20818517706506634</v>
      </c>
      <c r="N118" s="928">
        <f t="shared" si="30"/>
        <v>0.20112334381745259</v>
      </c>
      <c r="O118" s="933">
        <f t="shared" si="26"/>
        <v>2.879561072559349</v>
      </c>
      <c r="P118" s="86"/>
      <c r="Q118" s="86"/>
      <c r="R118" s="86"/>
      <c r="S118" s="86"/>
      <c r="T118" s="86"/>
      <c r="U118" s="86"/>
      <c r="V118" s="86"/>
      <c r="W118" s="86"/>
      <c r="X118" s="86"/>
      <c r="Y118" s="86"/>
      <c r="Z118" s="86"/>
      <c r="AA118" s="86"/>
      <c r="AB118" s="86"/>
      <c r="AC118" s="86"/>
      <c r="AD118" s="86"/>
      <c r="AE118" s="86"/>
      <c r="AF118" s="86"/>
      <c r="AG118" s="86"/>
    </row>
    <row r="119" spans="1:33" s="71" customFormat="1">
      <c r="A119" s="1"/>
      <c r="B119" s="742" t="s">
        <v>747</v>
      </c>
      <c r="C119" s="928">
        <v>0.27880350002268578</v>
      </c>
      <c r="D119" s="928">
        <v>0.27174166994791144</v>
      </c>
      <c r="E119" s="928">
        <v>0.26467983670029771</v>
      </c>
      <c r="F119" s="928">
        <v>0.25761800345268393</v>
      </c>
      <c r="G119" s="928">
        <v>0.25055617020507015</v>
      </c>
      <c r="H119" s="928">
        <v>0.24349434013029583</v>
      </c>
      <c r="I119" s="928">
        <v>0.23643250688268203</v>
      </c>
      <c r="J119" s="928">
        <v>0.22937067363506827</v>
      </c>
      <c r="K119" s="928">
        <v>0.22230884038745446</v>
      </c>
      <c r="L119" s="933">
        <v>0.21524701031268015</v>
      </c>
      <c r="M119" s="928">
        <v>0.20818517706506634</v>
      </c>
      <c r="N119" s="928">
        <v>0.20112334381745259</v>
      </c>
      <c r="O119" s="933">
        <f t="shared" si="26"/>
        <v>2.879561072559349</v>
      </c>
      <c r="P119" s="86"/>
      <c r="Q119" s="86"/>
      <c r="R119" s="86"/>
      <c r="S119" s="86"/>
      <c r="T119" s="86"/>
      <c r="U119" s="86"/>
      <c r="V119" s="86"/>
      <c r="W119" s="86"/>
      <c r="X119" s="86"/>
      <c r="Y119" s="86"/>
      <c r="Z119" s="86"/>
      <c r="AA119" s="86"/>
      <c r="AB119" s="86"/>
      <c r="AC119" s="86"/>
      <c r="AD119" s="86"/>
      <c r="AE119" s="86"/>
      <c r="AF119" s="86"/>
      <c r="AG119" s="86"/>
    </row>
    <row r="120" spans="1:33" s="71" customFormat="1">
      <c r="A120" s="1"/>
      <c r="B120" s="743" t="s">
        <v>641</v>
      </c>
      <c r="C120" s="928">
        <f>+C121</f>
        <v>7.2448262951812179</v>
      </c>
      <c r="D120" s="928">
        <f t="shared" ref="D120:N120" si="31">+D121</f>
        <v>0</v>
      </c>
      <c r="E120" s="928">
        <f t="shared" si="31"/>
        <v>0</v>
      </c>
      <c r="F120" s="928">
        <f t="shared" si="31"/>
        <v>6.2871476439598553</v>
      </c>
      <c r="G120" s="928">
        <f t="shared" si="31"/>
        <v>0</v>
      </c>
      <c r="H120" s="928">
        <f t="shared" si="31"/>
        <v>0</v>
      </c>
      <c r="I120" s="928">
        <f t="shared" si="31"/>
        <v>5.547931496730639</v>
      </c>
      <c r="J120" s="928">
        <f t="shared" si="31"/>
        <v>0</v>
      </c>
      <c r="K120" s="928">
        <f t="shared" si="31"/>
        <v>0</v>
      </c>
      <c r="L120" s="928">
        <f t="shared" si="31"/>
        <v>4.7909335177811272</v>
      </c>
      <c r="M120" s="928">
        <f t="shared" si="31"/>
        <v>0</v>
      </c>
      <c r="N120" s="928">
        <f t="shared" si="31"/>
        <v>0</v>
      </c>
      <c r="O120" s="933">
        <f t="shared" si="26"/>
        <v>23.870838953652839</v>
      </c>
      <c r="P120" s="86"/>
      <c r="Q120" s="86"/>
      <c r="R120" s="86"/>
      <c r="S120" s="86"/>
      <c r="T120" s="86"/>
      <c r="U120" s="86"/>
      <c r="V120" s="86"/>
      <c r="W120" s="86"/>
      <c r="X120" s="86"/>
      <c r="Y120" s="86"/>
      <c r="Z120" s="86"/>
      <c r="AA120" s="86"/>
      <c r="AB120" s="86"/>
      <c r="AC120" s="86"/>
      <c r="AD120" s="86"/>
      <c r="AE120" s="86"/>
      <c r="AF120" s="86"/>
      <c r="AG120" s="86"/>
    </row>
    <row r="121" spans="1:33" s="71" customFormat="1">
      <c r="A121" s="1"/>
      <c r="B121" s="742" t="s">
        <v>747</v>
      </c>
      <c r="C121" s="928">
        <v>7.2448262951812179</v>
      </c>
      <c r="D121" s="928">
        <v>0</v>
      </c>
      <c r="E121" s="928">
        <v>0</v>
      </c>
      <c r="F121" s="928">
        <v>6.2871476439598553</v>
      </c>
      <c r="G121" s="928">
        <v>0</v>
      </c>
      <c r="H121" s="928">
        <v>0</v>
      </c>
      <c r="I121" s="928">
        <v>5.547931496730639</v>
      </c>
      <c r="J121" s="928">
        <v>0</v>
      </c>
      <c r="K121" s="928">
        <v>0</v>
      </c>
      <c r="L121" s="933">
        <v>4.7909335177811272</v>
      </c>
      <c r="M121" s="928">
        <v>0</v>
      </c>
      <c r="N121" s="928">
        <v>0</v>
      </c>
      <c r="O121" s="933">
        <f t="shared" si="26"/>
        <v>23.870838953652839</v>
      </c>
      <c r="P121" s="86"/>
      <c r="Q121" s="86"/>
      <c r="R121" s="86"/>
      <c r="S121" s="86"/>
      <c r="T121" s="86"/>
      <c r="U121" s="86"/>
      <c r="V121" s="86"/>
      <c r="W121" s="86"/>
      <c r="X121" s="86"/>
      <c r="Y121" s="86"/>
      <c r="Z121" s="86"/>
      <c r="AA121" s="86"/>
      <c r="AB121" s="86"/>
      <c r="AC121" s="86"/>
      <c r="AD121" s="86"/>
      <c r="AE121" s="86"/>
      <c r="AF121" s="86"/>
      <c r="AG121" s="86"/>
    </row>
    <row r="122" spans="1:33" s="71" customFormat="1">
      <c r="A122" s="1"/>
      <c r="B122" s="326" t="s">
        <v>70</v>
      </c>
      <c r="C122" s="347">
        <f>+C123</f>
        <v>0</v>
      </c>
      <c r="D122" s="347">
        <f t="shared" ref="D122:N122" si="32">+D123</f>
        <v>0</v>
      </c>
      <c r="E122" s="347">
        <f t="shared" si="32"/>
        <v>2.613E-2</v>
      </c>
      <c r="F122" s="347">
        <f t="shared" si="32"/>
        <v>0</v>
      </c>
      <c r="G122" s="347">
        <f t="shared" si="32"/>
        <v>0</v>
      </c>
      <c r="H122" s="347">
        <f t="shared" si="32"/>
        <v>0</v>
      </c>
      <c r="I122" s="347">
        <f t="shared" si="32"/>
        <v>0</v>
      </c>
      <c r="J122" s="347">
        <f t="shared" si="32"/>
        <v>0</v>
      </c>
      <c r="K122" s="347">
        <f t="shared" si="32"/>
        <v>2.613E-2</v>
      </c>
      <c r="L122" s="347">
        <f t="shared" si="32"/>
        <v>0</v>
      </c>
      <c r="M122" s="347">
        <f t="shared" si="32"/>
        <v>0</v>
      </c>
      <c r="N122" s="347">
        <f t="shared" si="32"/>
        <v>0</v>
      </c>
      <c r="O122" s="930">
        <f t="shared" si="26"/>
        <v>5.2260000000000001E-2</v>
      </c>
      <c r="P122" s="86"/>
      <c r="Q122" s="86"/>
      <c r="R122" s="86"/>
      <c r="S122" s="86"/>
      <c r="T122" s="86"/>
      <c r="U122" s="86"/>
      <c r="V122" s="86"/>
      <c r="W122" s="86"/>
      <c r="X122" s="86"/>
      <c r="Y122" s="86"/>
      <c r="Z122" s="86"/>
      <c r="AA122" s="86"/>
      <c r="AB122" s="86"/>
      <c r="AC122" s="86"/>
      <c r="AD122" s="86"/>
      <c r="AE122" s="86"/>
      <c r="AF122" s="86"/>
      <c r="AG122" s="86"/>
    </row>
    <row r="123" spans="1:33" s="71" customFormat="1">
      <c r="A123" s="1"/>
      <c r="B123" s="742" t="s">
        <v>642</v>
      </c>
      <c r="C123" s="928">
        <v>0</v>
      </c>
      <c r="D123" s="928">
        <v>0</v>
      </c>
      <c r="E123" s="928">
        <v>2.613E-2</v>
      </c>
      <c r="F123" s="928">
        <v>0</v>
      </c>
      <c r="G123" s="928">
        <v>0</v>
      </c>
      <c r="H123" s="928">
        <v>0</v>
      </c>
      <c r="I123" s="928">
        <v>0</v>
      </c>
      <c r="J123" s="928">
        <v>0</v>
      </c>
      <c r="K123" s="928">
        <v>2.613E-2</v>
      </c>
      <c r="L123" s="933">
        <v>0</v>
      </c>
      <c r="M123" s="928">
        <v>0</v>
      </c>
      <c r="N123" s="928">
        <v>0</v>
      </c>
      <c r="O123" s="928">
        <f t="shared" si="26"/>
        <v>5.2260000000000001E-2</v>
      </c>
      <c r="P123" s="86"/>
      <c r="Q123" s="86"/>
      <c r="R123" s="86"/>
      <c r="S123" s="86"/>
      <c r="T123" s="86"/>
      <c r="U123" s="86"/>
      <c r="V123" s="86"/>
      <c r="W123" s="86"/>
      <c r="X123" s="86"/>
      <c r="Y123" s="86"/>
      <c r="Z123" s="86"/>
      <c r="AA123" s="86"/>
      <c r="AB123" s="86"/>
      <c r="AC123" s="86"/>
      <c r="AD123" s="86"/>
      <c r="AE123" s="86"/>
      <c r="AF123" s="86"/>
      <c r="AG123" s="86"/>
    </row>
    <row r="124" spans="1:33" s="71" customFormat="1">
      <c r="A124" s="1"/>
      <c r="B124" s="348"/>
      <c r="C124" s="83"/>
      <c r="D124" s="83"/>
      <c r="E124" s="83"/>
      <c r="F124" s="83"/>
      <c r="G124" s="83"/>
      <c r="H124" s="83"/>
      <c r="I124" s="83"/>
      <c r="J124" s="83"/>
      <c r="K124" s="83"/>
      <c r="L124" s="83"/>
      <c r="M124" s="83"/>
      <c r="N124" s="83"/>
      <c r="O124" s="83"/>
      <c r="P124" s="86"/>
      <c r="Q124" s="86"/>
      <c r="R124" s="86"/>
      <c r="S124" s="86"/>
      <c r="T124" s="86"/>
      <c r="U124" s="86"/>
      <c r="V124" s="86"/>
      <c r="W124" s="86"/>
      <c r="X124" s="86"/>
      <c r="Y124" s="86"/>
      <c r="Z124" s="86"/>
      <c r="AA124" s="86"/>
      <c r="AB124" s="86"/>
      <c r="AC124" s="86"/>
      <c r="AD124" s="86"/>
      <c r="AE124" s="86"/>
      <c r="AF124" s="86"/>
      <c r="AG124" s="86"/>
    </row>
    <row r="125" spans="1:33">
      <c r="B125" s="321" t="s">
        <v>105</v>
      </c>
      <c r="C125" s="117">
        <f>+C126+C127</f>
        <v>120.95571422693436</v>
      </c>
      <c r="D125" s="117">
        <f t="shared" ref="D125:N125" si="33">+D126+D127</f>
        <v>94.866626546874443</v>
      </c>
      <c r="E125" s="117">
        <f t="shared" si="33"/>
        <v>60.223873187586776</v>
      </c>
      <c r="F125" s="117">
        <f t="shared" si="33"/>
        <v>386.06168056671646</v>
      </c>
      <c r="G125" s="117">
        <f t="shared" si="33"/>
        <v>66.702072644791514</v>
      </c>
      <c r="H125" s="117">
        <f t="shared" si="33"/>
        <v>209.06544376870781</v>
      </c>
      <c r="I125" s="117">
        <f t="shared" si="33"/>
        <v>118.14953910040623</v>
      </c>
      <c r="J125" s="117">
        <f t="shared" si="33"/>
        <v>41.952157956870423</v>
      </c>
      <c r="K125" s="117">
        <f t="shared" si="33"/>
        <v>60.139073918163426</v>
      </c>
      <c r="L125" s="117">
        <f t="shared" si="33"/>
        <v>385.75096438504301</v>
      </c>
      <c r="M125" s="117">
        <f t="shared" si="33"/>
        <v>45.140784456634563</v>
      </c>
      <c r="N125" s="117">
        <f t="shared" si="33"/>
        <v>208.71216054079909</v>
      </c>
      <c r="O125" s="117">
        <f>SUM(C125:N125)</f>
        <v>1797.7200912995279</v>
      </c>
      <c r="P125" s="86"/>
      <c r="Q125" s="86"/>
      <c r="R125" s="86"/>
      <c r="S125" s="86"/>
      <c r="T125" s="86"/>
      <c r="U125" s="86"/>
      <c r="V125" s="86"/>
      <c r="W125" s="86"/>
      <c r="X125" s="86"/>
      <c r="Y125" s="86"/>
      <c r="Z125" s="86"/>
      <c r="AA125" s="86"/>
      <c r="AB125" s="86"/>
      <c r="AC125" s="86"/>
      <c r="AD125" s="86"/>
      <c r="AE125" s="86"/>
      <c r="AF125" s="86"/>
      <c r="AG125" s="86"/>
    </row>
    <row r="126" spans="1:33">
      <c r="B126" s="932" t="s">
        <v>106</v>
      </c>
      <c r="C126" s="928">
        <v>39.320789513511698</v>
      </c>
      <c r="D126" s="928">
        <v>16.075222001991911</v>
      </c>
      <c r="E126" s="928">
        <v>56.475597333038053</v>
      </c>
      <c r="F126" s="928">
        <v>23.12306605122042</v>
      </c>
      <c r="G126" s="928">
        <v>41.690443264712215</v>
      </c>
      <c r="H126" s="928">
        <v>205.43420682344515</v>
      </c>
      <c r="I126" s="928">
        <v>39.213204418750088</v>
      </c>
      <c r="J126" s="928">
        <v>16.032851005679067</v>
      </c>
      <c r="K126" s="928">
        <v>56.628868647935704</v>
      </c>
      <c r="L126" s="928">
        <v>23.015480956458809</v>
      </c>
      <c r="M126" s="928">
        <v>41.713286373193817</v>
      </c>
      <c r="N126" s="928">
        <v>205.32662172551068</v>
      </c>
      <c r="O126" s="931">
        <f>SUM(C126:N126)</f>
        <v>764.04963811544746</v>
      </c>
      <c r="P126" s="86"/>
      <c r="Q126" s="86"/>
      <c r="R126" s="86"/>
      <c r="S126" s="86"/>
      <c r="T126" s="86"/>
      <c r="U126" s="86"/>
      <c r="V126" s="86"/>
      <c r="W126" s="86"/>
      <c r="X126" s="86"/>
      <c r="Y126" s="86"/>
      <c r="Z126" s="86"/>
      <c r="AA126" s="86"/>
      <c r="AB126" s="86"/>
      <c r="AC126" s="86"/>
      <c r="AD126" s="86"/>
      <c r="AE126" s="86"/>
      <c r="AF126" s="86"/>
      <c r="AG126" s="86"/>
    </row>
    <row r="127" spans="1:33">
      <c r="B127" s="932" t="s">
        <v>531</v>
      </c>
      <c r="C127" s="931">
        <v>81.634924713422663</v>
      </c>
      <c r="D127" s="931">
        <v>78.791404544882539</v>
      </c>
      <c r="E127" s="931">
        <v>3.7482758545487256</v>
      </c>
      <c r="F127" s="931">
        <v>362.93861451549606</v>
      </c>
      <c r="G127" s="931">
        <v>25.011629380079306</v>
      </c>
      <c r="H127" s="931">
        <v>3.6312369452626578</v>
      </c>
      <c r="I127" s="931">
        <v>78.936334681656135</v>
      </c>
      <c r="J127" s="931">
        <v>25.919306951191356</v>
      </c>
      <c r="K127" s="931">
        <v>3.5102052702277193</v>
      </c>
      <c r="L127" s="931">
        <v>362.73548342858419</v>
      </c>
      <c r="M127" s="931">
        <v>3.427498083440748</v>
      </c>
      <c r="N127" s="931">
        <v>3.385538815288422</v>
      </c>
      <c r="O127" s="931">
        <f>SUM(C127:N127)</f>
        <v>1033.6704531840805</v>
      </c>
      <c r="P127" s="86"/>
      <c r="Q127" s="86"/>
      <c r="R127" s="86"/>
      <c r="S127" s="86"/>
      <c r="T127" s="86"/>
      <c r="U127" s="86"/>
      <c r="V127" s="86"/>
      <c r="W127" s="86"/>
      <c r="X127" s="86"/>
      <c r="Y127" s="86"/>
      <c r="Z127" s="86"/>
      <c r="AA127" s="86"/>
      <c r="AB127" s="86"/>
      <c r="AC127" s="86"/>
      <c r="AD127" s="86"/>
      <c r="AE127" s="86"/>
      <c r="AF127" s="86"/>
      <c r="AG127" s="86"/>
    </row>
    <row r="128" spans="1:33">
      <c r="B128" s="321" t="s">
        <v>107</v>
      </c>
      <c r="C128" s="117">
        <v>983.87249196643734</v>
      </c>
      <c r="D128" s="117">
        <v>332.1471267946734</v>
      </c>
      <c r="E128" s="117">
        <v>346.7347968053889</v>
      </c>
      <c r="F128" s="117">
        <v>689.39996064857223</v>
      </c>
      <c r="G128" s="117">
        <v>603.0312015545602</v>
      </c>
      <c r="H128" s="117">
        <v>1493.2151669533073</v>
      </c>
      <c r="I128" s="117">
        <v>661.46030387159556</v>
      </c>
      <c r="J128" s="117">
        <v>368.30153048448739</v>
      </c>
      <c r="K128" s="117">
        <v>343.17042724746193</v>
      </c>
      <c r="L128" s="117">
        <v>533.26121057092598</v>
      </c>
      <c r="M128" s="117">
        <v>684.88000603242835</v>
      </c>
      <c r="N128" s="117">
        <v>1489.0891830928119</v>
      </c>
      <c r="O128" s="117">
        <f>SUM(C128:N128)</f>
        <v>8528.5634060226512</v>
      </c>
      <c r="P128" s="86"/>
      <c r="Q128" s="86"/>
      <c r="R128" s="86"/>
      <c r="S128" s="86"/>
      <c r="T128" s="86"/>
      <c r="U128" s="86"/>
      <c r="V128" s="86"/>
      <c r="W128" s="86"/>
      <c r="X128" s="86"/>
      <c r="Y128" s="86"/>
      <c r="Z128" s="86"/>
      <c r="AA128" s="86"/>
      <c r="AB128" s="86"/>
      <c r="AC128" s="86"/>
      <c r="AD128" s="86"/>
      <c r="AE128" s="86"/>
      <c r="AF128" s="86"/>
      <c r="AG128" s="86"/>
    </row>
    <row r="129" spans="2:15">
      <c r="B129" s="912"/>
      <c r="C129" s="1129"/>
      <c r="D129" s="428"/>
      <c r="E129" s="428"/>
      <c r="F129" s="428"/>
      <c r="G129" s="428"/>
      <c r="H129" s="428"/>
      <c r="I129" s="428"/>
      <c r="J129" s="428"/>
      <c r="K129" s="428"/>
      <c r="L129" s="428"/>
      <c r="M129" s="428"/>
      <c r="N129" s="428"/>
      <c r="O129" s="428"/>
    </row>
    <row r="130" spans="2:15">
      <c r="B130" s="93" t="s">
        <v>341</v>
      </c>
      <c r="C130" s="1131"/>
      <c r="D130" s="913"/>
      <c r="E130" s="913"/>
      <c r="F130" s="913"/>
      <c r="G130" s="913"/>
      <c r="H130" s="913"/>
      <c r="I130" s="913"/>
      <c r="J130" s="913"/>
      <c r="K130" s="913"/>
      <c r="L130" s="913"/>
      <c r="M130" s="913"/>
      <c r="N130" s="913"/>
      <c r="O130" s="914"/>
    </row>
    <row r="131" spans="2:15">
      <c r="C131" s="1131"/>
      <c r="D131" s="1131"/>
      <c r="E131" s="1131"/>
      <c r="F131" s="1131"/>
      <c r="G131" s="1131"/>
      <c r="H131" s="1131"/>
      <c r="I131" s="1131"/>
      <c r="J131" s="1131"/>
      <c r="K131" s="1131"/>
      <c r="L131" s="1131"/>
      <c r="M131" s="1131"/>
      <c r="N131" s="1131"/>
      <c r="O131" s="1131"/>
    </row>
    <row r="132" spans="2:15">
      <c r="C132" s="1131"/>
      <c r="D132" s="1131"/>
      <c r="E132" s="1131"/>
      <c r="F132" s="1131"/>
      <c r="G132" s="1131"/>
      <c r="H132" s="1131"/>
      <c r="I132" s="1131"/>
      <c r="J132" s="1131"/>
      <c r="K132" s="1131"/>
      <c r="L132" s="1131"/>
      <c r="M132" s="1131"/>
      <c r="N132" s="1131"/>
      <c r="O132" s="1131"/>
    </row>
    <row r="133" spans="2:15">
      <c r="C133" s="1130"/>
      <c r="D133" s="1130"/>
      <c r="E133" s="1130"/>
      <c r="F133" s="1130"/>
      <c r="G133" s="1130"/>
      <c r="H133" s="1130"/>
      <c r="I133" s="1130"/>
      <c r="J133" s="1130"/>
      <c r="K133" s="1130"/>
      <c r="L133" s="1130"/>
      <c r="M133" s="1130"/>
      <c r="N133" s="1130"/>
      <c r="O133" s="1130"/>
    </row>
    <row r="134" spans="2:15">
      <c r="C134" s="1130"/>
      <c r="D134" s="1130"/>
      <c r="E134" s="1130"/>
      <c r="F134" s="1130"/>
      <c r="G134" s="1130"/>
      <c r="H134" s="1130"/>
      <c r="I134" s="1130"/>
      <c r="J134" s="1130"/>
      <c r="K134" s="1130"/>
      <c r="L134" s="1130"/>
      <c r="M134" s="1130"/>
      <c r="N134" s="1130"/>
      <c r="O134" s="1130"/>
    </row>
    <row r="135" spans="2:15">
      <c r="C135" s="1132"/>
      <c r="D135" s="1132"/>
      <c r="E135" s="1132"/>
      <c r="F135" s="1132"/>
      <c r="G135" s="1132"/>
      <c r="H135" s="1132"/>
      <c r="I135" s="1132"/>
      <c r="J135" s="1132"/>
      <c r="K135" s="1132"/>
      <c r="L135" s="1132"/>
      <c r="M135" s="1132"/>
      <c r="N135" s="1132"/>
      <c r="O135" s="1132"/>
    </row>
    <row r="136" spans="2:15">
      <c r="C136" s="1132"/>
      <c r="D136" s="1132"/>
      <c r="E136" s="1132"/>
      <c r="F136" s="1132"/>
      <c r="G136" s="1132"/>
      <c r="H136" s="1132"/>
      <c r="I136" s="1132"/>
      <c r="J136" s="1132"/>
      <c r="K136" s="1132"/>
      <c r="L136" s="1132"/>
      <c r="M136" s="1132"/>
      <c r="N136" s="1132"/>
      <c r="O136" s="1132"/>
    </row>
    <row r="137" spans="2:15">
      <c r="C137" s="1132"/>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5" orientation="portrait" r:id="rId1"/>
  <headerFooter scaleWithDoc="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51"/>
  <sheetViews>
    <sheetView showGridLines="0" showRuler="0" zoomScaleNormal="100" zoomScaleSheetLayoutView="85" workbookViewId="0">
      <selection activeCell="B3" sqref="B3"/>
    </sheetView>
  </sheetViews>
  <sheetFormatPr baseColWidth="10" defaultColWidth="11.453125" defaultRowHeight="13"/>
  <cols>
    <col min="1" max="1" width="6.81640625" style="256" customWidth="1"/>
    <col min="2" max="2" width="76.1796875" style="256" bestFit="1" customWidth="1"/>
    <col min="3" max="3" width="19" style="256" customWidth="1"/>
    <col min="4" max="4" width="19.26953125" style="256" customWidth="1"/>
    <col min="5" max="5" width="18.90625" style="968" customWidth="1"/>
    <col min="6" max="6" width="9.90625" style="256" bestFit="1" customWidth="1"/>
    <col min="7" max="7" width="12.453125" style="256" bestFit="1" customWidth="1"/>
    <col min="8" max="16384" width="11.453125" style="256"/>
  </cols>
  <sheetData>
    <row r="1" spans="1:5" ht="14.5">
      <c r="A1" s="692" t="s">
        <v>217</v>
      </c>
      <c r="B1" s="693"/>
      <c r="E1" s="969"/>
    </row>
    <row r="2" spans="1:5" ht="15" customHeight="1">
      <c r="A2" s="692"/>
      <c r="B2" s="361" t="str">
        <f>+INDICE!B2</f>
        <v>MINISTERIO DE ECONOMÍA</v>
      </c>
      <c r="C2" s="257"/>
      <c r="D2" s="925"/>
      <c r="E2" s="969"/>
    </row>
    <row r="3" spans="1:5" ht="15" customHeight="1">
      <c r="A3" s="377"/>
      <c r="B3" s="259" t="str">
        <f>+INDICE!B3</f>
        <v>SECRETARÍA DE FINANZAS</v>
      </c>
      <c r="C3" s="925"/>
      <c r="D3" s="260"/>
      <c r="E3" s="969"/>
    </row>
    <row r="4" spans="1:5" s="376" customFormat="1" ht="12">
      <c r="B4" s="390"/>
      <c r="C4" s="391"/>
      <c r="D4" s="391"/>
      <c r="E4" s="969"/>
    </row>
    <row r="5" spans="1:5" s="376" customFormat="1" ht="12">
      <c r="B5" s="392"/>
      <c r="C5" s="392"/>
      <c r="D5" s="393"/>
      <c r="E5" s="969"/>
    </row>
    <row r="6" spans="1:5" ht="17">
      <c r="B6" s="1210" t="s">
        <v>506</v>
      </c>
      <c r="C6" s="1210"/>
      <c r="D6" s="1210"/>
      <c r="E6" s="969"/>
    </row>
    <row r="7" spans="1:5" ht="15.5">
      <c r="B7" s="1211" t="s">
        <v>275</v>
      </c>
      <c r="C7" s="1211"/>
      <c r="D7" s="1211"/>
      <c r="E7" s="969"/>
    </row>
    <row r="8" spans="1:5" s="376" customFormat="1" ht="12">
      <c r="B8" s="392"/>
      <c r="C8" s="747"/>
      <c r="D8" s="747"/>
      <c r="E8" s="969"/>
    </row>
    <row r="9" spans="1:5" s="376" customFormat="1" ht="12">
      <c r="B9" s="391"/>
      <c r="C9" s="391"/>
      <c r="D9" s="391"/>
      <c r="E9" s="969"/>
    </row>
    <row r="10" spans="1:5" ht="13.5" thickBot="1">
      <c r="B10" s="925" t="s">
        <v>798</v>
      </c>
      <c r="C10" s="260"/>
      <c r="D10" s="260"/>
      <c r="E10" s="969"/>
    </row>
    <row r="11" spans="1:5" ht="15.5" thickTop="1" thickBot="1">
      <c r="B11" s="244"/>
      <c r="C11" s="385" t="s">
        <v>272</v>
      </c>
      <c r="D11" s="385" t="s">
        <v>273</v>
      </c>
      <c r="E11" s="969"/>
    </row>
    <row r="12" spans="1:5" ht="13.5" thickTop="1">
      <c r="B12" s="261"/>
      <c r="C12" s="262"/>
      <c r="D12" s="262"/>
      <c r="E12" s="969"/>
    </row>
    <row r="13" spans="1:5" ht="17">
      <c r="B13" s="380" t="s">
        <v>678</v>
      </c>
      <c r="C13" s="1002">
        <f>+C16+C83</f>
        <v>336228302.34354407</v>
      </c>
      <c r="D13" s="1002">
        <f>+D16+D83</f>
        <v>21676537783.597584</v>
      </c>
      <c r="E13" s="1160"/>
    </row>
    <row r="14" spans="1:5" ht="13.5" thickBot="1">
      <c r="B14" s="263"/>
      <c r="C14" s="264"/>
      <c r="D14" s="264"/>
      <c r="E14" s="1160"/>
    </row>
    <row r="15" spans="1:5" ht="13.5" thickTop="1">
      <c r="B15" s="261"/>
      <c r="C15" s="262"/>
      <c r="D15" s="262"/>
      <c r="E15" s="1160"/>
    </row>
    <row r="16" spans="1:5" ht="15.5">
      <c r="B16" s="303" t="s">
        <v>694</v>
      </c>
      <c r="C16" s="1004">
        <f>+C19+C60+C65</f>
        <v>323381317.59421289</v>
      </c>
      <c r="D16" s="1004">
        <f>+D19+D60+D65</f>
        <v>20848296530.903625</v>
      </c>
      <c r="E16" s="1160"/>
    </row>
    <row r="17" spans="2:5" ht="13.5" thickBot="1">
      <c r="B17" s="263"/>
      <c r="C17" s="264"/>
      <c r="D17" s="264"/>
      <c r="E17" s="1160"/>
    </row>
    <row r="18" spans="2:5" s="267" customFormat="1" ht="12.75" customHeight="1" thickTop="1">
      <c r="B18" s="265"/>
      <c r="C18" s="266"/>
      <c r="D18" s="266"/>
      <c r="E18" s="1160"/>
    </row>
    <row r="19" spans="2:5" s="379" customFormat="1" ht="15.5">
      <c r="B19" s="303" t="s">
        <v>695</v>
      </c>
      <c r="C19" s="1003">
        <f>+C21+C54</f>
        <v>320855442.98992062</v>
      </c>
      <c r="D19" s="1003">
        <f>+D21+D54</f>
        <v>20685454152.927284</v>
      </c>
      <c r="E19" s="1160"/>
    </row>
    <row r="20" spans="2:5">
      <c r="B20" s="268"/>
      <c r="C20" s="269"/>
      <c r="D20" s="269"/>
      <c r="E20" s="1160"/>
    </row>
    <row r="21" spans="2:5" s="377" customFormat="1" ht="14.5">
      <c r="B21" s="378" t="s">
        <v>223</v>
      </c>
      <c r="C21" s="319">
        <f>+C23+C27+C29+C52</f>
        <v>303514648.77065736</v>
      </c>
      <c r="D21" s="319">
        <f>+D23+D27+D29+D52</f>
        <v>19567498351.849648</v>
      </c>
      <c r="E21" s="1160"/>
    </row>
    <row r="22" spans="2:5">
      <c r="B22" s="270"/>
      <c r="C22" s="998"/>
      <c r="D22" s="998"/>
      <c r="E22" s="1160"/>
    </row>
    <row r="23" spans="2:5" ht="14.5">
      <c r="B23" s="381" t="s">
        <v>303</v>
      </c>
      <c r="C23" s="271">
        <f>+C24+C25</f>
        <v>199726058.47578192</v>
      </c>
      <c r="D23" s="271">
        <f>+D24+D25</f>
        <v>12876279072.116116</v>
      </c>
      <c r="E23" s="1160"/>
    </row>
    <row r="24" spans="2:5">
      <c r="B24" s="268" t="s">
        <v>270</v>
      </c>
      <c r="C24" s="1000">
        <v>42022382.293442503</v>
      </c>
      <c r="D24" s="1000">
        <v>2709170379.7435503</v>
      </c>
      <c r="E24" s="1160"/>
    </row>
    <row r="25" spans="2:5">
      <c r="B25" s="273" t="s">
        <v>108</v>
      </c>
      <c r="C25" s="1000">
        <v>157703676.1823394</v>
      </c>
      <c r="D25" s="1000">
        <v>10167108692.372566</v>
      </c>
      <c r="E25" s="1160"/>
    </row>
    <row r="26" spans="2:5">
      <c r="B26" s="274"/>
      <c r="C26" s="998"/>
      <c r="D26" s="998"/>
      <c r="E26" s="1160"/>
    </row>
    <row r="27" spans="2:5" ht="14.5">
      <c r="B27" s="381" t="s">
        <v>415</v>
      </c>
      <c r="C27" s="999">
        <v>18398782.435120508</v>
      </c>
      <c r="D27" s="999">
        <v>1186163983.9574888</v>
      </c>
      <c r="E27" s="1160"/>
    </row>
    <row r="28" spans="2:5">
      <c r="B28" s="274"/>
      <c r="C28" s="998"/>
      <c r="D28" s="998"/>
      <c r="E28" s="1160"/>
    </row>
    <row r="29" spans="2:5" ht="14.5">
      <c r="B29" s="381" t="s">
        <v>53</v>
      </c>
      <c r="C29" s="999">
        <f>+C31+C33+C44+C46+C48+C50</f>
        <v>77812604.925663397</v>
      </c>
      <c r="D29" s="999">
        <f>+D31+D33+D44+D46+D48+D50</f>
        <v>5016555295.776041</v>
      </c>
      <c r="E29" s="1160"/>
    </row>
    <row r="30" spans="2:5">
      <c r="B30" s="274"/>
      <c r="C30" s="998"/>
      <c r="D30" s="998"/>
      <c r="E30" s="1160"/>
    </row>
    <row r="31" spans="2:5">
      <c r="B31" s="274" t="s">
        <v>259</v>
      </c>
      <c r="C31" s="275">
        <v>633609.19185240206</v>
      </c>
      <c r="D31" s="275">
        <v>40848594.51596681</v>
      </c>
      <c r="E31" s="1160"/>
    </row>
    <row r="32" spans="2:5">
      <c r="B32" s="274"/>
      <c r="C32" s="998"/>
      <c r="D32" s="998"/>
      <c r="E32" s="1160"/>
    </row>
    <row r="33" spans="2:5">
      <c r="B33" s="274" t="s">
        <v>268</v>
      </c>
      <c r="C33" s="998">
        <f>SUM(C34:C42)</f>
        <v>67200334.579572335</v>
      </c>
      <c r="D33" s="998">
        <f>SUM(D34:D42)</f>
        <v>4332385410.2446547</v>
      </c>
      <c r="E33" s="1160"/>
    </row>
    <row r="34" spans="2:5">
      <c r="B34" s="268" t="s">
        <v>558</v>
      </c>
      <c r="C34" s="1000">
        <v>2625</v>
      </c>
      <c r="D34" s="1000">
        <v>169232.96249999999</v>
      </c>
      <c r="E34" s="1160"/>
    </row>
    <row r="35" spans="2:5">
      <c r="B35" s="268" t="s">
        <v>264</v>
      </c>
      <c r="C35" s="1000">
        <v>7145636.825092</v>
      </c>
      <c r="D35" s="1000">
        <v>460677062.42263371</v>
      </c>
      <c r="E35" s="1160"/>
    </row>
    <row r="36" spans="2:5">
      <c r="B36" s="268" t="s">
        <v>263</v>
      </c>
      <c r="C36" s="1000">
        <v>12506447.851555999</v>
      </c>
      <c r="D36" s="1000">
        <v>806286941.05545986</v>
      </c>
      <c r="E36" s="1160"/>
    </row>
    <row r="37" spans="2:5">
      <c r="B37" s="268" t="s">
        <v>265</v>
      </c>
      <c r="C37" s="1000">
        <v>239538.91110999999</v>
      </c>
      <c r="D37" s="1000">
        <v>15443001.737588366</v>
      </c>
      <c r="E37" s="1160"/>
    </row>
    <row r="38" spans="2:5">
      <c r="B38" s="268" t="s">
        <v>266</v>
      </c>
      <c r="C38" s="1000">
        <v>40563.638306898371</v>
      </c>
      <c r="D38" s="1000">
        <v>2615125.5925542461</v>
      </c>
      <c r="E38" s="1160"/>
    </row>
    <row r="39" spans="2:5">
      <c r="B39" s="268" t="s">
        <v>279</v>
      </c>
      <c r="C39" s="1000">
        <v>3547065.3728100001</v>
      </c>
      <c r="D39" s="1000">
        <v>228678240.46544889</v>
      </c>
      <c r="E39" s="1160"/>
    </row>
    <row r="40" spans="2:5">
      <c r="B40" s="268" t="s">
        <v>507</v>
      </c>
      <c r="C40" s="1000">
        <v>76288.339459999988</v>
      </c>
      <c r="D40" s="1000">
        <v>4918286.3584843613</v>
      </c>
      <c r="E40" s="1160"/>
    </row>
    <row r="41" spans="2:5">
      <c r="B41" s="268" t="s">
        <v>628</v>
      </c>
      <c r="C41" s="1000">
        <v>43556312.269687444</v>
      </c>
      <c r="D41" s="1000">
        <v>2808062385.1330686</v>
      </c>
      <c r="E41" s="1160"/>
    </row>
    <row r="42" spans="2:5">
      <c r="B42" s="268" t="s">
        <v>653</v>
      </c>
      <c r="C42" s="1000">
        <v>85856.371549999996</v>
      </c>
      <c r="D42" s="1000">
        <v>5535134.516917035</v>
      </c>
      <c r="E42" s="1160"/>
    </row>
    <row r="43" spans="2:5">
      <c r="B43" s="276"/>
      <c r="C43" s="277"/>
      <c r="D43" s="277"/>
      <c r="E43" s="1160"/>
    </row>
    <row r="44" spans="2:5">
      <c r="B44" s="274" t="s">
        <v>267</v>
      </c>
      <c r="C44" s="275">
        <v>5284483.9959686538</v>
      </c>
      <c r="D44" s="998">
        <v>340689097.87490034</v>
      </c>
      <c r="E44" s="1160"/>
    </row>
    <row r="45" spans="2:5">
      <c r="B45" s="276"/>
      <c r="C45" s="1010"/>
      <c r="D45" s="1010"/>
      <c r="E45" s="1160"/>
    </row>
    <row r="46" spans="2:5">
      <c r="B46" s="274" t="s">
        <v>269</v>
      </c>
      <c r="C46" s="275">
        <v>2064368.5935789051</v>
      </c>
      <c r="D46" s="275">
        <v>133089223.91745394</v>
      </c>
      <c r="E46" s="1160"/>
    </row>
    <row r="47" spans="2:5">
      <c r="B47" s="276"/>
      <c r="C47" s="1010"/>
      <c r="D47" s="1010"/>
      <c r="E47" s="1160"/>
    </row>
    <row r="48" spans="2:5">
      <c r="B48" s="274" t="s">
        <v>352</v>
      </c>
      <c r="C48" s="275">
        <v>2306722.2010787684</v>
      </c>
      <c r="D48" s="275">
        <v>148713688.28688788</v>
      </c>
      <c r="E48" s="1160"/>
    </row>
    <row r="49" spans="2:5">
      <c r="B49" s="276"/>
      <c r="C49" s="370"/>
      <c r="D49" s="370"/>
      <c r="E49" s="1160"/>
    </row>
    <row r="50" spans="2:5">
      <c r="B50" s="274" t="s">
        <v>375</v>
      </c>
      <c r="C50" s="275">
        <v>323086.3636123311</v>
      </c>
      <c r="D50" s="275">
        <v>20829280.936177902</v>
      </c>
      <c r="E50" s="1160"/>
    </row>
    <row r="51" spans="2:5">
      <c r="B51" s="274"/>
      <c r="C51" s="275"/>
      <c r="D51" s="275"/>
      <c r="E51" s="1160"/>
    </row>
    <row r="52" spans="2:5" ht="14.5">
      <c r="B52" s="381" t="s">
        <v>237</v>
      </c>
      <c r="C52" s="999">
        <v>7577202.9340915186</v>
      </c>
      <c r="D52" s="999">
        <v>488500000</v>
      </c>
      <c r="E52" s="1160"/>
    </row>
    <row r="53" spans="2:5" ht="14.5">
      <c r="B53" s="278"/>
      <c r="C53" s="279"/>
      <c r="D53" s="279"/>
      <c r="E53" s="1160"/>
    </row>
    <row r="54" spans="2:5" s="377" customFormat="1" ht="15.5">
      <c r="B54" s="373" t="s">
        <v>343</v>
      </c>
      <c r="C54" s="1003">
        <f>SUM(C55:C59)</f>
        <v>17340794.219263256</v>
      </c>
      <c r="D54" s="1003">
        <f>SUM(D55:D59)</f>
        <v>1117955801.0776362</v>
      </c>
      <c r="E54" s="1160"/>
    </row>
    <row r="55" spans="2:5">
      <c r="B55" s="274"/>
      <c r="C55" s="280"/>
      <c r="D55" s="998"/>
      <c r="E55" s="1160"/>
    </row>
    <row r="56" spans="2:5">
      <c r="B56" s="274" t="s">
        <v>276</v>
      </c>
      <c r="C56" s="280">
        <v>9248220.4818697777</v>
      </c>
      <c r="D56" s="998">
        <v>596230000</v>
      </c>
      <c r="E56" s="1160"/>
    </row>
    <row r="57" spans="2:5">
      <c r="B57" s="281" t="s">
        <v>660</v>
      </c>
      <c r="C57" s="282">
        <v>7627238.8591483487</v>
      </c>
      <c r="D57" s="275">
        <v>491725801.0776363</v>
      </c>
      <c r="E57" s="1160"/>
    </row>
    <row r="58" spans="2:5">
      <c r="B58" s="281" t="s">
        <v>269</v>
      </c>
      <c r="C58" s="282">
        <v>465334.87824512913</v>
      </c>
      <c r="D58" s="275">
        <v>30000000.000000004</v>
      </c>
      <c r="E58" s="1160"/>
    </row>
    <row r="59" spans="2:5">
      <c r="B59" s="274"/>
      <c r="C59" s="280"/>
      <c r="D59" s="998"/>
      <c r="E59" s="1160"/>
    </row>
    <row r="60" spans="2:5" ht="15.5">
      <c r="B60" s="372" t="s">
        <v>909</v>
      </c>
      <c r="C60" s="1003">
        <f>+C62+C63</f>
        <v>103444.18754347983</v>
      </c>
      <c r="D60" s="1003">
        <f>+D62+D63</f>
        <v>6669015.7376718819</v>
      </c>
      <c r="E60" s="1160"/>
    </row>
    <row r="61" spans="2:5">
      <c r="B61" s="274"/>
      <c r="C61" s="998"/>
      <c r="D61" s="998"/>
      <c r="E61" s="1160"/>
    </row>
    <row r="62" spans="2:5">
      <c r="B62" s="274" t="s">
        <v>274</v>
      </c>
      <c r="C62" s="998">
        <v>95290.191595376629</v>
      </c>
      <c r="D62" s="998">
        <v>6143330.0650964528</v>
      </c>
      <c r="E62" s="1160"/>
    </row>
    <row r="63" spans="2:5">
      <c r="B63" s="274" t="s">
        <v>922</v>
      </c>
      <c r="C63" s="998">
        <v>8153.9959481032047</v>
      </c>
      <c r="D63" s="998">
        <v>525685.6725754292</v>
      </c>
      <c r="E63" s="1160"/>
    </row>
    <row r="64" spans="2:5">
      <c r="B64" s="274"/>
      <c r="C64" s="998"/>
      <c r="D64" s="998"/>
      <c r="E64" s="1160"/>
    </row>
    <row r="65" spans="2:5" ht="15.5">
      <c r="B65" s="372" t="s">
        <v>923</v>
      </c>
      <c r="C65" s="1003">
        <f>+C67+C72+C77</f>
        <v>2422430.4167488129</v>
      </c>
      <c r="D65" s="1003">
        <f>+D67+D72+D77</f>
        <v>156173362.23867095</v>
      </c>
    </row>
    <row r="66" spans="2:5" ht="15.5">
      <c r="B66" s="362"/>
      <c r="C66" s="283"/>
      <c r="D66" s="283"/>
    </row>
    <row r="67" spans="2:5" s="375" customFormat="1" ht="12.75" customHeight="1">
      <c r="B67" s="373" t="s">
        <v>406</v>
      </c>
      <c r="C67" s="374">
        <f>+C69+C70</f>
        <v>1053097.2723248247</v>
      </c>
      <c r="D67" s="374">
        <f>+D69+D70</f>
        <v>67892865.217599764</v>
      </c>
    </row>
    <row r="68" spans="2:5" s="267" customFormat="1">
      <c r="B68" s="363"/>
      <c r="C68" s="364"/>
      <c r="D68" s="365"/>
    </row>
    <row r="69" spans="2:5" s="267" customFormat="1" ht="12.75" customHeight="1">
      <c r="B69" s="363" t="s">
        <v>270</v>
      </c>
      <c r="C69" s="1150">
        <v>52084.967578184049</v>
      </c>
      <c r="D69" s="996">
        <v>3357902.2342752526</v>
      </c>
    </row>
    <row r="70" spans="2:5" s="267" customFormat="1">
      <c r="B70" s="363" t="s">
        <v>407</v>
      </c>
      <c r="C70" s="1150">
        <v>1001012.3047466407</v>
      </c>
      <c r="D70" s="996">
        <v>64534962.983324505</v>
      </c>
    </row>
    <row r="71" spans="2:5" s="267" customFormat="1">
      <c r="B71" s="368"/>
      <c r="C71" s="366"/>
      <c r="D71" s="367"/>
      <c r="E71" s="968"/>
    </row>
    <row r="72" spans="2:5" s="375" customFormat="1" ht="12.75" customHeight="1">
      <c r="B72" s="318" t="s">
        <v>535</v>
      </c>
      <c r="C72" s="374">
        <f>+C74+C75</f>
        <v>861101.18243178772</v>
      </c>
      <c r="D72" s="374">
        <f>+D74+D75</f>
        <v>55514934.90102262</v>
      </c>
      <c r="E72" s="968"/>
    </row>
    <row r="73" spans="2:5" s="267" customFormat="1">
      <c r="B73" s="363"/>
      <c r="C73" s="364"/>
      <c r="D73" s="365"/>
      <c r="E73" s="968"/>
    </row>
    <row r="74" spans="2:5" s="267" customFormat="1" ht="12.75" customHeight="1">
      <c r="B74" s="363" t="s">
        <v>270</v>
      </c>
      <c r="C74" s="366">
        <v>1937.6309434919976</v>
      </c>
      <c r="D74" s="367">
        <v>124918.48563764605</v>
      </c>
      <c r="E74" s="968"/>
    </row>
    <row r="75" spans="2:5" s="267" customFormat="1">
      <c r="B75" s="363" t="s">
        <v>407</v>
      </c>
      <c r="C75" s="366">
        <v>859163.55148829566</v>
      </c>
      <c r="D75" s="367">
        <v>55390016.415384978</v>
      </c>
      <c r="E75" s="968"/>
    </row>
    <row r="76" spans="2:5" s="267" customFormat="1">
      <c r="B76" s="268"/>
      <c r="C76" s="998"/>
      <c r="D76" s="998"/>
      <c r="E76" s="968"/>
    </row>
    <row r="77" spans="2:5" s="375" customFormat="1" ht="14.5">
      <c r="B77" s="318" t="s">
        <v>924</v>
      </c>
      <c r="C77" s="374">
        <f>+C79+C80</f>
        <v>508231.96199220046</v>
      </c>
      <c r="D77" s="374">
        <f>+D79+D80</f>
        <v>32765562.120048568</v>
      </c>
      <c r="E77" s="968"/>
    </row>
    <row r="78" spans="2:5" s="267" customFormat="1">
      <c r="B78" s="268"/>
      <c r="C78" s="998"/>
      <c r="D78" s="998"/>
      <c r="E78" s="968"/>
    </row>
    <row r="79" spans="2:5" s="267" customFormat="1">
      <c r="B79" s="363" t="s">
        <v>270</v>
      </c>
      <c r="C79" s="369">
        <v>9967.7847514909008</v>
      </c>
      <c r="D79" s="370">
        <v>642620.09259319294</v>
      </c>
      <c r="E79" s="968"/>
    </row>
    <row r="80" spans="2:5" s="267" customFormat="1">
      <c r="B80" s="363" t="s">
        <v>407</v>
      </c>
      <c r="C80" s="369">
        <v>498264.17724070954</v>
      </c>
      <c r="D80" s="370">
        <v>32122942.027455375</v>
      </c>
      <c r="E80" s="968"/>
    </row>
    <row r="81" spans="2:5" s="267" customFormat="1" ht="13.5" thickBot="1">
      <c r="B81" s="263"/>
      <c r="C81" s="284"/>
      <c r="D81" s="284"/>
      <c r="E81" s="968"/>
    </row>
    <row r="82" spans="2:5" ht="12.75" customHeight="1" thickTop="1">
      <c r="B82" s="268"/>
      <c r="C82" s="998"/>
      <c r="D82" s="998"/>
    </row>
    <row r="83" spans="2:5" ht="12.75" customHeight="1">
      <c r="B83" s="303" t="s">
        <v>925</v>
      </c>
      <c r="C83" s="1004">
        <v>12846984.749331182</v>
      </c>
      <c r="D83" s="1004">
        <v>828241252.69395649</v>
      </c>
    </row>
    <row r="84" spans="2:5" ht="13.5" thickBot="1">
      <c r="B84" s="263"/>
      <c r="C84" s="284"/>
      <c r="D84" s="284"/>
    </row>
    <row r="85" spans="2:5" ht="13.5" thickTop="1">
      <c r="B85" s="268"/>
      <c r="C85" s="998"/>
      <c r="D85" s="998"/>
    </row>
    <row r="86" spans="2:5" ht="12.75" customHeight="1">
      <c r="B86" s="303" t="s">
        <v>926</v>
      </c>
      <c r="C86" s="1191">
        <f>A.4.2!C37+A.4.2!C52</f>
        <v>1765813.6608450897</v>
      </c>
      <c r="D86" s="1191">
        <v>113841476.97058469</v>
      </c>
    </row>
    <row r="87" spans="2:5" ht="17">
      <c r="B87" s="285"/>
      <c r="C87" s="286"/>
      <c r="D87" s="286"/>
    </row>
    <row r="88" spans="2:5" ht="12.75" customHeight="1">
      <c r="B88" s="371" t="s">
        <v>696</v>
      </c>
      <c r="C88" s="1003">
        <f>+C16-C86</f>
        <v>321615503.93336779</v>
      </c>
      <c r="D88" s="1003">
        <f>+D16-D86</f>
        <v>20734455053.933041</v>
      </c>
    </row>
    <row r="89" spans="2:5" ht="16" thickBot="1">
      <c r="B89" s="287"/>
      <c r="C89" s="288"/>
      <c r="D89" s="288"/>
      <c r="E89" s="1160"/>
    </row>
    <row r="90" spans="2:5" s="289" customFormat="1" ht="12.75" customHeight="1" thickTop="1">
      <c r="B90" s="290"/>
      <c r="C90" s="291"/>
      <c r="D90" s="292"/>
      <c r="E90" s="969"/>
    </row>
    <row r="91" spans="2:5" ht="12.75" customHeight="1">
      <c r="B91" s="1209" t="s">
        <v>555</v>
      </c>
      <c r="C91" s="1209"/>
      <c r="D91" s="1209"/>
      <c r="E91" s="969"/>
    </row>
    <row r="92" spans="2:5" ht="12.75" customHeight="1">
      <c r="B92" s="1209" t="s">
        <v>655</v>
      </c>
      <c r="C92" s="1209"/>
      <c r="D92" s="1209"/>
      <c r="E92" s="969"/>
    </row>
    <row r="93" spans="2:5" ht="12.75" customHeight="1">
      <c r="B93" s="1209" t="s">
        <v>911</v>
      </c>
      <c r="C93" s="1209"/>
      <c r="D93" s="1209"/>
      <c r="E93" s="969"/>
    </row>
    <row r="94" spans="2:5" ht="12.75" customHeight="1">
      <c r="B94" s="1194" t="s">
        <v>931</v>
      </c>
      <c r="C94" s="1193"/>
      <c r="D94" s="1193"/>
      <c r="E94" s="969"/>
    </row>
    <row r="95" spans="2:5" ht="30.75" customHeight="1">
      <c r="B95" s="1209" t="s">
        <v>927</v>
      </c>
      <c r="C95" s="1209"/>
      <c r="D95" s="1209"/>
      <c r="E95" s="969"/>
    </row>
    <row r="96" spans="2:5" ht="12.75" customHeight="1">
      <c r="B96" s="1209" t="s">
        <v>928</v>
      </c>
      <c r="C96" s="1209"/>
      <c r="D96" s="1209"/>
      <c r="E96" s="969"/>
    </row>
    <row r="97" spans="2:5" ht="25.5" customHeight="1">
      <c r="B97" s="1209" t="s">
        <v>929</v>
      </c>
      <c r="C97" s="1209"/>
      <c r="D97" s="1209"/>
      <c r="E97" s="969"/>
    </row>
    <row r="98" spans="2:5" ht="12.75" customHeight="1">
      <c r="B98" s="1209" t="s">
        <v>930</v>
      </c>
      <c r="C98" s="1209"/>
      <c r="D98" s="1209"/>
      <c r="E98" s="969"/>
    </row>
    <row r="99" spans="2:5" ht="12.75" customHeight="1">
      <c r="B99" s="1209"/>
      <c r="C99" s="1209"/>
      <c r="D99" s="1209"/>
      <c r="E99" s="969"/>
    </row>
    <row r="100" spans="2:5">
      <c r="E100" s="969"/>
    </row>
    <row r="101" spans="2:5">
      <c r="E101" s="969"/>
    </row>
    <row r="102" spans="2:5">
      <c r="E102" s="969"/>
    </row>
    <row r="103" spans="2:5">
      <c r="E103" s="969"/>
    </row>
    <row r="104" spans="2:5">
      <c r="E104" s="969"/>
    </row>
    <row r="105" spans="2:5">
      <c r="E105" s="969"/>
    </row>
    <row r="106" spans="2:5">
      <c r="E106" s="969"/>
    </row>
    <row r="107" spans="2:5">
      <c r="E107" s="969"/>
    </row>
    <row r="108" spans="2:5">
      <c r="E108" s="969"/>
    </row>
    <row r="109" spans="2:5">
      <c r="E109" s="969"/>
    </row>
    <row r="110" spans="2:5">
      <c r="E110" s="969"/>
    </row>
    <row r="111" spans="2:5">
      <c r="E111" s="969"/>
    </row>
    <row r="112" spans="2:5">
      <c r="E112" s="969"/>
    </row>
    <row r="113" spans="5:5">
      <c r="E113" s="969"/>
    </row>
    <row r="114" spans="5:5">
      <c r="E114" s="969"/>
    </row>
    <row r="115" spans="5:5">
      <c r="E115" s="969"/>
    </row>
    <row r="116" spans="5:5">
      <c r="E116" s="969"/>
    </row>
    <row r="117" spans="5:5">
      <c r="E117" s="969"/>
    </row>
    <row r="118" spans="5:5">
      <c r="E118" s="969"/>
    </row>
    <row r="119" spans="5:5">
      <c r="E119" s="969"/>
    </row>
    <row r="120" spans="5:5">
      <c r="E120" s="969"/>
    </row>
    <row r="121" spans="5:5">
      <c r="E121" s="969"/>
    </row>
    <row r="122" spans="5:5">
      <c r="E122" s="969"/>
    </row>
    <row r="123" spans="5:5">
      <c r="E123" s="969"/>
    </row>
    <row r="124" spans="5:5">
      <c r="E124" s="969"/>
    </row>
    <row r="125" spans="5:5">
      <c r="E125" s="969"/>
    </row>
    <row r="126" spans="5:5">
      <c r="E126" s="969"/>
    </row>
    <row r="127" spans="5:5">
      <c r="E127" s="969"/>
    </row>
    <row r="128" spans="5:5">
      <c r="E128" s="969"/>
    </row>
    <row r="129" spans="5:5">
      <c r="E129" s="969"/>
    </row>
    <row r="130" spans="5:5">
      <c r="E130" s="969"/>
    </row>
    <row r="131" spans="5:5">
      <c r="E131" s="969"/>
    </row>
    <row r="132" spans="5:5">
      <c r="E132" s="969"/>
    </row>
    <row r="133" spans="5:5">
      <c r="E133" s="969"/>
    </row>
    <row r="134" spans="5:5">
      <c r="E134" s="969"/>
    </row>
    <row r="135" spans="5:5">
      <c r="E135" s="969"/>
    </row>
    <row r="136" spans="5:5">
      <c r="E136" s="969"/>
    </row>
    <row r="137" spans="5:5">
      <c r="E137" s="969"/>
    </row>
    <row r="138" spans="5:5">
      <c r="E138" s="969"/>
    </row>
    <row r="139" spans="5:5">
      <c r="E139" s="969"/>
    </row>
    <row r="140" spans="5:5">
      <c r="E140" s="969"/>
    </row>
    <row r="141" spans="5:5">
      <c r="E141" s="969"/>
    </row>
    <row r="142" spans="5:5">
      <c r="E142" s="969"/>
    </row>
    <row r="143" spans="5:5">
      <c r="E143" s="969"/>
    </row>
    <row r="144" spans="5:5">
      <c r="E144" s="969"/>
    </row>
    <row r="145" spans="5:5">
      <c r="E145" s="969"/>
    </row>
    <row r="146" spans="5:5">
      <c r="E146" s="969"/>
    </row>
    <row r="147" spans="5:5">
      <c r="E147" s="969"/>
    </row>
    <row r="148" spans="5:5">
      <c r="E148" s="969"/>
    </row>
    <row r="149" spans="5:5">
      <c r="E149" s="969"/>
    </row>
    <row r="150" spans="5:5">
      <c r="E150" s="969"/>
    </row>
    <row r="151" spans="5:5">
      <c r="E151" s="969"/>
    </row>
  </sheetData>
  <mergeCells count="10">
    <mergeCell ref="B99:D99"/>
    <mergeCell ref="B6:D6"/>
    <mergeCell ref="B7:D7"/>
    <mergeCell ref="B92:D92"/>
    <mergeCell ref="B97:D97"/>
    <mergeCell ref="B98:D98"/>
    <mergeCell ref="B96:D96"/>
    <mergeCell ref="B95:D95"/>
    <mergeCell ref="B91:D91"/>
    <mergeCell ref="B93:D93"/>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4" verticalDpi="4294967294" r:id="rId1"/>
  <headerFooter scaleWithDoc="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447"/>
  <sheetViews>
    <sheetView showGridLines="0" showRuler="0" zoomScaleNormal="100" zoomScaleSheetLayoutView="80" workbookViewId="0">
      <selection activeCell="B3" sqref="B3"/>
    </sheetView>
  </sheetViews>
  <sheetFormatPr baseColWidth="10" defaultColWidth="11.453125" defaultRowHeight="13"/>
  <cols>
    <col min="1" max="1" width="6.81640625" style="1" customWidth="1"/>
    <col min="2" max="2" width="40" style="94" customWidth="1"/>
    <col min="3" max="9" width="17.1796875" style="94" bestFit="1" customWidth="1"/>
    <col min="10" max="12" width="17.1796875" style="94" customWidth="1"/>
    <col min="13" max="13" width="17.1796875" style="94" bestFit="1" customWidth="1"/>
    <col min="14" max="14" width="22.1796875" style="94" bestFit="1" customWidth="1"/>
    <col min="15" max="15" width="22.1796875" style="95" bestFit="1" customWidth="1"/>
    <col min="16" max="16384" width="11.453125" style="95"/>
  </cols>
  <sheetData>
    <row r="1" spans="1:15" ht="14.5">
      <c r="A1" s="696" t="s">
        <v>217</v>
      </c>
      <c r="B1" s="180"/>
    </row>
    <row r="2" spans="1:15" ht="15" customHeight="1">
      <c r="A2" s="180"/>
      <c r="B2" s="361" t="str">
        <f>+INDICE!B2</f>
        <v>MINISTERIO DE ECONOMÍA</v>
      </c>
      <c r="C2" s="96"/>
      <c r="D2" s="96"/>
      <c r="E2" s="96"/>
      <c r="F2" s="96"/>
      <c r="G2" s="96"/>
      <c r="H2" s="96"/>
      <c r="I2" s="96"/>
      <c r="J2" s="96"/>
      <c r="K2" s="96"/>
      <c r="L2" s="96"/>
      <c r="M2" s="96"/>
      <c r="N2" s="96"/>
    </row>
    <row r="3" spans="1:15" ht="15" customHeight="1">
      <c r="A3" s="180"/>
      <c r="B3" s="361" t="str">
        <f>+INDICE!B3</f>
        <v>SECRETARÍA DE FINANZAS</v>
      </c>
      <c r="C3" s="96"/>
      <c r="D3" s="96"/>
      <c r="E3" s="96"/>
      <c r="F3" s="96"/>
      <c r="G3" s="96"/>
      <c r="H3" s="96"/>
      <c r="I3" s="96"/>
      <c r="J3" s="96"/>
      <c r="K3" s="96"/>
      <c r="L3" s="96"/>
      <c r="M3" s="96"/>
      <c r="N3" s="96"/>
    </row>
    <row r="4" spans="1:15" ht="10.5">
      <c r="A4" s="94"/>
      <c r="B4" s="97"/>
      <c r="C4" s="96"/>
      <c r="D4" s="96"/>
      <c r="E4" s="96"/>
      <c r="F4" s="96"/>
      <c r="G4" s="96"/>
      <c r="H4" s="96"/>
      <c r="I4" s="96"/>
      <c r="J4" s="96"/>
      <c r="K4" s="96"/>
      <c r="L4" s="96"/>
      <c r="M4" s="96"/>
      <c r="N4" s="96"/>
    </row>
    <row r="5" spans="1:15" ht="10.5">
      <c r="A5" s="94"/>
      <c r="B5" s="97"/>
      <c r="C5" s="96"/>
      <c r="D5" s="96"/>
      <c r="E5" s="96"/>
      <c r="F5" s="96"/>
      <c r="G5" s="96"/>
      <c r="H5" s="96"/>
      <c r="I5" s="96"/>
      <c r="J5" s="96"/>
      <c r="K5" s="96"/>
      <c r="L5" s="96"/>
      <c r="M5" s="96"/>
      <c r="N5" s="96"/>
    </row>
    <row r="6" spans="1:15" ht="17">
      <c r="A6" s="94"/>
      <c r="B6" s="1335" t="s">
        <v>724</v>
      </c>
      <c r="C6" s="1335"/>
      <c r="D6" s="1335"/>
      <c r="E6" s="1335"/>
      <c r="F6" s="1335"/>
      <c r="G6" s="1335"/>
      <c r="H6" s="1335"/>
      <c r="I6" s="1335"/>
      <c r="J6" s="1335"/>
      <c r="K6" s="1335"/>
      <c r="L6" s="1335"/>
      <c r="M6" s="1335"/>
      <c r="N6" s="1335"/>
    </row>
    <row r="7" spans="1:15" ht="17">
      <c r="A7" s="94"/>
      <c r="B7" s="1335" t="s">
        <v>339</v>
      </c>
      <c r="C7" s="1335"/>
      <c r="D7" s="1335"/>
      <c r="E7" s="1335"/>
      <c r="F7" s="1335"/>
      <c r="G7" s="1335"/>
      <c r="H7" s="1335"/>
      <c r="I7" s="1335"/>
      <c r="J7" s="1335"/>
      <c r="K7" s="1335"/>
      <c r="L7" s="1335"/>
      <c r="M7" s="1335"/>
      <c r="N7" s="1335"/>
    </row>
    <row r="8" spans="1:15" ht="10.5">
      <c r="A8" s="94"/>
      <c r="B8" s="98"/>
      <c r="C8" s="99"/>
      <c r="D8" s="100"/>
      <c r="E8" s="99"/>
      <c r="F8" s="99"/>
      <c r="G8" s="99"/>
      <c r="H8" s="99"/>
      <c r="I8" s="99"/>
      <c r="J8" s="99"/>
      <c r="K8" s="99"/>
      <c r="L8" s="99"/>
      <c r="M8" s="99"/>
      <c r="N8" s="99"/>
    </row>
    <row r="9" spans="1:15" ht="13.5" customHeight="1" thickBot="1">
      <c r="A9" s="94"/>
      <c r="B9" s="654" t="s">
        <v>826</v>
      </c>
      <c r="C9" s="99"/>
      <c r="D9" s="100"/>
      <c r="E9" s="99"/>
      <c r="F9" s="99"/>
      <c r="G9" s="99"/>
      <c r="H9" s="99"/>
      <c r="I9" s="99"/>
      <c r="J9" s="99"/>
      <c r="K9" s="99"/>
      <c r="L9" s="99"/>
      <c r="M9" s="99"/>
      <c r="N9" s="99"/>
    </row>
    <row r="10" spans="1:15" ht="12" customHeight="1" thickTop="1">
      <c r="A10" s="94"/>
      <c r="B10" s="1336" t="s">
        <v>298</v>
      </c>
      <c r="C10" s="1338">
        <v>2020</v>
      </c>
      <c r="D10" s="1338">
        <v>2021</v>
      </c>
      <c r="E10" s="1338">
        <v>2022</v>
      </c>
      <c r="F10" s="1338">
        <v>2023</v>
      </c>
      <c r="G10" s="1338">
        <v>2024</v>
      </c>
      <c r="H10" s="1338">
        <v>2025</v>
      </c>
      <c r="I10" s="1338">
        <v>2026</v>
      </c>
      <c r="J10" s="1338">
        <v>2027</v>
      </c>
      <c r="K10" s="1338">
        <v>2028</v>
      </c>
      <c r="L10" s="1338">
        <v>2029</v>
      </c>
      <c r="M10" s="1338" t="s">
        <v>785</v>
      </c>
      <c r="N10" s="1338" t="s">
        <v>278</v>
      </c>
    </row>
    <row r="11" spans="1:15" ht="12" customHeight="1" thickBot="1">
      <c r="A11" s="94"/>
      <c r="B11" s="1337"/>
      <c r="C11" s="1339"/>
      <c r="D11" s="1339"/>
      <c r="E11" s="1339"/>
      <c r="F11" s="1339"/>
      <c r="G11" s="1339"/>
      <c r="H11" s="1339"/>
      <c r="I11" s="1339"/>
      <c r="J11" s="1339"/>
      <c r="K11" s="1339"/>
      <c r="L11" s="1339"/>
      <c r="M11" s="1339"/>
      <c r="N11" s="1339"/>
    </row>
    <row r="12" spans="1:15" s="105" customFormat="1" ht="9.75" customHeight="1" thickTop="1" thickBot="1">
      <c r="A12" s="101"/>
      <c r="B12" s="102"/>
      <c r="C12" s="104"/>
      <c r="D12" s="104"/>
      <c r="E12" s="104"/>
      <c r="F12" s="104"/>
      <c r="G12" s="104"/>
      <c r="H12" s="104"/>
      <c r="I12" s="104"/>
      <c r="J12" s="104"/>
      <c r="K12" s="104"/>
      <c r="L12" s="104"/>
      <c r="M12" s="104"/>
      <c r="N12" s="103"/>
    </row>
    <row r="13" spans="1:15" s="105" customFormat="1" ht="15" thickTop="1">
      <c r="A13" s="101"/>
      <c r="B13" s="513" t="s">
        <v>235</v>
      </c>
      <c r="C13" s="689">
        <f t="shared" ref="C13:M13" si="0">+C15+C16</f>
        <v>26489088.354800817</v>
      </c>
      <c r="D13" s="689">
        <f t="shared" si="0"/>
        <v>33401865.719660502</v>
      </c>
      <c r="E13" s="689">
        <f t="shared" si="0"/>
        <v>29251590.580709565</v>
      </c>
      <c r="F13" s="689">
        <f t="shared" si="0"/>
        <v>24127418.205399401</v>
      </c>
      <c r="G13" s="689">
        <f t="shared" si="0"/>
        <v>21675778.298717413</v>
      </c>
      <c r="H13" s="689">
        <f t="shared" si="0"/>
        <v>24353339.562549274</v>
      </c>
      <c r="I13" s="689">
        <f t="shared" si="0"/>
        <v>15316480.699487522</v>
      </c>
      <c r="J13" s="689">
        <f t="shared" si="0"/>
        <v>15983691.604974572</v>
      </c>
      <c r="K13" s="689">
        <f t="shared" si="0"/>
        <v>11651560.293443434</v>
      </c>
      <c r="L13" s="689">
        <f t="shared" si="0"/>
        <v>9522354.6836796571</v>
      </c>
      <c r="M13" s="689">
        <f t="shared" si="0"/>
        <v>78789740.342797011</v>
      </c>
      <c r="N13" s="689">
        <f>+N15+N16</f>
        <v>290562908.34621918</v>
      </c>
    </row>
    <row r="14" spans="1:15" s="105" customFormat="1" ht="14.5">
      <c r="A14" s="101"/>
      <c r="B14" s="511" t="s">
        <v>359</v>
      </c>
      <c r="C14" s="811">
        <f t="shared" ref="C14:N14" si="1">+C13/$N$70</f>
        <v>6.2462886569561657E-2</v>
      </c>
      <c r="D14" s="811">
        <f t="shared" si="1"/>
        <v>7.8763637378285012E-2</v>
      </c>
      <c r="E14" s="811">
        <f t="shared" si="1"/>
        <v>6.8977035372037393E-2</v>
      </c>
      <c r="F14" s="811">
        <f t="shared" si="1"/>
        <v>5.6893924260217221E-2</v>
      </c>
      <c r="G14" s="811">
        <f t="shared" si="1"/>
        <v>5.1112807773709912E-2</v>
      </c>
      <c r="H14" s="811">
        <f t="shared" si="1"/>
        <v>5.7426660604944481E-2</v>
      </c>
      <c r="I14" s="811">
        <f t="shared" si="1"/>
        <v>3.6117196022851329E-2</v>
      </c>
      <c r="J14" s="811">
        <f t="shared" si="1"/>
        <v>3.7690520047793052E-2</v>
      </c>
      <c r="K14" s="811">
        <f t="shared" si="1"/>
        <v>2.7475090090666066E-2</v>
      </c>
      <c r="L14" s="811">
        <f t="shared" si="1"/>
        <v>2.2454293349586627E-2</v>
      </c>
      <c r="M14" s="811">
        <f t="shared" si="1"/>
        <v>0.18579101507603968</v>
      </c>
      <c r="N14" s="520">
        <f t="shared" si="1"/>
        <v>0.68516506654569242</v>
      </c>
    </row>
    <row r="15" spans="1:15" s="105" customFormat="1" ht="14.5">
      <c r="A15" s="101"/>
      <c r="B15" s="514" t="s">
        <v>274</v>
      </c>
      <c r="C15" s="526">
        <v>17662553.248121139</v>
      </c>
      <c r="D15" s="526">
        <v>25222269.550948206</v>
      </c>
      <c r="E15" s="526">
        <v>22097849.466405358</v>
      </c>
      <c r="F15" s="521">
        <v>17910667.784300152</v>
      </c>
      <c r="G15" s="521">
        <v>15930394.933612533</v>
      </c>
      <c r="H15" s="521">
        <v>18900437.132497661</v>
      </c>
      <c r="I15" s="521">
        <v>10676766.474343447</v>
      </c>
      <c r="J15" s="521">
        <v>12127896.859867195</v>
      </c>
      <c r="K15" s="521">
        <v>8667214.6743454803</v>
      </c>
      <c r="L15" s="521">
        <v>6862816.0614586035</v>
      </c>
      <c r="M15" s="521">
        <v>43667192.290434241</v>
      </c>
      <c r="N15" s="521">
        <f>SUM(C15:M15)</f>
        <v>199726058.47633404</v>
      </c>
    </row>
    <row r="16" spans="1:15" ht="14.5">
      <c r="A16" s="101"/>
      <c r="B16" s="514" t="s">
        <v>304</v>
      </c>
      <c r="C16" s="526">
        <v>8826535.106679678</v>
      </c>
      <c r="D16" s="526">
        <v>8179596.1687122947</v>
      </c>
      <c r="E16" s="526">
        <v>7153741.1143042082</v>
      </c>
      <c r="F16" s="521">
        <v>6216750.4210992511</v>
      </c>
      <c r="G16" s="521">
        <v>5745383.3651048793</v>
      </c>
      <c r="H16" s="521">
        <v>5452902.4300516127</v>
      </c>
      <c r="I16" s="521">
        <v>4639714.2251440762</v>
      </c>
      <c r="J16" s="521">
        <v>3855794.745107376</v>
      </c>
      <c r="K16" s="521">
        <v>2984345.6190979546</v>
      </c>
      <c r="L16" s="521">
        <v>2659538.6222210536</v>
      </c>
      <c r="M16" s="521">
        <v>35122548.05236277</v>
      </c>
      <c r="N16" s="521">
        <f>SUM(C16:M16)</f>
        <v>90836849.869885147</v>
      </c>
      <c r="O16" s="105"/>
    </row>
    <row r="17" spans="1:14" ht="9.75" customHeight="1">
      <c r="A17" s="94"/>
      <c r="B17" s="505"/>
      <c r="C17" s="522"/>
      <c r="D17" s="522"/>
      <c r="E17" s="522"/>
      <c r="F17" s="522"/>
      <c r="G17" s="522"/>
      <c r="H17" s="522"/>
      <c r="I17" s="522"/>
      <c r="J17" s="522"/>
      <c r="K17" s="522"/>
      <c r="L17" s="522"/>
      <c r="M17" s="522"/>
      <c r="N17" s="522"/>
    </row>
    <row r="18" spans="1:14" ht="14.5">
      <c r="A18" s="94"/>
      <c r="B18" s="511" t="s">
        <v>236</v>
      </c>
      <c r="C18" s="524">
        <f t="shared" ref="C18:H18" si="2">+C20+C21</f>
        <v>18419766.584768079</v>
      </c>
      <c r="D18" s="524">
        <f t="shared" si="2"/>
        <v>440461.03399999999</v>
      </c>
      <c r="E18" s="799">
        <f t="shared" si="2"/>
        <v>211223.484</v>
      </c>
      <c r="F18" s="799">
        <f t="shared" si="2"/>
        <v>448025.78200000001</v>
      </c>
      <c r="G18" s="799">
        <f t="shared" si="2"/>
        <v>45310.326999999997</v>
      </c>
      <c r="H18" s="799">
        <f t="shared" si="2"/>
        <v>0</v>
      </c>
      <c r="I18" s="799">
        <f>+I20+I21</f>
        <v>0</v>
      </c>
      <c r="J18" s="799">
        <f t="shared" ref="J18:L18" si="3">+J20+J21</f>
        <v>0</v>
      </c>
      <c r="K18" s="799">
        <f t="shared" si="3"/>
        <v>0</v>
      </c>
      <c r="L18" s="799">
        <f t="shared" si="3"/>
        <v>0</v>
      </c>
      <c r="M18" s="799">
        <f>+M20+M21</f>
        <v>0</v>
      </c>
      <c r="N18" s="524">
        <f>+N20+N21</f>
        <v>19564787.211768083</v>
      </c>
    </row>
    <row r="19" spans="1:14" ht="14.5">
      <c r="A19" s="94"/>
      <c r="B19" s="511" t="s">
        <v>359</v>
      </c>
      <c r="C19" s="811">
        <f t="shared" ref="C19:N19" si="4">+C18/$N$70</f>
        <v>4.3434933487004945E-2</v>
      </c>
      <c r="D19" s="811">
        <f t="shared" si="4"/>
        <v>1.0386339928556865E-3</v>
      </c>
      <c r="E19" s="811">
        <f t="shared" si="4"/>
        <v>4.980778630506716E-4</v>
      </c>
      <c r="F19" s="811">
        <f t="shared" si="4"/>
        <v>1.0564721302019906E-3</v>
      </c>
      <c r="G19" s="811">
        <f t="shared" si="4"/>
        <v>1.0684451567083869E-4</v>
      </c>
      <c r="H19" s="811">
        <f t="shared" si="4"/>
        <v>0</v>
      </c>
      <c r="I19" s="811">
        <f t="shared" si="4"/>
        <v>0</v>
      </c>
      <c r="J19" s="811">
        <f t="shared" si="4"/>
        <v>0</v>
      </c>
      <c r="K19" s="811">
        <f t="shared" si="4"/>
        <v>0</v>
      </c>
      <c r="L19" s="811">
        <f t="shared" si="4"/>
        <v>0</v>
      </c>
      <c r="M19" s="811">
        <f t="shared" si="4"/>
        <v>0</v>
      </c>
      <c r="N19" s="520">
        <f t="shared" si="4"/>
        <v>4.613496198878414E-2</v>
      </c>
    </row>
    <row r="20" spans="1:14" ht="14.5">
      <c r="A20" s="94"/>
      <c r="B20" s="514" t="s">
        <v>274</v>
      </c>
      <c r="C20" s="691">
        <v>17512561.217266992</v>
      </c>
      <c r="D20" s="691">
        <v>440461.03399999999</v>
      </c>
      <c r="E20" s="691">
        <v>211223.484</v>
      </c>
      <c r="F20" s="691">
        <v>448025.78200000001</v>
      </c>
      <c r="G20" s="691">
        <v>45310.326999999997</v>
      </c>
      <c r="H20" s="691">
        <v>0</v>
      </c>
      <c r="I20" s="691">
        <v>0</v>
      </c>
      <c r="J20" s="691">
        <v>0</v>
      </c>
      <c r="K20" s="691">
        <v>0</v>
      </c>
      <c r="L20" s="691">
        <v>0</v>
      </c>
      <c r="M20" s="691">
        <v>0</v>
      </c>
      <c r="N20" s="526">
        <f>SUM(C20:M20)</f>
        <v>18657581.844266996</v>
      </c>
    </row>
    <row r="21" spans="1:14" ht="14.5">
      <c r="A21" s="94"/>
      <c r="B21" s="514" t="s">
        <v>304</v>
      </c>
      <c r="C21" s="691">
        <v>907205.36750108923</v>
      </c>
      <c r="D21" s="691">
        <v>0</v>
      </c>
      <c r="E21" s="691">
        <v>0</v>
      </c>
      <c r="F21" s="691">
        <v>0</v>
      </c>
      <c r="G21" s="691">
        <v>0</v>
      </c>
      <c r="H21" s="691">
        <v>0</v>
      </c>
      <c r="I21" s="691">
        <v>0</v>
      </c>
      <c r="J21" s="691">
        <v>0</v>
      </c>
      <c r="K21" s="691">
        <v>0</v>
      </c>
      <c r="L21" s="691">
        <v>0</v>
      </c>
      <c r="M21" s="691">
        <v>0</v>
      </c>
      <c r="N21" s="526">
        <f>SUM(C21:M21)</f>
        <v>907205.36750108923</v>
      </c>
    </row>
    <row r="22" spans="1:14" ht="9.75" customHeight="1">
      <c r="A22" s="94"/>
      <c r="B22" s="505"/>
      <c r="C22" s="527"/>
      <c r="D22" s="527"/>
      <c r="E22" s="527"/>
      <c r="F22" s="527"/>
      <c r="G22" s="527"/>
      <c r="H22" s="527"/>
      <c r="I22" s="527"/>
      <c r="J22" s="527"/>
      <c r="K22" s="527"/>
      <c r="L22" s="527"/>
      <c r="M22" s="527"/>
      <c r="N22" s="527"/>
    </row>
    <row r="23" spans="1:14" ht="14.5">
      <c r="A23" s="94"/>
      <c r="B23" s="810" t="s">
        <v>659</v>
      </c>
      <c r="C23" s="524">
        <f t="shared" ref="C23:N23" si="5">+C25+C26</f>
        <v>243892.625</v>
      </c>
      <c r="D23" s="524">
        <f t="shared" si="5"/>
        <v>359393.27500000002</v>
      </c>
      <c r="E23" s="524">
        <f t="shared" si="5"/>
        <v>365231.27500000002</v>
      </c>
      <c r="F23" s="524">
        <f t="shared" si="5"/>
        <v>370856.27500000002</v>
      </c>
      <c r="G23" s="524">
        <f t="shared" si="5"/>
        <v>370856.27500000002</v>
      </c>
      <c r="H23" s="524">
        <f t="shared" si="5"/>
        <v>370856.27500000002</v>
      </c>
      <c r="I23" s="524">
        <f t="shared" si="5"/>
        <v>370856.27500000002</v>
      </c>
      <c r="J23" s="524">
        <f t="shared" si="5"/>
        <v>370856.27500000002</v>
      </c>
      <c r="K23" s="524">
        <f t="shared" si="5"/>
        <v>370856.27500000002</v>
      </c>
      <c r="L23" s="524">
        <f t="shared" si="5"/>
        <v>370856.27500000002</v>
      </c>
      <c r="M23" s="524">
        <f t="shared" si="5"/>
        <v>3803928.3499999996</v>
      </c>
      <c r="N23" s="524">
        <f t="shared" si="5"/>
        <v>7368439.4499999993</v>
      </c>
    </row>
    <row r="24" spans="1:14" ht="14.5">
      <c r="A24" s="94"/>
      <c r="B24" s="511" t="s">
        <v>359</v>
      </c>
      <c r="C24" s="811">
        <f t="shared" ref="C24:N24" si="6">+C23/$N$70</f>
        <v>5.7511369083287542E-4</v>
      </c>
      <c r="D24" s="811">
        <f t="shared" si="6"/>
        <v>8.4747127079289335E-4</v>
      </c>
      <c r="E24" s="811">
        <f t="shared" si="6"/>
        <v>8.6123763099784961E-4</v>
      </c>
      <c r="F24" s="811">
        <f t="shared" si="6"/>
        <v>8.7450172420663332E-4</v>
      </c>
      <c r="G24" s="811">
        <f t="shared" si="6"/>
        <v>8.7450172420663332E-4</v>
      </c>
      <c r="H24" s="811">
        <f t="shared" si="6"/>
        <v>8.7450172420663332E-4</v>
      </c>
      <c r="I24" s="811">
        <f t="shared" si="6"/>
        <v>8.7450172420663332E-4</v>
      </c>
      <c r="J24" s="811">
        <f t="shared" si="6"/>
        <v>8.7450172420663332E-4</v>
      </c>
      <c r="K24" s="811">
        <f t="shared" si="6"/>
        <v>8.7450172420663332E-4</v>
      </c>
      <c r="L24" s="811">
        <f t="shared" si="6"/>
        <v>8.7450172420663332E-4</v>
      </c>
      <c r="M24" s="811">
        <f t="shared" si="6"/>
        <v>8.9698951455883906E-3</v>
      </c>
      <c r="N24" s="520">
        <f t="shared" si="6"/>
        <v>1.7375229807658439E-2</v>
      </c>
    </row>
    <row r="25" spans="1:14" ht="14.5">
      <c r="A25" s="94"/>
      <c r="B25" s="515" t="s">
        <v>274</v>
      </c>
      <c r="C25" s="525">
        <v>243892.625</v>
      </c>
      <c r="D25" s="525">
        <v>359393.27500000002</v>
      </c>
      <c r="E25" s="525">
        <v>365231.27500000002</v>
      </c>
      <c r="F25" s="525">
        <v>370856.27500000002</v>
      </c>
      <c r="G25" s="525">
        <v>370856.27500000002</v>
      </c>
      <c r="H25" s="525">
        <v>370856.27500000002</v>
      </c>
      <c r="I25" s="525">
        <v>370856.27500000002</v>
      </c>
      <c r="J25" s="525">
        <v>370856.27500000002</v>
      </c>
      <c r="K25" s="525">
        <v>370856.27500000002</v>
      </c>
      <c r="L25" s="525">
        <v>370856.27500000002</v>
      </c>
      <c r="M25" s="525">
        <v>3803928.3499999996</v>
      </c>
      <c r="N25" s="526">
        <f>SUM(C25:M25)</f>
        <v>7368439.4499999993</v>
      </c>
    </row>
    <row r="26" spans="1:14" ht="14.5">
      <c r="A26" s="94"/>
      <c r="B26" s="515" t="s">
        <v>304</v>
      </c>
      <c r="C26" s="798">
        <v>0</v>
      </c>
      <c r="D26" s="798">
        <v>0</v>
      </c>
      <c r="E26" s="798">
        <v>0</v>
      </c>
      <c r="F26" s="798">
        <v>0</v>
      </c>
      <c r="G26" s="798">
        <v>0</v>
      </c>
      <c r="H26" s="798">
        <v>0</v>
      </c>
      <c r="I26" s="798">
        <v>0</v>
      </c>
      <c r="J26" s="798">
        <v>0</v>
      </c>
      <c r="K26" s="798">
        <v>0</v>
      </c>
      <c r="L26" s="798">
        <v>0</v>
      </c>
      <c r="M26" s="798">
        <v>0</v>
      </c>
      <c r="N26" s="800">
        <f>SUM(C26:M26)</f>
        <v>0</v>
      </c>
    </row>
    <row r="27" spans="1:14" ht="9.75" customHeight="1">
      <c r="A27" s="94"/>
      <c r="B27" s="505"/>
      <c r="C27" s="527"/>
      <c r="D27" s="527"/>
      <c r="E27" s="527"/>
      <c r="F27" s="527"/>
      <c r="G27" s="527"/>
      <c r="H27" s="527"/>
      <c r="I27" s="527"/>
      <c r="J27" s="527"/>
      <c r="K27" s="527"/>
      <c r="L27" s="527"/>
      <c r="M27" s="527"/>
      <c r="N27" s="527"/>
    </row>
    <row r="28" spans="1:14" ht="14.5">
      <c r="A28" s="94"/>
      <c r="B28" s="511" t="s">
        <v>549</v>
      </c>
      <c r="C28" s="524">
        <f t="shared" ref="C28:N28" si="7">+C30+C31</f>
        <v>9654479.7284640539</v>
      </c>
      <c r="D28" s="524">
        <f t="shared" si="7"/>
        <v>8102159.3991865283</v>
      </c>
      <c r="E28" s="524">
        <f t="shared" si="7"/>
        <v>21229015.088355895</v>
      </c>
      <c r="F28" s="524">
        <f t="shared" si="7"/>
        <v>21250465.984620869</v>
      </c>
      <c r="G28" s="524">
        <f t="shared" si="7"/>
        <v>7332108.5140435454</v>
      </c>
      <c r="H28" s="524">
        <f t="shared" si="7"/>
        <v>2440863.8260296383</v>
      </c>
      <c r="I28" s="524">
        <f t="shared" si="7"/>
        <v>2235976.3454406383</v>
      </c>
      <c r="J28" s="524">
        <f t="shared" si="7"/>
        <v>2224491.4086862011</v>
      </c>
      <c r="K28" s="524">
        <f t="shared" si="7"/>
        <v>1951288.0943728031</v>
      </c>
      <c r="L28" s="524">
        <f t="shared" si="7"/>
        <v>1843000.0347620319</v>
      </c>
      <c r="M28" s="524">
        <f t="shared" si="7"/>
        <v>11491830.205508217</v>
      </c>
      <c r="N28" s="524">
        <f t="shared" si="7"/>
        <v>89755678.629470423</v>
      </c>
    </row>
    <row r="29" spans="1:14" ht="14.5">
      <c r="A29" s="94"/>
      <c r="B29" s="511" t="s">
        <v>359</v>
      </c>
      <c r="C29" s="811">
        <f t="shared" ref="C29:N29" si="8">+C28/$N$70</f>
        <v>2.2765852266783956E-2</v>
      </c>
      <c r="D29" s="811">
        <f t="shared" si="8"/>
        <v>1.9105386215685843E-2</v>
      </c>
      <c r="E29" s="811">
        <f t="shared" si="8"/>
        <v>5.0059312864467138E-2</v>
      </c>
      <c r="F29" s="811">
        <f t="shared" si="8"/>
        <v>5.0109895386684131E-2</v>
      </c>
      <c r="G29" s="811">
        <f t="shared" si="8"/>
        <v>1.7289559243944885E-2</v>
      </c>
      <c r="H29" s="811">
        <f t="shared" si="8"/>
        <v>5.7557058308276392E-3</v>
      </c>
      <c r="I29" s="811">
        <f t="shared" si="8"/>
        <v>5.2725686504106872E-3</v>
      </c>
      <c r="J29" s="811">
        <f t="shared" si="8"/>
        <v>5.2454864687915157E-3</v>
      </c>
      <c r="K29" s="811">
        <f t="shared" si="8"/>
        <v>4.601256384169021E-3</v>
      </c>
      <c r="L29" s="811">
        <f t="shared" si="8"/>
        <v>4.3459065324222487E-3</v>
      </c>
      <c r="M29" s="811">
        <f t="shared" si="8"/>
        <v>2.7098436797400299E-2</v>
      </c>
      <c r="N29" s="520">
        <f t="shared" si="8"/>
        <v>0.21164936664158737</v>
      </c>
    </row>
    <row r="30" spans="1:14" ht="14.5">
      <c r="A30" s="94"/>
      <c r="B30" s="515" t="s">
        <v>274</v>
      </c>
      <c r="C30" s="525">
        <f>+C35+C40+C45+C50+C55+C60</f>
        <v>7784988.6578954114</v>
      </c>
      <c r="D30" s="525">
        <f t="shared" ref="D30:L31" si="9">+D35+D40+D45+D50+D55+D60</f>
        <v>5955472.0705766464</v>
      </c>
      <c r="E30" s="525">
        <f t="shared" si="9"/>
        <v>19254062.274098035</v>
      </c>
      <c r="F30" s="525">
        <f t="shared" si="9"/>
        <v>20145819.538349804</v>
      </c>
      <c r="G30" s="525">
        <f t="shared" si="9"/>
        <v>6677267.9393052347</v>
      </c>
      <c r="H30" s="525">
        <f t="shared" si="9"/>
        <v>1875274.8525577914</v>
      </c>
      <c r="I30" s="525">
        <f t="shared" si="9"/>
        <v>1733472.8220970184</v>
      </c>
      <c r="J30" s="525">
        <f t="shared" si="9"/>
        <v>1782657.9105071754</v>
      </c>
      <c r="K30" s="525">
        <f t="shared" si="9"/>
        <v>1570220.0159938552</v>
      </c>
      <c r="L30" s="525">
        <f t="shared" si="9"/>
        <v>1516150.1993868079</v>
      </c>
      <c r="M30" s="525">
        <f>+M35+M40+M45+M50+M55+M60</f>
        <v>9982553.4668551683</v>
      </c>
      <c r="N30" s="525">
        <f>SUM(C30:M30)</f>
        <v>78277939.747622952</v>
      </c>
    </row>
    <row r="31" spans="1:14" ht="14.5">
      <c r="A31" s="94"/>
      <c r="B31" s="515" t="s">
        <v>304</v>
      </c>
      <c r="C31" s="525">
        <f>+C36+C41+C46+C51+C56+C61</f>
        <v>1869491.0705686423</v>
      </c>
      <c r="D31" s="525">
        <f t="shared" si="9"/>
        <v>2146687.3286098819</v>
      </c>
      <c r="E31" s="525">
        <f t="shared" si="9"/>
        <v>1974952.8142578602</v>
      </c>
      <c r="F31" s="525">
        <f t="shared" si="9"/>
        <v>1104646.4462710666</v>
      </c>
      <c r="G31" s="525">
        <f t="shared" si="9"/>
        <v>654840.57473831018</v>
      </c>
      <c r="H31" s="525">
        <f t="shared" si="9"/>
        <v>565588.97347184701</v>
      </c>
      <c r="I31" s="525">
        <f t="shared" si="9"/>
        <v>502503.52334361989</v>
      </c>
      <c r="J31" s="525">
        <f t="shared" si="9"/>
        <v>441833.49817902595</v>
      </c>
      <c r="K31" s="525">
        <f t="shared" si="9"/>
        <v>381068.07837894792</v>
      </c>
      <c r="L31" s="525">
        <f t="shared" si="9"/>
        <v>326849.83537522401</v>
      </c>
      <c r="M31" s="525">
        <f>+M36+M41+M46+M51+M56+M61</f>
        <v>1509276.7386530484</v>
      </c>
      <c r="N31" s="525">
        <f>SUM(C31:M31)</f>
        <v>11477738.881847475</v>
      </c>
    </row>
    <row r="32" spans="1:14" ht="9.75" customHeight="1">
      <c r="A32" s="94"/>
      <c r="B32" s="508"/>
      <c r="C32" s="528"/>
      <c r="D32" s="528"/>
      <c r="E32" s="528"/>
      <c r="F32" s="528"/>
      <c r="G32" s="528"/>
      <c r="H32" s="528"/>
      <c r="I32" s="528"/>
      <c r="J32" s="528"/>
      <c r="K32" s="528"/>
      <c r="L32" s="528"/>
      <c r="M32" s="528"/>
      <c r="N32" s="528"/>
    </row>
    <row r="33" spans="1:14" ht="6.75" customHeight="1">
      <c r="A33" s="94"/>
      <c r="B33" s="516"/>
      <c r="C33" s="529"/>
      <c r="D33" s="529"/>
      <c r="E33" s="529"/>
      <c r="F33" s="529"/>
      <c r="G33" s="529"/>
      <c r="H33" s="529"/>
      <c r="I33" s="529"/>
      <c r="J33" s="529"/>
      <c r="K33" s="529"/>
      <c r="L33" s="529"/>
      <c r="M33" s="529"/>
      <c r="N33" s="529"/>
    </row>
    <row r="34" spans="1:14" ht="14.5">
      <c r="A34" s="94"/>
      <c r="B34" s="505" t="s">
        <v>159</v>
      </c>
      <c r="C34" s="530">
        <f t="shared" ref="C34:N34" si="10">+C35+C36</f>
        <v>2794137.076764226</v>
      </c>
      <c r="D34" s="530">
        <f t="shared" si="10"/>
        <v>7383698.4665783802</v>
      </c>
      <c r="E34" s="530">
        <f t="shared" si="10"/>
        <v>20573381.759321939</v>
      </c>
      <c r="F34" s="530">
        <f t="shared" si="10"/>
        <v>20677052.231296536</v>
      </c>
      <c r="G34" s="530">
        <f t="shared" si="10"/>
        <v>6827578.5494276276</v>
      </c>
      <c r="H34" s="530">
        <f t="shared" si="10"/>
        <v>1956943.9932820979</v>
      </c>
      <c r="I34" s="530">
        <f t="shared" si="10"/>
        <v>1778186.5571913579</v>
      </c>
      <c r="J34" s="530">
        <f t="shared" si="10"/>
        <v>1658611.9613349726</v>
      </c>
      <c r="K34" s="530">
        <f t="shared" si="10"/>
        <v>1564859.8876739666</v>
      </c>
      <c r="L34" s="530">
        <f t="shared" si="10"/>
        <v>1470495.6644041801</v>
      </c>
      <c r="M34" s="530">
        <f t="shared" si="10"/>
        <v>10372294.75669531</v>
      </c>
      <c r="N34" s="530">
        <f t="shared" si="10"/>
        <v>77057240.903970584</v>
      </c>
    </row>
    <row r="35" spans="1:14" ht="14.5">
      <c r="A35" s="94"/>
      <c r="B35" s="505" t="s">
        <v>274</v>
      </c>
      <c r="C35" s="530">
        <v>1349351.0131395182</v>
      </c>
      <c r="D35" s="530">
        <v>5446089.5895831957</v>
      </c>
      <c r="E35" s="530">
        <v>18780133.65694318</v>
      </c>
      <c r="F35" s="530">
        <v>19729323.526276566</v>
      </c>
      <c r="G35" s="530">
        <v>6310947.1095845336</v>
      </c>
      <c r="H35" s="530">
        <v>1512302.8227864653</v>
      </c>
      <c r="I35" s="530">
        <v>1379774.7023244654</v>
      </c>
      <c r="J35" s="530">
        <v>1302479.3956221084</v>
      </c>
      <c r="K35" s="530">
        <v>1248141.8540950057</v>
      </c>
      <c r="L35" s="530">
        <v>1192851.7493659765</v>
      </c>
      <c r="M35" s="530">
        <v>8948939.1444171928</v>
      </c>
      <c r="N35" s="530">
        <f>SUM(C35:M35)</f>
        <v>67200334.564138204</v>
      </c>
    </row>
    <row r="36" spans="1:14" ht="14.5">
      <c r="A36" s="94"/>
      <c r="B36" s="505" t="s">
        <v>304</v>
      </c>
      <c r="C36" s="530">
        <v>1444786.0636247075</v>
      </c>
      <c r="D36" s="530">
        <v>1937608.8769951845</v>
      </c>
      <c r="E36" s="530">
        <v>1793248.1023787609</v>
      </c>
      <c r="F36" s="530">
        <v>947728.7050199681</v>
      </c>
      <c r="G36" s="530">
        <v>516631.43984309386</v>
      </c>
      <c r="H36" s="530">
        <v>444641.17049563257</v>
      </c>
      <c r="I36" s="530">
        <v>398411.85486689257</v>
      </c>
      <c r="J36" s="530">
        <v>356132.56571286434</v>
      </c>
      <c r="K36" s="530">
        <v>316718.03357896087</v>
      </c>
      <c r="L36" s="530">
        <v>277643.91503820359</v>
      </c>
      <c r="M36" s="530">
        <v>1423355.6122781176</v>
      </c>
      <c r="N36" s="530">
        <f>SUM(C36:M36)</f>
        <v>9856906.339832386</v>
      </c>
    </row>
    <row r="37" spans="1:14" ht="6.75" customHeight="1">
      <c r="A37" s="94"/>
      <c r="B37" s="508"/>
      <c r="C37" s="528"/>
      <c r="D37" s="528"/>
      <c r="E37" s="528"/>
      <c r="F37" s="528"/>
      <c r="G37" s="528"/>
      <c r="H37" s="528"/>
      <c r="I37" s="528"/>
      <c r="J37" s="528"/>
      <c r="K37" s="528"/>
      <c r="L37" s="528"/>
      <c r="M37" s="528"/>
      <c r="N37" s="528"/>
    </row>
    <row r="38" spans="1:14" ht="6.75" customHeight="1">
      <c r="A38" s="94"/>
      <c r="B38" s="505"/>
      <c r="C38" s="522"/>
      <c r="D38" s="522"/>
      <c r="E38" s="522"/>
      <c r="F38" s="522"/>
      <c r="G38" s="522"/>
      <c r="H38" s="522"/>
      <c r="I38" s="522"/>
      <c r="J38" s="522"/>
      <c r="K38" s="522"/>
      <c r="L38" s="522"/>
      <c r="M38" s="522"/>
      <c r="N38" s="522"/>
    </row>
    <row r="39" spans="1:14" ht="14.5">
      <c r="A39" s="94"/>
      <c r="B39" s="505" t="s">
        <v>161</v>
      </c>
      <c r="C39" s="530">
        <f t="shared" ref="C39:M39" si="11">+C40+C41</f>
        <v>2432634.3376915734</v>
      </c>
      <c r="D39" s="530">
        <f t="shared" si="11"/>
        <v>489175.22725815536</v>
      </c>
      <c r="E39" s="530">
        <f t="shared" si="11"/>
        <v>450898.63547254057</v>
      </c>
      <c r="F39" s="530">
        <f t="shared" si="11"/>
        <v>455686.14505906333</v>
      </c>
      <c r="G39" s="530">
        <f t="shared" si="11"/>
        <v>428648.46322850732</v>
      </c>
      <c r="H39" s="530">
        <f t="shared" si="11"/>
        <v>410681.41244674951</v>
      </c>
      <c r="I39" s="530">
        <f t="shared" si="11"/>
        <v>385639.43535903189</v>
      </c>
      <c r="J39" s="530">
        <f t="shared" si="11"/>
        <v>369143.36145888228</v>
      </c>
      <c r="K39" s="530">
        <f t="shared" si="11"/>
        <v>352825.46275007987</v>
      </c>
      <c r="L39" s="530">
        <f t="shared" si="11"/>
        <v>321901.40834013605</v>
      </c>
      <c r="M39" s="530">
        <f t="shared" si="11"/>
        <v>235362.15064254144</v>
      </c>
      <c r="N39" s="530">
        <f>+N40+N41</f>
        <v>6332596.0397072621</v>
      </c>
    </row>
    <row r="40" spans="1:14" ht="14.5">
      <c r="A40" s="94"/>
      <c r="B40" s="505" t="s">
        <v>274</v>
      </c>
      <c r="C40" s="531">
        <v>2137718.4065438081</v>
      </c>
      <c r="D40" s="531">
        <v>340453.50347940763</v>
      </c>
      <c r="E40" s="531">
        <v>319144.29519174335</v>
      </c>
      <c r="F40" s="531">
        <v>340335.36280353775</v>
      </c>
      <c r="G40" s="531">
        <v>329742.13702902268</v>
      </c>
      <c r="H40" s="531">
        <v>328540.63883902272</v>
      </c>
      <c r="I40" s="531">
        <v>319965.56898902269</v>
      </c>
      <c r="J40" s="531">
        <v>319872.34918902267</v>
      </c>
      <c r="K40" s="531">
        <v>319872.34918902267</v>
      </c>
      <c r="L40" s="531">
        <v>305121.9815390227</v>
      </c>
      <c r="M40" s="531">
        <v>223717.3799055586</v>
      </c>
      <c r="N40" s="530">
        <f>SUM(C40:M40)</f>
        <v>5284483.9726981921</v>
      </c>
    </row>
    <row r="41" spans="1:14" ht="14.5">
      <c r="A41" s="94"/>
      <c r="B41" s="505" t="s">
        <v>304</v>
      </c>
      <c r="C41" s="531">
        <v>294915.93114776531</v>
      </c>
      <c r="D41" s="531">
        <v>148721.72377874775</v>
      </c>
      <c r="E41" s="531">
        <v>131754.34028079722</v>
      </c>
      <c r="F41" s="531">
        <v>115350.78225552561</v>
      </c>
      <c r="G41" s="531">
        <v>98906.326199484611</v>
      </c>
      <c r="H41" s="531">
        <v>82140.773607726805</v>
      </c>
      <c r="I41" s="531">
        <v>65673.866370009229</v>
      </c>
      <c r="J41" s="531">
        <v>49271.012269859617</v>
      </c>
      <c r="K41" s="531">
        <v>32953.11356105718</v>
      </c>
      <c r="L41" s="531">
        <v>16779.426801113332</v>
      </c>
      <c r="M41" s="531">
        <v>11644.770736982839</v>
      </c>
      <c r="N41" s="530">
        <f>SUM(C41:M41)</f>
        <v>1048112.0670090695</v>
      </c>
    </row>
    <row r="42" spans="1:14" ht="6.75" customHeight="1">
      <c r="A42" s="94"/>
      <c r="B42" s="508"/>
      <c r="C42" s="528"/>
      <c r="D42" s="528"/>
      <c r="E42" s="528"/>
      <c r="F42" s="528"/>
      <c r="G42" s="528"/>
      <c r="H42" s="528"/>
      <c r="I42" s="528"/>
      <c r="J42" s="528"/>
      <c r="K42" s="528"/>
      <c r="L42" s="528"/>
      <c r="M42" s="528"/>
      <c r="N42" s="528"/>
    </row>
    <row r="43" spans="1:14" ht="6.75" customHeight="1">
      <c r="A43" s="94"/>
      <c r="B43" s="505"/>
      <c r="C43" s="522"/>
      <c r="D43" s="522"/>
      <c r="E43" s="522"/>
      <c r="F43" s="522"/>
      <c r="G43" s="522"/>
      <c r="H43" s="522"/>
      <c r="I43" s="522"/>
      <c r="J43" s="522"/>
      <c r="K43" s="522"/>
      <c r="L43" s="522"/>
      <c r="M43" s="522"/>
      <c r="N43" s="522"/>
    </row>
    <row r="44" spans="1:14" s="105" customFormat="1" ht="14.5">
      <c r="A44" s="94"/>
      <c r="B44" s="504" t="s">
        <v>539</v>
      </c>
      <c r="C44" s="530">
        <f t="shared" ref="C44:N44" si="12">+C45+C46</f>
        <v>24084.843932785301</v>
      </c>
      <c r="D44" s="530">
        <f t="shared" si="12"/>
        <v>32006.441647833217</v>
      </c>
      <c r="E44" s="530">
        <f t="shared" si="12"/>
        <v>32006.44164783322</v>
      </c>
      <c r="F44" s="530">
        <f t="shared" si="12"/>
        <v>32006.441647833217</v>
      </c>
      <c r="G44" s="530">
        <f t="shared" si="12"/>
        <v>32071.655752627667</v>
      </c>
      <c r="H44" s="530">
        <f t="shared" si="12"/>
        <v>32006.441647833217</v>
      </c>
      <c r="I44" s="530">
        <f t="shared" si="12"/>
        <v>32006.441647833217</v>
      </c>
      <c r="J44" s="530">
        <f t="shared" si="12"/>
        <v>158725.17647174539</v>
      </c>
      <c r="K44" s="530">
        <f t="shared" si="12"/>
        <v>25655.517282297995</v>
      </c>
      <c r="L44" s="530">
        <f t="shared" si="12"/>
        <v>25590.303177503549</v>
      </c>
      <c r="M44" s="530">
        <f t="shared" si="12"/>
        <v>542024.54092344223</v>
      </c>
      <c r="N44" s="530">
        <f t="shared" si="12"/>
        <v>968184.24577956821</v>
      </c>
    </row>
    <row r="45" spans="1:14" s="105" customFormat="1" ht="14.5">
      <c r="A45" s="101"/>
      <c r="B45" s="505" t="s">
        <v>274</v>
      </c>
      <c r="C45" s="1060">
        <v>0</v>
      </c>
      <c r="D45" s="531">
        <v>0</v>
      </c>
      <c r="E45" s="801">
        <v>0</v>
      </c>
      <c r="F45" s="801">
        <v>0</v>
      </c>
      <c r="G45" s="801">
        <v>0</v>
      </c>
      <c r="H45" s="801">
        <v>0</v>
      </c>
      <c r="I45" s="801">
        <v>0</v>
      </c>
      <c r="J45" s="801">
        <v>128322.7694414946</v>
      </c>
      <c r="K45" s="801">
        <v>0</v>
      </c>
      <c r="L45" s="801">
        <v>0</v>
      </c>
      <c r="M45" s="531">
        <v>505286.42241090746</v>
      </c>
      <c r="N45" s="530">
        <f>SUM(C45:M45)</f>
        <v>633609.19185240206</v>
      </c>
    </row>
    <row r="46" spans="1:14" ht="14.5">
      <c r="A46" s="101"/>
      <c r="B46" s="505" t="s">
        <v>304</v>
      </c>
      <c r="C46" s="531">
        <v>24084.843932785301</v>
      </c>
      <c r="D46" s="531">
        <v>32006.441647833217</v>
      </c>
      <c r="E46" s="531">
        <v>32006.44164783322</v>
      </c>
      <c r="F46" s="531">
        <v>32006.441647833217</v>
      </c>
      <c r="G46" s="531">
        <v>32071.655752627667</v>
      </c>
      <c r="H46" s="531">
        <v>32006.441647833217</v>
      </c>
      <c r="I46" s="531">
        <v>32006.441647833217</v>
      </c>
      <c r="J46" s="531">
        <v>30402.407030250801</v>
      </c>
      <c r="K46" s="531">
        <v>25655.517282297995</v>
      </c>
      <c r="L46" s="531">
        <v>25590.303177503549</v>
      </c>
      <c r="M46" s="531">
        <v>36738.118512534777</v>
      </c>
      <c r="N46" s="530">
        <f>SUM(C46:M46)</f>
        <v>334575.05392716615</v>
      </c>
    </row>
    <row r="47" spans="1:14" ht="6.75" customHeight="1">
      <c r="A47" s="94"/>
      <c r="B47" s="508"/>
      <c r="C47" s="528"/>
      <c r="D47" s="528"/>
      <c r="E47" s="528"/>
      <c r="F47" s="528"/>
      <c r="G47" s="528"/>
      <c r="H47" s="528"/>
      <c r="I47" s="528"/>
      <c r="J47" s="528"/>
      <c r="K47" s="528"/>
      <c r="L47" s="528"/>
      <c r="M47" s="528"/>
      <c r="N47" s="528"/>
    </row>
    <row r="48" spans="1:14" ht="6.75" customHeight="1">
      <c r="A48" s="94"/>
      <c r="B48" s="516"/>
      <c r="C48" s="529"/>
      <c r="D48" s="529"/>
      <c r="E48" s="529"/>
      <c r="F48" s="529"/>
      <c r="G48" s="529"/>
      <c r="H48" s="529"/>
      <c r="I48" s="529"/>
      <c r="J48" s="529"/>
      <c r="K48" s="529"/>
      <c r="L48" s="529"/>
      <c r="M48" s="529"/>
      <c r="N48" s="529"/>
    </row>
    <row r="49" spans="1:14" s="105" customFormat="1" ht="14.5">
      <c r="A49" s="94"/>
      <c r="B49" s="510" t="s">
        <v>162</v>
      </c>
      <c r="C49" s="530">
        <f t="shared" ref="C49:L49" si="13">+C50+C51</f>
        <v>2332117.3442558493</v>
      </c>
      <c r="D49" s="530">
        <f t="shared" si="13"/>
        <v>38454.77144868693</v>
      </c>
      <c r="E49" s="530">
        <f t="shared" si="13"/>
        <v>38019.061637310624</v>
      </c>
      <c r="F49" s="530">
        <f t="shared" si="13"/>
        <v>37475.3748210052</v>
      </c>
      <c r="G49" s="530">
        <f t="shared" si="13"/>
        <v>37008.287933467778</v>
      </c>
      <c r="H49" s="530">
        <f t="shared" si="13"/>
        <v>34430.420951643449</v>
      </c>
      <c r="I49" s="530">
        <f t="shared" si="13"/>
        <v>34011.988291100759</v>
      </c>
      <c r="J49" s="530">
        <f t="shared" si="13"/>
        <v>32357.297279286144</v>
      </c>
      <c r="K49" s="530">
        <f t="shared" si="13"/>
        <v>2293.6145251442131</v>
      </c>
      <c r="L49" s="530">
        <f t="shared" si="13"/>
        <v>2254.4743675176028</v>
      </c>
      <c r="M49" s="802">
        <f>+M50+M51</f>
        <v>1178.4506332340784</v>
      </c>
      <c r="N49" s="530">
        <f>+N50+N51</f>
        <v>2589601.0861442462</v>
      </c>
    </row>
    <row r="50" spans="1:14" s="105" customFormat="1" ht="14.5">
      <c r="A50" s="101"/>
      <c r="B50" s="510" t="s">
        <v>274</v>
      </c>
      <c r="C50" s="532">
        <v>2283594.5854125666</v>
      </c>
      <c r="D50" s="532">
        <v>35551.31529050698</v>
      </c>
      <c r="E50" s="532">
        <v>35562.019734985501</v>
      </c>
      <c r="F50" s="532">
        <v>35464.019147623534</v>
      </c>
      <c r="G50" s="532">
        <v>35430.74713167821</v>
      </c>
      <c r="H50" s="532">
        <v>33283.445372303388</v>
      </c>
      <c r="I50" s="532">
        <v>33254.239973530384</v>
      </c>
      <c r="J50" s="532">
        <v>31983.396254549465</v>
      </c>
      <c r="K50" s="532">
        <v>2205.8127098268442</v>
      </c>
      <c r="L50" s="532">
        <v>2205.8127098268442</v>
      </c>
      <c r="M50" s="803">
        <v>1168.0604411602512</v>
      </c>
      <c r="N50" s="530">
        <f>SUM(C50:M50)</f>
        <v>2529703.4541785577</v>
      </c>
    </row>
    <row r="51" spans="1:14" s="105" customFormat="1" ht="14.5">
      <c r="A51" s="101"/>
      <c r="B51" s="507" t="s">
        <v>304</v>
      </c>
      <c r="C51" s="533">
        <v>48522.75884328282</v>
      </c>
      <c r="D51" s="533">
        <v>2903.4561581799471</v>
      </c>
      <c r="E51" s="533">
        <v>2457.0419023251266</v>
      </c>
      <c r="F51" s="533">
        <v>2011.3556733816665</v>
      </c>
      <c r="G51" s="533">
        <v>1577.5408017895672</v>
      </c>
      <c r="H51" s="533">
        <v>1146.9755793400643</v>
      </c>
      <c r="I51" s="533">
        <v>757.748317570371</v>
      </c>
      <c r="J51" s="533">
        <v>373.90102473667969</v>
      </c>
      <c r="K51" s="533">
        <v>87.801815317368792</v>
      </c>
      <c r="L51" s="533">
        <v>48.661657690758794</v>
      </c>
      <c r="M51" s="804">
        <v>10.390192073827174</v>
      </c>
      <c r="N51" s="530">
        <f>SUM(C51:M51)</f>
        <v>59897.631965688197</v>
      </c>
    </row>
    <row r="52" spans="1:14" s="105" customFormat="1" ht="6.75" customHeight="1">
      <c r="A52" s="101"/>
      <c r="B52" s="508"/>
      <c r="C52" s="528"/>
      <c r="D52" s="528"/>
      <c r="E52" s="528"/>
      <c r="F52" s="528"/>
      <c r="G52" s="528"/>
      <c r="H52" s="528"/>
      <c r="I52" s="528"/>
      <c r="J52" s="528"/>
      <c r="K52" s="528"/>
      <c r="L52" s="528"/>
      <c r="M52" s="528"/>
      <c r="N52" s="528"/>
    </row>
    <row r="53" spans="1:14" ht="6.75" customHeight="1">
      <c r="A53" s="101"/>
      <c r="B53" s="505"/>
      <c r="C53" s="527"/>
      <c r="D53" s="527"/>
      <c r="E53" s="527"/>
      <c r="F53" s="527"/>
      <c r="G53" s="527"/>
      <c r="H53" s="527"/>
      <c r="I53" s="527"/>
      <c r="J53" s="527"/>
      <c r="K53" s="527"/>
      <c r="L53" s="527"/>
      <c r="M53" s="527"/>
      <c r="N53" s="527"/>
    </row>
    <row r="54" spans="1:14" ht="14.5">
      <c r="A54" s="94"/>
      <c r="B54" s="509" t="s">
        <v>754</v>
      </c>
      <c r="C54" s="530">
        <f t="shared" ref="C54:N54" si="14">+C55+C56</f>
        <v>2066187.268098963</v>
      </c>
      <c r="D54" s="530">
        <f t="shared" si="14"/>
        <v>151989.68360215737</v>
      </c>
      <c r="E54" s="530">
        <f t="shared" si="14"/>
        <v>129055.57813495638</v>
      </c>
      <c r="F54" s="530">
        <f t="shared" si="14"/>
        <v>42592.179655119326</v>
      </c>
      <c r="G54" s="530">
        <f t="shared" si="14"/>
        <v>1147.9455600000001</v>
      </c>
      <c r="H54" s="530">
        <f t="shared" si="14"/>
        <v>1147.9455600000001</v>
      </c>
      <c r="I54" s="530">
        <f t="shared" si="14"/>
        <v>478.31081</v>
      </c>
      <c r="J54" s="802">
        <f t="shared" si="14"/>
        <v>0</v>
      </c>
      <c r="K54" s="802">
        <f t="shared" si="14"/>
        <v>0</v>
      </c>
      <c r="L54" s="802">
        <f t="shared" si="14"/>
        <v>0</v>
      </c>
      <c r="M54" s="802">
        <f t="shared" si="14"/>
        <v>0</v>
      </c>
      <c r="N54" s="530">
        <f t="shared" si="14"/>
        <v>2392598.9114211956</v>
      </c>
    </row>
    <row r="55" spans="1:14" ht="14.5">
      <c r="A55" s="94"/>
      <c r="B55" s="505" t="s">
        <v>274</v>
      </c>
      <c r="C55" s="530">
        <v>2011832.601149519</v>
      </c>
      <c r="D55" s="530">
        <v>132196.46571353517</v>
      </c>
      <c r="E55" s="530">
        <v>119222.30222812714</v>
      </c>
      <c r="F55" s="530">
        <v>40696.630122075832</v>
      </c>
      <c r="G55" s="530">
        <v>1147.9455600000001</v>
      </c>
      <c r="H55" s="530">
        <v>1147.9455600000001</v>
      </c>
      <c r="I55" s="530">
        <v>478.31081</v>
      </c>
      <c r="J55" s="802">
        <v>0</v>
      </c>
      <c r="K55" s="802">
        <v>0</v>
      </c>
      <c r="L55" s="802">
        <v>0</v>
      </c>
      <c r="M55" s="802">
        <v>0</v>
      </c>
      <c r="N55" s="530">
        <f>SUM(C55:M55)</f>
        <v>2306722.2011432569</v>
      </c>
    </row>
    <row r="56" spans="1:14" ht="14.5">
      <c r="A56" s="94"/>
      <c r="B56" s="505" t="s">
        <v>304</v>
      </c>
      <c r="C56" s="530">
        <v>54354.666949444058</v>
      </c>
      <c r="D56" s="530">
        <v>19793.217888622192</v>
      </c>
      <c r="E56" s="530">
        <v>9833.2759068292362</v>
      </c>
      <c r="F56" s="530">
        <v>1895.5495330434919</v>
      </c>
      <c r="G56" s="530">
        <v>0</v>
      </c>
      <c r="H56" s="802">
        <v>0</v>
      </c>
      <c r="I56" s="802">
        <v>0</v>
      </c>
      <c r="J56" s="802">
        <v>0</v>
      </c>
      <c r="K56" s="802">
        <v>0</v>
      </c>
      <c r="L56" s="802">
        <v>0</v>
      </c>
      <c r="M56" s="802">
        <v>0</v>
      </c>
      <c r="N56" s="530">
        <f>SUM(C56:M56)</f>
        <v>85876.710277938982</v>
      </c>
    </row>
    <row r="57" spans="1:14" ht="6.75" customHeight="1">
      <c r="A57" s="94"/>
      <c r="B57" s="508"/>
      <c r="C57" s="530"/>
      <c r="D57" s="530"/>
      <c r="E57" s="530"/>
      <c r="F57" s="530"/>
      <c r="G57" s="530"/>
      <c r="H57" s="530"/>
      <c r="I57" s="530"/>
      <c r="J57" s="530"/>
      <c r="K57" s="530"/>
      <c r="L57" s="530"/>
      <c r="M57" s="530"/>
      <c r="N57" s="530"/>
    </row>
    <row r="58" spans="1:14" ht="6.75" customHeight="1">
      <c r="A58" s="94"/>
      <c r="B58" s="506"/>
      <c r="C58" s="534"/>
      <c r="D58" s="534"/>
      <c r="E58" s="534"/>
      <c r="F58" s="534"/>
      <c r="G58" s="534"/>
      <c r="H58" s="534"/>
      <c r="I58" s="534"/>
      <c r="J58" s="534"/>
      <c r="K58" s="534"/>
      <c r="L58" s="534"/>
      <c r="M58" s="534"/>
      <c r="N58" s="534"/>
    </row>
    <row r="59" spans="1:14" ht="14.5">
      <c r="A59" s="94"/>
      <c r="B59" s="509" t="s">
        <v>361</v>
      </c>
      <c r="C59" s="1060">
        <f t="shared" ref="C59:N59" si="15">+C60+C61</f>
        <v>5318.8577206572318</v>
      </c>
      <c r="D59" s="530">
        <f t="shared" si="15"/>
        <v>6834.8086513144626</v>
      </c>
      <c r="E59" s="530">
        <f t="shared" si="15"/>
        <v>5653.6121413144629</v>
      </c>
      <c r="F59" s="530">
        <f t="shared" si="15"/>
        <v>5653.6121413144629</v>
      </c>
      <c r="G59" s="530">
        <f t="shared" si="15"/>
        <v>5653.6121413144629</v>
      </c>
      <c r="H59" s="530">
        <f t="shared" si="15"/>
        <v>5653.6121413144629</v>
      </c>
      <c r="I59" s="530">
        <f t="shared" si="15"/>
        <v>5653.6121413144629</v>
      </c>
      <c r="J59" s="530">
        <f t="shared" si="15"/>
        <v>5653.6121413144629</v>
      </c>
      <c r="K59" s="530">
        <f t="shared" si="15"/>
        <v>5653.6121413144629</v>
      </c>
      <c r="L59" s="530">
        <f t="shared" si="15"/>
        <v>22758.184472694702</v>
      </c>
      <c r="M59" s="530">
        <f t="shared" si="15"/>
        <v>340970.30661368871</v>
      </c>
      <c r="N59" s="530">
        <f t="shared" si="15"/>
        <v>415457.44244755636</v>
      </c>
    </row>
    <row r="60" spans="1:14" ht="14.5">
      <c r="A60" s="94"/>
      <c r="B60" s="505" t="s">
        <v>274</v>
      </c>
      <c r="C60" s="1060">
        <v>2492.0516499999999</v>
      </c>
      <c r="D60" s="530">
        <v>1181.19651</v>
      </c>
      <c r="E60" s="802">
        <v>0</v>
      </c>
      <c r="F60" s="802">
        <v>0</v>
      </c>
      <c r="G60" s="802">
        <v>0</v>
      </c>
      <c r="H60" s="802">
        <v>0</v>
      </c>
      <c r="I60" s="802">
        <v>0</v>
      </c>
      <c r="J60" s="802">
        <v>0</v>
      </c>
      <c r="K60" s="802">
        <v>0</v>
      </c>
      <c r="L60" s="530">
        <v>15970.655771981987</v>
      </c>
      <c r="M60" s="530">
        <v>303442.4596803491</v>
      </c>
      <c r="N60" s="530">
        <f>SUM(C60:M60)</f>
        <v>323086.3636123311</v>
      </c>
    </row>
    <row r="61" spans="1:14" ht="14.5">
      <c r="A61" s="94"/>
      <c r="B61" s="505" t="s">
        <v>304</v>
      </c>
      <c r="C61" s="1060">
        <v>2826.8060706572314</v>
      </c>
      <c r="D61" s="530">
        <v>5653.6121413144629</v>
      </c>
      <c r="E61" s="530">
        <v>5653.6121413144629</v>
      </c>
      <c r="F61" s="530">
        <v>5653.6121413144629</v>
      </c>
      <c r="G61" s="530">
        <v>5653.6121413144629</v>
      </c>
      <c r="H61" s="530">
        <v>5653.6121413144629</v>
      </c>
      <c r="I61" s="530">
        <v>5653.6121413144629</v>
      </c>
      <c r="J61" s="530">
        <v>5653.6121413144629</v>
      </c>
      <c r="K61" s="530">
        <v>5653.6121413144629</v>
      </c>
      <c r="L61" s="530">
        <v>6787.5287007127145</v>
      </c>
      <c r="M61" s="530">
        <v>37527.846933339599</v>
      </c>
      <c r="N61" s="530">
        <f>SUM(C61:M61)</f>
        <v>92371.078835225257</v>
      </c>
    </row>
    <row r="62" spans="1:14" ht="6.75" customHeight="1">
      <c r="A62" s="94"/>
      <c r="B62" s="504"/>
      <c r="C62" s="531"/>
      <c r="D62" s="531"/>
      <c r="E62" s="531"/>
      <c r="F62" s="531"/>
      <c r="G62" s="531"/>
      <c r="H62" s="531"/>
      <c r="I62" s="531"/>
      <c r="J62" s="531"/>
      <c r="K62" s="531"/>
      <c r="L62" s="531"/>
      <c r="M62" s="531"/>
      <c r="N62" s="531"/>
    </row>
    <row r="63" spans="1:14" ht="6" customHeight="1">
      <c r="A63" s="94"/>
      <c r="B63" s="504"/>
      <c r="C63" s="531"/>
      <c r="D63" s="531"/>
      <c r="E63" s="531"/>
      <c r="F63" s="531"/>
      <c r="G63" s="531"/>
      <c r="H63" s="531"/>
      <c r="I63" s="531"/>
      <c r="J63" s="531"/>
      <c r="K63" s="531"/>
      <c r="L63" s="531"/>
      <c r="M63" s="531"/>
      <c r="N63" s="531"/>
    </row>
    <row r="64" spans="1:14" ht="14.5">
      <c r="B64" s="511" t="s">
        <v>160</v>
      </c>
      <c r="C64" s="524">
        <f>+C66+C67</f>
        <v>7095271.1118556438</v>
      </c>
      <c r="D64" s="524">
        <f>+D66+D67</f>
        <v>9730152.3041056506</v>
      </c>
      <c r="E64" s="799">
        <f t="shared" ref="E64:M64" si="16">+E66+E67</f>
        <v>0</v>
      </c>
      <c r="F64" s="799">
        <f t="shared" si="16"/>
        <v>0</v>
      </c>
      <c r="G64" s="799">
        <f t="shared" si="16"/>
        <v>0</v>
      </c>
      <c r="H64" s="799">
        <f t="shared" si="16"/>
        <v>0</v>
      </c>
      <c r="I64" s="799">
        <f t="shared" si="16"/>
        <v>0</v>
      </c>
      <c r="J64" s="799">
        <f t="shared" si="16"/>
        <v>0</v>
      </c>
      <c r="K64" s="799">
        <f t="shared" si="16"/>
        <v>0</v>
      </c>
      <c r="L64" s="799">
        <f t="shared" si="16"/>
        <v>0</v>
      </c>
      <c r="M64" s="799">
        <f t="shared" si="16"/>
        <v>0</v>
      </c>
      <c r="N64" s="524">
        <f>+N66+N67</f>
        <v>16825423.415961295</v>
      </c>
    </row>
    <row r="65" spans="1:16" ht="14.5">
      <c r="B65" s="511" t="s">
        <v>359</v>
      </c>
      <c r="C65" s="811">
        <f t="shared" ref="C65:N65" si="17">+C64/$N$70</f>
        <v>1.6731082198976614E-2</v>
      </c>
      <c r="D65" s="811">
        <f t="shared" si="17"/>
        <v>2.2944292817301086E-2</v>
      </c>
      <c r="E65" s="811">
        <f t="shared" si="17"/>
        <v>0</v>
      </c>
      <c r="F65" s="811">
        <f t="shared" si="17"/>
        <v>0</v>
      </c>
      <c r="G65" s="811">
        <f t="shared" si="17"/>
        <v>0</v>
      </c>
      <c r="H65" s="811">
        <f t="shared" si="17"/>
        <v>0</v>
      </c>
      <c r="I65" s="811">
        <f t="shared" si="17"/>
        <v>0</v>
      </c>
      <c r="J65" s="811">
        <f t="shared" si="17"/>
        <v>0</v>
      </c>
      <c r="K65" s="811">
        <f t="shared" si="17"/>
        <v>0</v>
      </c>
      <c r="L65" s="811">
        <f t="shared" si="17"/>
        <v>0</v>
      </c>
      <c r="M65" s="811">
        <f t="shared" si="17"/>
        <v>0</v>
      </c>
      <c r="N65" s="520">
        <f t="shared" si="17"/>
        <v>3.9675375016277707E-2</v>
      </c>
    </row>
    <row r="66" spans="1:16" ht="14.5">
      <c r="B66" s="515" t="s">
        <v>274</v>
      </c>
      <c r="C66" s="525">
        <v>7095271.1118556438</v>
      </c>
      <c r="D66" s="798">
        <v>9730152.3041056506</v>
      </c>
      <c r="E66" s="798">
        <v>0</v>
      </c>
      <c r="F66" s="798">
        <v>0</v>
      </c>
      <c r="G66" s="798">
        <v>0</v>
      </c>
      <c r="H66" s="798">
        <v>0</v>
      </c>
      <c r="I66" s="798">
        <v>0</v>
      </c>
      <c r="J66" s="798">
        <v>0</v>
      </c>
      <c r="K66" s="798">
        <v>0</v>
      </c>
      <c r="L66" s="798">
        <v>0</v>
      </c>
      <c r="M66" s="798">
        <v>0</v>
      </c>
      <c r="N66" s="525">
        <f>SUM(C66:M66)</f>
        <v>16825423.415961295</v>
      </c>
    </row>
    <row r="67" spans="1:16" ht="14.5">
      <c r="B67" s="515" t="s">
        <v>304</v>
      </c>
      <c r="C67" s="798">
        <v>0</v>
      </c>
      <c r="D67" s="798">
        <v>0</v>
      </c>
      <c r="E67" s="798">
        <v>0</v>
      </c>
      <c r="F67" s="798">
        <v>0</v>
      </c>
      <c r="G67" s="798">
        <v>0</v>
      </c>
      <c r="H67" s="798">
        <v>0</v>
      </c>
      <c r="I67" s="798">
        <v>0</v>
      </c>
      <c r="J67" s="798">
        <v>0</v>
      </c>
      <c r="K67" s="798">
        <v>0</v>
      </c>
      <c r="L67" s="798">
        <v>0</v>
      </c>
      <c r="M67" s="798">
        <v>0</v>
      </c>
      <c r="N67" s="798">
        <f>SUM(C67:M67)</f>
        <v>0</v>
      </c>
    </row>
    <row r="68" spans="1:16" ht="9.75" customHeight="1" thickBot="1">
      <c r="B68" s="517"/>
      <c r="C68" s="525"/>
      <c r="D68" s="525"/>
      <c r="E68" s="525"/>
      <c r="F68" s="525"/>
      <c r="G68" s="525"/>
      <c r="H68" s="525"/>
      <c r="I68" s="525"/>
      <c r="J68" s="525"/>
      <c r="K68" s="525"/>
      <c r="L68" s="525"/>
      <c r="M68" s="525"/>
      <c r="N68" s="525"/>
    </row>
    <row r="69" spans="1:16" ht="9.75" customHeight="1" thickTop="1">
      <c r="B69" s="503"/>
      <c r="C69" s="535"/>
      <c r="D69" s="535"/>
      <c r="E69" s="535"/>
      <c r="F69" s="535"/>
      <c r="G69" s="535"/>
      <c r="H69" s="535"/>
      <c r="I69" s="535"/>
      <c r="J69" s="535"/>
      <c r="K69" s="535"/>
      <c r="L69" s="535"/>
      <c r="M69" s="535"/>
      <c r="N69" s="535"/>
    </row>
    <row r="70" spans="1:16" ht="14.5">
      <c r="B70" s="511" t="s">
        <v>691</v>
      </c>
      <c r="C70" s="524">
        <f>+C72+C73</f>
        <v>61902498.404888593</v>
      </c>
      <c r="D70" s="524">
        <f t="shared" ref="D70:M70" si="18">+D72+D73</f>
        <v>52034031.731952667</v>
      </c>
      <c r="E70" s="524">
        <f t="shared" si="18"/>
        <v>51057060.428065456</v>
      </c>
      <c r="F70" s="524">
        <f t="shared" si="18"/>
        <v>46196766.247020267</v>
      </c>
      <c r="G70" s="524">
        <f t="shared" si="18"/>
        <v>29424053.414760958</v>
      </c>
      <c r="H70" s="524">
        <f t="shared" si="18"/>
        <v>27165059.663578913</v>
      </c>
      <c r="I70" s="524">
        <f t="shared" si="18"/>
        <v>17923313.319928162</v>
      </c>
      <c r="J70" s="524">
        <f t="shared" si="18"/>
        <v>18579039.288660772</v>
      </c>
      <c r="K70" s="524">
        <f t="shared" si="18"/>
        <v>13973704.66281624</v>
      </c>
      <c r="L70" s="524">
        <f t="shared" si="18"/>
        <v>11736210.99344169</v>
      </c>
      <c r="M70" s="524">
        <f t="shared" si="18"/>
        <v>94085498.898305237</v>
      </c>
      <c r="N70" s="523">
        <f>+N72+N73</f>
        <v>424077237.05341893</v>
      </c>
    </row>
    <row r="71" spans="1:16" ht="14.5">
      <c r="B71" s="511" t="s">
        <v>359</v>
      </c>
      <c r="C71" s="811">
        <f t="shared" ref="C71:N71" si="19">+C70/$N$70</f>
        <v>0.14596986821316005</v>
      </c>
      <c r="D71" s="811">
        <f t="shared" si="19"/>
        <v>0.1226994216749205</v>
      </c>
      <c r="E71" s="811">
        <f t="shared" si="19"/>
        <v>0.12039566373055305</v>
      </c>
      <c r="F71" s="811">
        <f t="shared" si="19"/>
        <v>0.10893479350130997</v>
      </c>
      <c r="G71" s="811">
        <f t="shared" si="19"/>
        <v>6.9383713257532273E-2</v>
      </c>
      <c r="H71" s="811">
        <f t="shared" si="19"/>
        <v>6.4056868159978755E-2</v>
      </c>
      <c r="I71" s="811">
        <f t="shared" si="19"/>
        <v>4.226426639746865E-2</v>
      </c>
      <c r="J71" s="811">
        <f t="shared" si="19"/>
        <v>4.3810508240791197E-2</v>
      </c>
      <c r="K71" s="811">
        <f t="shared" si="19"/>
        <v>3.2950848199041725E-2</v>
      </c>
      <c r="L71" s="811">
        <f t="shared" si="19"/>
        <v>2.7674701606215511E-2</v>
      </c>
      <c r="M71" s="811">
        <f t="shared" si="19"/>
        <v>0.2218593470190284</v>
      </c>
      <c r="N71" s="520">
        <f t="shared" si="19"/>
        <v>1</v>
      </c>
    </row>
    <row r="72" spans="1:16" ht="14.5">
      <c r="A72" s="95"/>
      <c r="B72" s="518" t="s">
        <v>274</v>
      </c>
      <c r="C72" s="525">
        <f>+C15+C20+C25+C30+C66</f>
        <v>50299266.860139184</v>
      </c>
      <c r="D72" s="525">
        <f t="shared" ref="D72:M72" si="20">+D15+D20+D25+D30+D66</f>
        <v>41707748.234630495</v>
      </c>
      <c r="E72" s="525">
        <f t="shared" si="20"/>
        <v>41928366.499503389</v>
      </c>
      <c r="F72" s="525">
        <f t="shared" si="20"/>
        <v>38875369.379649952</v>
      </c>
      <c r="G72" s="525">
        <f t="shared" si="20"/>
        <v>23023829.474917769</v>
      </c>
      <c r="H72" s="525">
        <f t="shared" si="20"/>
        <v>21146568.260055453</v>
      </c>
      <c r="I72" s="525">
        <f t="shared" si="20"/>
        <v>12781095.571440466</v>
      </c>
      <c r="J72" s="525">
        <f t="shared" si="20"/>
        <v>14281411.045374371</v>
      </c>
      <c r="K72" s="525">
        <f t="shared" si="20"/>
        <v>10608290.965339337</v>
      </c>
      <c r="L72" s="525">
        <f t="shared" si="20"/>
        <v>8749822.5358454119</v>
      </c>
      <c r="M72" s="525">
        <f t="shared" si="20"/>
        <v>57453674.107289411</v>
      </c>
      <c r="N72" s="525">
        <f>SUM(C72:M72)</f>
        <v>320855442.93418521</v>
      </c>
    </row>
    <row r="73" spans="1:16" ht="14.5">
      <c r="A73" s="95"/>
      <c r="B73" s="518" t="s">
        <v>304</v>
      </c>
      <c r="C73" s="525">
        <f t="shared" ref="C73:M73" si="21">+C67+C31+C26+C21+C16</f>
        <v>11603231.544749409</v>
      </c>
      <c r="D73" s="525">
        <f t="shared" si="21"/>
        <v>10326283.497322176</v>
      </c>
      <c r="E73" s="525">
        <f t="shared" si="21"/>
        <v>9128693.9285620674</v>
      </c>
      <c r="F73" s="525">
        <f t="shared" si="21"/>
        <v>7321396.8673703177</v>
      </c>
      <c r="G73" s="525">
        <f t="shared" si="21"/>
        <v>6400223.939843189</v>
      </c>
      <c r="H73" s="525">
        <f t="shared" si="21"/>
        <v>6018491.40352346</v>
      </c>
      <c r="I73" s="525">
        <f t="shared" si="21"/>
        <v>5142217.7484876961</v>
      </c>
      <c r="J73" s="525">
        <f t="shared" si="21"/>
        <v>4297628.243286402</v>
      </c>
      <c r="K73" s="525">
        <f t="shared" si="21"/>
        <v>3365413.6974769025</v>
      </c>
      <c r="L73" s="525">
        <f t="shared" si="21"/>
        <v>2986388.4575962778</v>
      </c>
      <c r="M73" s="525">
        <f t="shared" si="21"/>
        <v>36631824.791015819</v>
      </c>
      <c r="N73" s="525">
        <f>SUM(C73:M73)</f>
        <v>103221794.11923371</v>
      </c>
    </row>
    <row r="74" spans="1:16" ht="9.75" customHeight="1" thickBot="1">
      <c r="A74" s="95"/>
      <c r="B74" s="519"/>
      <c r="C74" s="536"/>
      <c r="D74" s="536"/>
      <c r="E74" s="536"/>
      <c r="F74" s="536"/>
      <c r="G74" s="536"/>
      <c r="H74" s="536"/>
      <c r="I74" s="536"/>
      <c r="J74" s="536"/>
      <c r="K74" s="536"/>
      <c r="L74" s="536"/>
      <c r="M74" s="536"/>
      <c r="N74" s="536"/>
    </row>
    <row r="75" spans="1:16" ht="13.5" thickTop="1">
      <c r="A75" s="95"/>
      <c r="B75" s="106"/>
      <c r="C75" s="106"/>
      <c r="D75" s="106"/>
      <c r="E75" s="106"/>
      <c r="F75" s="106"/>
      <c r="G75" s="106"/>
      <c r="H75" s="106"/>
      <c r="I75" s="106"/>
      <c r="J75" s="106"/>
      <c r="K75" s="106"/>
      <c r="L75" s="106"/>
      <c r="M75" s="106"/>
      <c r="N75" s="106"/>
    </row>
    <row r="76" spans="1:16" ht="14.5">
      <c r="A76" s="95"/>
      <c r="B76" s="431" t="s">
        <v>365</v>
      </c>
      <c r="C76" s="108"/>
      <c r="D76" s="108"/>
      <c r="E76" s="108"/>
      <c r="F76" s="108"/>
      <c r="G76" s="108"/>
      <c r="H76" s="108"/>
      <c r="I76" s="108"/>
      <c r="J76" s="108"/>
      <c r="K76" s="108"/>
      <c r="L76" s="108"/>
      <c r="M76" s="108"/>
      <c r="N76" s="109"/>
    </row>
    <row r="77" spans="1:16" ht="14.5">
      <c r="A77" s="95"/>
      <c r="B77" s="431" t="s">
        <v>832</v>
      </c>
      <c r="C77" s="108"/>
      <c r="D77" s="108"/>
      <c r="E77" s="108"/>
      <c r="F77" s="108"/>
      <c r="G77" s="108"/>
      <c r="H77" s="108"/>
      <c r="I77" s="108"/>
      <c r="J77" s="108"/>
      <c r="K77" s="108"/>
      <c r="L77" s="108"/>
      <c r="M77" s="108"/>
      <c r="N77" s="109"/>
    </row>
    <row r="78" spans="1:16" ht="14.5">
      <c r="A78" s="95"/>
      <c r="B78" s="431" t="s">
        <v>734</v>
      </c>
      <c r="C78" s="108"/>
      <c r="D78" s="108"/>
      <c r="E78" s="108"/>
      <c r="F78" s="108"/>
      <c r="G78" s="108"/>
      <c r="H78" s="108"/>
      <c r="I78" s="108"/>
      <c r="J78" s="108"/>
      <c r="K78" s="108"/>
      <c r="L78" s="108"/>
      <c r="M78" s="108"/>
      <c r="N78" s="108"/>
      <c r="O78" s="108"/>
      <c r="P78" s="108"/>
    </row>
    <row r="79" spans="1:16" ht="14.5">
      <c r="A79" s="95"/>
      <c r="B79" s="24"/>
      <c r="C79" s="108"/>
      <c r="D79" s="108"/>
      <c r="E79" s="108"/>
      <c r="F79" s="108"/>
      <c r="G79" s="108"/>
      <c r="H79" s="108"/>
      <c r="I79" s="108"/>
      <c r="J79" s="108"/>
      <c r="K79" s="108"/>
      <c r="L79" s="108"/>
      <c r="M79" s="108"/>
      <c r="N79" s="108"/>
      <c r="O79" s="108"/>
      <c r="P79" s="108"/>
    </row>
    <row r="80" spans="1:16" ht="14.5">
      <c r="C80" s="95"/>
      <c r="D80" s="95"/>
      <c r="E80" s="95"/>
      <c r="F80" s="95"/>
      <c r="G80" s="95"/>
      <c r="H80" s="95"/>
      <c r="I80" s="95"/>
      <c r="J80" s="95"/>
      <c r="K80" s="95"/>
      <c r="L80" s="95"/>
      <c r="M80" s="95"/>
      <c r="N80" s="108"/>
      <c r="O80" s="108"/>
      <c r="P80" s="108"/>
    </row>
    <row r="81" spans="1:16" ht="14.5">
      <c r="A81" s="95"/>
      <c r="C81" s="95"/>
      <c r="D81" s="110"/>
      <c r="E81" s="110"/>
      <c r="F81" s="110"/>
      <c r="G81" s="751"/>
      <c r="H81" s="751"/>
      <c r="I81" s="110"/>
      <c r="J81" s="110"/>
      <c r="K81" s="110"/>
      <c r="L81" s="110"/>
      <c r="M81" s="108"/>
      <c r="N81" s="108"/>
      <c r="O81" s="108"/>
      <c r="P81" s="108"/>
    </row>
    <row r="82" spans="1:16" ht="14.5">
      <c r="C82" s="971"/>
      <c r="D82" s="971"/>
      <c r="E82" s="971"/>
      <c r="F82" s="971"/>
      <c r="G82" s="971"/>
      <c r="H82" s="971"/>
      <c r="I82" s="971"/>
      <c r="J82" s="971"/>
      <c r="K82" s="971"/>
      <c r="L82" s="971"/>
      <c r="M82" s="108"/>
      <c r="N82" s="108"/>
      <c r="O82" s="108"/>
      <c r="P82" s="108"/>
    </row>
    <row r="83" spans="1:16" ht="14.5">
      <c r="C83" s="971"/>
      <c r="D83" s="971"/>
      <c r="E83" s="971"/>
      <c r="F83" s="971"/>
      <c r="G83" s="971"/>
      <c r="H83" s="971"/>
      <c r="I83" s="971"/>
      <c r="J83" s="971"/>
      <c r="K83" s="971"/>
      <c r="L83" s="971"/>
      <c r="M83" s="108"/>
      <c r="N83" s="108"/>
      <c r="O83" s="108"/>
      <c r="P83" s="108"/>
    </row>
    <row r="84" spans="1:16" ht="14.5">
      <c r="C84" s="916"/>
      <c r="M84" s="108"/>
      <c r="N84" s="108"/>
      <c r="O84" s="108"/>
      <c r="P84" s="108"/>
    </row>
    <row r="85" spans="1:16" ht="14.5">
      <c r="M85" s="108"/>
      <c r="N85" s="108"/>
      <c r="O85" s="108"/>
      <c r="P85" s="108"/>
    </row>
    <row r="86" spans="1:16" ht="14.5">
      <c r="M86" s="108"/>
      <c r="N86" s="108"/>
      <c r="O86" s="108"/>
      <c r="P86" s="108"/>
    </row>
    <row r="87" spans="1:16" ht="14.5">
      <c r="M87" s="108"/>
      <c r="N87" s="108"/>
      <c r="O87" s="108"/>
      <c r="P87" s="108"/>
    </row>
    <row r="88" spans="1:16" ht="14.5">
      <c r="M88" s="108"/>
      <c r="N88" s="108"/>
      <c r="O88" s="108"/>
      <c r="P88" s="108"/>
    </row>
    <row r="89" spans="1:16" ht="14.5">
      <c r="M89" s="108"/>
      <c r="N89" s="108"/>
      <c r="O89" s="108"/>
      <c r="P89" s="108"/>
    </row>
    <row r="90" spans="1:16" ht="14.5">
      <c r="M90" s="108"/>
      <c r="N90" s="108"/>
      <c r="O90" s="108"/>
      <c r="P90" s="108"/>
    </row>
    <row r="91" spans="1:16" ht="14.5">
      <c r="M91" s="108"/>
      <c r="N91" s="108"/>
      <c r="O91" s="108"/>
      <c r="P91" s="108"/>
    </row>
    <row r="92" spans="1:16" ht="14.5">
      <c r="M92" s="108"/>
      <c r="N92" s="108"/>
      <c r="O92" s="108"/>
      <c r="P92" s="108"/>
    </row>
    <row r="93" spans="1:16" ht="14.5">
      <c r="M93" s="108"/>
      <c r="N93" s="108"/>
      <c r="O93" s="108"/>
      <c r="P93" s="108"/>
    </row>
    <row r="94" spans="1:16" ht="14.5">
      <c r="M94" s="108"/>
      <c r="N94" s="108"/>
      <c r="O94" s="108"/>
      <c r="P94" s="108"/>
    </row>
    <row r="95" spans="1:16" ht="14.5">
      <c r="M95" s="108"/>
      <c r="N95" s="108"/>
      <c r="O95" s="108"/>
      <c r="P95" s="108"/>
    </row>
    <row r="96" spans="1:16" ht="14.5">
      <c r="M96" s="108"/>
      <c r="N96" s="108"/>
      <c r="O96" s="108"/>
      <c r="P96" s="108"/>
    </row>
    <row r="97" spans="13:16" ht="14.5">
      <c r="M97" s="108"/>
      <c r="N97" s="108"/>
      <c r="O97" s="108"/>
      <c r="P97" s="108"/>
    </row>
    <row r="98" spans="13:16" ht="14.5">
      <c r="M98" s="108"/>
      <c r="N98" s="108"/>
      <c r="O98" s="108"/>
      <c r="P98" s="108"/>
    </row>
    <row r="99" spans="13:16" ht="14.5">
      <c r="M99" s="108"/>
      <c r="N99" s="108"/>
      <c r="O99" s="108"/>
      <c r="P99" s="108"/>
    </row>
    <row r="100" spans="13:16" ht="14.5">
      <c r="M100" s="108"/>
      <c r="N100" s="108"/>
      <c r="O100" s="108"/>
      <c r="P100" s="108"/>
    </row>
    <row r="101" spans="13:16" ht="14.5">
      <c r="M101" s="108"/>
      <c r="N101" s="108"/>
      <c r="O101" s="108"/>
      <c r="P101" s="108"/>
    </row>
    <row r="102" spans="13:16" ht="14.5">
      <c r="M102" s="108"/>
      <c r="N102" s="108"/>
      <c r="O102" s="108"/>
      <c r="P102" s="108"/>
    </row>
    <row r="103" spans="13:16" ht="14.5">
      <c r="M103" s="108"/>
      <c r="N103" s="108"/>
      <c r="O103" s="108"/>
      <c r="P103" s="108"/>
    </row>
    <row r="104" spans="13:16" ht="14.5">
      <c r="M104" s="108"/>
      <c r="N104" s="108"/>
      <c r="O104" s="108"/>
      <c r="P104" s="108"/>
    </row>
    <row r="105" spans="13:16" ht="14.5">
      <c r="M105" s="108"/>
      <c r="N105" s="108"/>
      <c r="O105" s="108"/>
      <c r="P105" s="108"/>
    </row>
    <row r="106" spans="13:16" ht="14.5">
      <c r="M106" s="108"/>
      <c r="N106" s="108"/>
      <c r="O106" s="108"/>
      <c r="P106" s="108"/>
    </row>
    <row r="107" spans="13:16" ht="14.5">
      <c r="M107" s="108"/>
      <c r="N107" s="108"/>
      <c r="O107" s="108"/>
      <c r="P107" s="108"/>
    </row>
    <row r="108" spans="13:16" ht="14.5">
      <c r="M108" s="108"/>
      <c r="N108" s="108"/>
      <c r="O108" s="108"/>
      <c r="P108" s="108"/>
    </row>
    <row r="109" spans="13:16" ht="14.5">
      <c r="M109" s="108"/>
      <c r="N109" s="108"/>
      <c r="O109" s="108"/>
      <c r="P109" s="108"/>
    </row>
    <row r="110" spans="13:16" ht="14.5">
      <c r="M110" s="108"/>
      <c r="N110" s="108"/>
      <c r="O110" s="108"/>
      <c r="P110" s="108"/>
    </row>
    <row r="111" spans="13:16" ht="14.5">
      <c r="M111" s="108"/>
      <c r="N111" s="108"/>
      <c r="O111" s="108"/>
      <c r="P111" s="108"/>
    </row>
    <row r="112" spans="13:16" ht="14.5">
      <c r="M112" s="108"/>
      <c r="N112" s="108"/>
      <c r="O112" s="108"/>
      <c r="P112" s="108"/>
    </row>
    <row r="113" spans="13:16" ht="14.5">
      <c r="M113" s="108"/>
      <c r="N113" s="108"/>
      <c r="O113" s="108"/>
      <c r="P113" s="108"/>
    </row>
    <row r="114" spans="13:16" ht="14.5">
      <c r="M114" s="108"/>
      <c r="N114" s="108"/>
      <c r="O114" s="108"/>
      <c r="P114" s="108"/>
    </row>
    <row r="115" spans="13:16" ht="14.5">
      <c r="M115" s="108"/>
      <c r="N115" s="108"/>
      <c r="O115" s="108"/>
      <c r="P115" s="108"/>
    </row>
    <row r="116" spans="13:16" ht="14.5">
      <c r="M116" s="108"/>
      <c r="N116" s="108"/>
      <c r="O116" s="108"/>
      <c r="P116" s="108"/>
    </row>
    <row r="117" spans="13:16" ht="14.5">
      <c r="M117" s="108"/>
      <c r="N117" s="108"/>
      <c r="O117" s="108"/>
      <c r="P117" s="108"/>
    </row>
    <row r="118" spans="13:16" ht="14.5">
      <c r="M118" s="108"/>
      <c r="N118" s="108"/>
      <c r="O118" s="108"/>
      <c r="P118" s="108"/>
    </row>
    <row r="119" spans="13:16" ht="14.5">
      <c r="M119" s="108"/>
      <c r="N119" s="108"/>
      <c r="O119" s="108"/>
      <c r="P119" s="108"/>
    </row>
    <row r="120" spans="13:16" ht="14.5">
      <c r="M120" s="108"/>
      <c r="N120" s="108"/>
      <c r="O120" s="108"/>
      <c r="P120" s="108"/>
    </row>
    <row r="121" spans="13:16" ht="14.5">
      <c r="M121" s="108"/>
      <c r="N121" s="108"/>
      <c r="O121" s="108"/>
      <c r="P121" s="108"/>
    </row>
    <row r="122" spans="13:16" ht="14.5">
      <c r="M122" s="108"/>
      <c r="N122" s="108"/>
      <c r="O122" s="108"/>
      <c r="P122" s="108"/>
    </row>
    <row r="123" spans="13:16" ht="14.5">
      <c r="M123" s="108"/>
      <c r="N123" s="108"/>
      <c r="O123" s="108"/>
      <c r="P123" s="108"/>
    </row>
    <row r="124" spans="13:16" ht="14.5">
      <c r="M124" s="108"/>
      <c r="N124" s="108"/>
      <c r="O124" s="108"/>
      <c r="P124" s="108"/>
    </row>
    <row r="125" spans="13:16" ht="14.5">
      <c r="M125" s="108"/>
      <c r="N125" s="108"/>
      <c r="O125" s="108"/>
      <c r="P125" s="108"/>
    </row>
    <row r="126" spans="13:16" ht="14.5">
      <c r="M126" s="108"/>
      <c r="N126" s="108"/>
      <c r="O126" s="108"/>
      <c r="P126" s="108"/>
    </row>
    <row r="127" spans="13:16" ht="14.5">
      <c r="M127" s="108"/>
      <c r="N127" s="108"/>
      <c r="O127" s="108"/>
      <c r="P127" s="108"/>
    </row>
    <row r="128" spans="13:16" ht="14.5">
      <c r="M128" s="108"/>
      <c r="N128" s="108"/>
      <c r="O128" s="108"/>
      <c r="P128" s="108"/>
    </row>
    <row r="129" spans="13:16" ht="14.5">
      <c r="M129" s="108"/>
      <c r="N129" s="108"/>
      <c r="O129" s="108"/>
      <c r="P129" s="108"/>
    </row>
    <row r="130" spans="13:16" ht="14.5">
      <c r="M130" s="108"/>
      <c r="N130" s="108"/>
      <c r="O130" s="108"/>
      <c r="P130" s="108"/>
    </row>
    <row r="131" spans="13:16" ht="14.5">
      <c r="M131" s="108"/>
      <c r="N131" s="108"/>
      <c r="O131" s="108"/>
      <c r="P131" s="108"/>
    </row>
    <row r="132" spans="13:16" ht="14.5">
      <c r="M132" s="108"/>
      <c r="N132" s="108"/>
      <c r="O132" s="108"/>
      <c r="P132" s="108"/>
    </row>
    <row r="133" spans="13:16" ht="14.5">
      <c r="M133" s="108"/>
      <c r="N133" s="108"/>
      <c r="O133" s="108"/>
      <c r="P133" s="108"/>
    </row>
    <row r="134" spans="13:16" ht="14.5">
      <c r="M134" s="108"/>
      <c r="N134" s="108"/>
      <c r="O134" s="108"/>
      <c r="P134" s="108"/>
    </row>
    <row r="135" spans="13:16" ht="14.5">
      <c r="M135" s="108"/>
      <c r="N135" s="108"/>
      <c r="O135" s="108"/>
      <c r="P135" s="108"/>
    </row>
    <row r="136" spans="13:16" ht="14.5">
      <c r="M136" s="108"/>
      <c r="N136" s="108"/>
      <c r="O136" s="108"/>
      <c r="P136" s="108"/>
    </row>
    <row r="137" spans="13:16" ht="14.5">
      <c r="M137" s="108"/>
      <c r="N137" s="108"/>
      <c r="O137" s="108"/>
      <c r="P137" s="108"/>
    </row>
    <row r="138" spans="13:16" ht="14.5">
      <c r="M138" s="108"/>
      <c r="N138" s="108"/>
      <c r="O138" s="108"/>
      <c r="P138" s="108"/>
    </row>
    <row r="139" spans="13:16" ht="14.5">
      <c r="M139" s="108"/>
      <c r="N139" s="108"/>
      <c r="O139" s="108"/>
      <c r="P139" s="108"/>
    </row>
    <row r="140" spans="13:16" ht="14.5">
      <c r="M140" s="108"/>
      <c r="N140" s="108"/>
      <c r="O140" s="108"/>
      <c r="P140" s="108"/>
    </row>
    <row r="141" spans="13:16" ht="14.5">
      <c r="M141" s="108"/>
      <c r="N141" s="108"/>
      <c r="O141" s="108"/>
      <c r="P141" s="108"/>
    </row>
    <row r="142" spans="13:16" ht="14.5">
      <c r="M142" s="108"/>
      <c r="N142" s="108"/>
      <c r="O142" s="108"/>
      <c r="P142" s="108"/>
    </row>
    <row r="143" spans="13:16" ht="14.5">
      <c r="M143" s="108"/>
      <c r="N143" s="108"/>
      <c r="O143" s="108"/>
      <c r="P143" s="108"/>
    </row>
    <row r="144" spans="13:16" ht="14.5">
      <c r="M144" s="108"/>
      <c r="N144" s="108"/>
      <c r="O144" s="108"/>
      <c r="P144" s="108"/>
    </row>
    <row r="145" spans="13:16" ht="14.5">
      <c r="M145" s="108"/>
      <c r="N145" s="108"/>
      <c r="O145" s="108"/>
      <c r="P145" s="108"/>
    </row>
    <row r="146" spans="13:16" ht="14.5">
      <c r="M146" s="108"/>
      <c r="N146" s="108"/>
      <c r="O146" s="108"/>
      <c r="P146" s="108"/>
    </row>
    <row r="147" spans="13:16" ht="14.5">
      <c r="M147" s="108"/>
      <c r="N147" s="108"/>
      <c r="O147" s="108"/>
      <c r="P147" s="108"/>
    </row>
    <row r="148" spans="13:16" ht="14.5">
      <c r="M148" s="108"/>
      <c r="N148" s="108"/>
      <c r="O148" s="108"/>
      <c r="P148" s="108"/>
    </row>
    <row r="149" spans="13:16" ht="14.5">
      <c r="M149" s="108"/>
      <c r="N149" s="108"/>
      <c r="O149" s="108"/>
      <c r="P149" s="108"/>
    </row>
    <row r="150" spans="13:16" ht="14.5">
      <c r="M150" s="108"/>
      <c r="N150" s="108"/>
      <c r="O150" s="108"/>
      <c r="P150" s="108"/>
    </row>
    <row r="151" spans="13:16" ht="14.5">
      <c r="M151" s="108"/>
      <c r="N151" s="108"/>
      <c r="O151" s="108"/>
      <c r="P151" s="108"/>
    </row>
    <row r="152" spans="13:16" ht="14.5">
      <c r="M152" s="108"/>
      <c r="N152" s="108"/>
      <c r="O152" s="108"/>
      <c r="P152" s="108"/>
    </row>
    <row r="153" spans="13:16" ht="14.5">
      <c r="M153" s="108"/>
      <c r="N153" s="108"/>
      <c r="O153" s="108"/>
      <c r="P153" s="108"/>
    </row>
    <row r="154" spans="13:16" ht="14.5">
      <c r="M154" s="108"/>
      <c r="N154" s="108"/>
      <c r="O154" s="108"/>
      <c r="P154" s="108"/>
    </row>
    <row r="155" spans="13:16" ht="14.5">
      <c r="M155" s="108"/>
      <c r="N155" s="108"/>
      <c r="O155" s="108"/>
      <c r="P155" s="108"/>
    </row>
    <row r="156" spans="13:16" ht="14.5">
      <c r="M156" s="108"/>
      <c r="N156" s="108"/>
      <c r="O156" s="108"/>
      <c r="P156" s="108"/>
    </row>
    <row r="157" spans="13:16" ht="14.5">
      <c r="M157" s="108"/>
      <c r="N157" s="108"/>
      <c r="O157" s="108"/>
      <c r="P157" s="108"/>
    </row>
    <row r="158" spans="13:16" ht="14.5">
      <c r="M158" s="108"/>
      <c r="N158" s="108"/>
      <c r="O158" s="108"/>
      <c r="P158" s="108"/>
    </row>
    <row r="159" spans="13:16" ht="14.5">
      <c r="M159" s="108"/>
      <c r="N159" s="108"/>
      <c r="O159" s="108"/>
      <c r="P159" s="108"/>
    </row>
    <row r="160" spans="13:16" ht="14.5">
      <c r="M160" s="108"/>
      <c r="N160" s="108"/>
      <c r="O160" s="108"/>
      <c r="P160" s="108"/>
    </row>
    <row r="161" spans="13:16" ht="14.5">
      <c r="M161" s="108"/>
      <c r="N161" s="108"/>
      <c r="O161" s="108"/>
      <c r="P161" s="108"/>
    </row>
    <row r="162" spans="13:16" ht="14.5">
      <c r="M162" s="108"/>
      <c r="N162" s="108"/>
      <c r="O162" s="108"/>
      <c r="P162" s="108"/>
    </row>
    <row r="163" spans="13:16" ht="14.5">
      <c r="M163" s="108"/>
      <c r="N163" s="108"/>
      <c r="O163" s="108"/>
      <c r="P163" s="108"/>
    </row>
    <row r="164" spans="13:16" ht="14.5">
      <c r="M164" s="108"/>
      <c r="N164" s="108"/>
      <c r="O164" s="108"/>
      <c r="P164" s="108"/>
    </row>
    <row r="165" spans="13:16" ht="14.5">
      <c r="M165" s="108"/>
      <c r="N165" s="108"/>
      <c r="O165" s="108"/>
      <c r="P165" s="108"/>
    </row>
    <row r="166" spans="13:16" ht="14.5">
      <c r="M166" s="108"/>
      <c r="N166" s="108"/>
      <c r="O166" s="108"/>
      <c r="P166" s="108"/>
    </row>
    <row r="167" spans="13:16" ht="14.5">
      <c r="M167" s="108"/>
      <c r="N167" s="108"/>
      <c r="O167" s="108"/>
      <c r="P167" s="108"/>
    </row>
    <row r="168" spans="13:16" ht="14.5">
      <c r="M168" s="108"/>
      <c r="N168" s="108"/>
      <c r="O168" s="108"/>
      <c r="P168" s="108"/>
    </row>
    <row r="169" spans="13:16" ht="14.5">
      <c r="M169" s="108"/>
      <c r="N169" s="108"/>
      <c r="O169" s="108"/>
      <c r="P169" s="108"/>
    </row>
    <row r="170" spans="13:16" ht="14.5">
      <c r="M170" s="108"/>
      <c r="N170" s="108"/>
      <c r="O170" s="108"/>
      <c r="P170" s="108"/>
    </row>
    <row r="171" spans="13:16" ht="14.5">
      <c r="M171" s="108"/>
      <c r="N171" s="108"/>
      <c r="O171" s="108"/>
      <c r="P171" s="108"/>
    </row>
    <row r="172" spans="13:16" ht="14.5">
      <c r="M172" s="108"/>
      <c r="N172" s="108"/>
      <c r="O172" s="108"/>
      <c r="P172" s="108"/>
    </row>
    <row r="173" spans="13:16" ht="14.5">
      <c r="M173" s="108"/>
      <c r="N173" s="108"/>
      <c r="O173" s="108"/>
      <c r="P173" s="108"/>
    </row>
    <row r="174" spans="13:16" ht="14.5">
      <c r="M174" s="108"/>
      <c r="N174" s="108"/>
      <c r="O174" s="108"/>
      <c r="P174" s="108"/>
    </row>
    <row r="175" spans="13:16" ht="14.5">
      <c r="M175" s="108"/>
      <c r="N175" s="108"/>
      <c r="O175" s="108"/>
      <c r="P175" s="108"/>
    </row>
    <row r="176" spans="13:16" ht="14.5">
      <c r="M176" s="108"/>
      <c r="N176" s="108"/>
      <c r="O176" s="108"/>
      <c r="P176" s="108"/>
    </row>
    <row r="177" spans="13:16" ht="14.5">
      <c r="M177" s="108"/>
      <c r="N177" s="108"/>
      <c r="O177" s="108"/>
      <c r="P177" s="108"/>
    </row>
    <row r="178" spans="13:16" ht="14.5">
      <c r="M178" s="108"/>
      <c r="N178" s="108"/>
      <c r="O178" s="108"/>
      <c r="P178" s="108"/>
    </row>
    <row r="179" spans="13:16" ht="14.5">
      <c r="M179" s="108"/>
      <c r="N179" s="108"/>
      <c r="O179" s="108"/>
      <c r="P179" s="108"/>
    </row>
    <row r="180" spans="13:16" ht="14.5">
      <c r="M180" s="108"/>
      <c r="N180" s="108"/>
      <c r="O180" s="108"/>
      <c r="P180" s="108"/>
    </row>
    <row r="181" spans="13:16" ht="14.5">
      <c r="M181" s="108"/>
      <c r="N181" s="108"/>
      <c r="O181" s="108"/>
      <c r="P181" s="108"/>
    </row>
    <row r="182" spans="13:16" ht="14.5">
      <c r="M182" s="108"/>
      <c r="N182" s="108"/>
      <c r="O182" s="108"/>
      <c r="P182" s="108"/>
    </row>
    <row r="183" spans="13:16" ht="14.5">
      <c r="M183" s="108"/>
      <c r="N183" s="108"/>
      <c r="O183" s="108"/>
      <c r="P183" s="108"/>
    </row>
    <row r="184" spans="13:16" ht="14.5">
      <c r="M184" s="108"/>
      <c r="N184" s="108"/>
      <c r="O184" s="108"/>
      <c r="P184" s="108"/>
    </row>
    <row r="185" spans="13:16" ht="14.5">
      <c r="M185" s="108"/>
      <c r="N185" s="108"/>
      <c r="O185" s="108"/>
      <c r="P185" s="108"/>
    </row>
    <row r="186" spans="13:16" ht="14.5">
      <c r="M186" s="108"/>
      <c r="N186" s="108"/>
      <c r="O186" s="108"/>
      <c r="P186" s="108"/>
    </row>
    <row r="187" spans="13:16" ht="14.5">
      <c r="M187" s="108"/>
      <c r="N187" s="108"/>
      <c r="O187" s="108"/>
      <c r="P187" s="108"/>
    </row>
    <row r="188" spans="13:16" ht="14.5">
      <c r="M188" s="108"/>
      <c r="N188" s="108"/>
      <c r="O188" s="108"/>
      <c r="P188" s="108"/>
    </row>
    <row r="189" spans="13:16" ht="14.5">
      <c r="M189" s="108"/>
      <c r="N189" s="108"/>
      <c r="O189" s="108"/>
      <c r="P189" s="108"/>
    </row>
    <row r="190" spans="13:16" ht="14.5">
      <c r="M190" s="108"/>
      <c r="N190" s="108"/>
      <c r="O190" s="108"/>
      <c r="P190" s="108"/>
    </row>
    <row r="191" spans="13:16" ht="14.5">
      <c r="M191" s="108"/>
      <c r="N191" s="108"/>
      <c r="O191" s="108"/>
      <c r="P191" s="108"/>
    </row>
    <row r="192" spans="13:16" ht="14.5">
      <c r="M192" s="108"/>
      <c r="N192" s="108"/>
      <c r="O192" s="108"/>
      <c r="P192" s="108"/>
    </row>
    <row r="193" spans="13:16" ht="14.5">
      <c r="M193" s="108"/>
      <c r="N193" s="108"/>
      <c r="O193" s="108"/>
      <c r="P193" s="108"/>
    </row>
    <row r="194" spans="13:16" ht="14.5">
      <c r="M194" s="108"/>
      <c r="N194" s="108"/>
      <c r="O194" s="108"/>
      <c r="P194" s="108"/>
    </row>
    <row r="195" spans="13:16" ht="14.5">
      <c r="M195" s="108"/>
      <c r="N195" s="108"/>
      <c r="O195" s="108"/>
      <c r="P195" s="108"/>
    </row>
    <row r="196" spans="13:16" ht="14.5">
      <c r="M196" s="108"/>
      <c r="N196" s="108"/>
      <c r="O196" s="108"/>
      <c r="P196" s="108"/>
    </row>
    <row r="197" spans="13:16" ht="14.5">
      <c r="M197" s="108"/>
      <c r="N197" s="108"/>
      <c r="O197" s="108"/>
      <c r="P197" s="108"/>
    </row>
    <row r="198" spans="13:16" ht="14.5">
      <c r="M198" s="108"/>
      <c r="N198" s="108"/>
      <c r="O198" s="108"/>
      <c r="P198" s="108"/>
    </row>
    <row r="199" spans="13:16" ht="14.5">
      <c r="M199" s="108"/>
      <c r="N199" s="108"/>
      <c r="O199" s="108"/>
      <c r="P199" s="108"/>
    </row>
    <row r="200" spans="13:16" ht="14.5">
      <c r="M200" s="108"/>
      <c r="N200" s="108"/>
      <c r="O200" s="108"/>
      <c r="P200" s="108"/>
    </row>
    <row r="201" spans="13:16" ht="14.5">
      <c r="M201" s="108"/>
      <c r="N201" s="108"/>
      <c r="O201" s="108"/>
      <c r="P201" s="108"/>
    </row>
    <row r="202" spans="13:16" ht="14.5">
      <c r="M202" s="108"/>
      <c r="N202" s="108"/>
      <c r="O202" s="108"/>
      <c r="P202" s="108"/>
    </row>
    <row r="203" spans="13:16" ht="14.5">
      <c r="M203" s="108"/>
      <c r="N203" s="108"/>
      <c r="O203" s="108"/>
      <c r="P203" s="108"/>
    </row>
    <row r="204" spans="13:16" ht="14.5">
      <c r="M204" s="108"/>
      <c r="N204" s="108"/>
      <c r="O204" s="108"/>
      <c r="P204" s="108"/>
    </row>
    <row r="205" spans="13:16" ht="14.5">
      <c r="M205" s="108"/>
      <c r="N205" s="108"/>
      <c r="O205" s="108"/>
      <c r="P205" s="108"/>
    </row>
    <row r="206" spans="13:16" ht="14.5">
      <c r="M206" s="108"/>
      <c r="N206" s="108"/>
      <c r="O206" s="108"/>
      <c r="P206" s="108"/>
    </row>
    <row r="207" spans="13:16" ht="14.5">
      <c r="M207" s="108"/>
      <c r="N207" s="108"/>
      <c r="O207" s="108"/>
      <c r="P207" s="108"/>
    </row>
    <row r="208" spans="13:16" ht="14.5">
      <c r="M208" s="108"/>
      <c r="N208" s="108"/>
      <c r="O208" s="108"/>
      <c r="P208" s="108"/>
    </row>
    <row r="209" spans="13:16" ht="14.5">
      <c r="M209" s="108"/>
      <c r="N209" s="108"/>
      <c r="O209" s="108"/>
      <c r="P209" s="108"/>
    </row>
    <row r="210" spans="13:16" ht="14.5">
      <c r="M210" s="108"/>
      <c r="N210" s="108"/>
      <c r="O210" s="108"/>
      <c r="P210" s="108"/>
    </row>
    <row r="211" spans="13:16" ht="14.5">
      <c r="M211" s="108"/>
      <c r="N211" s="108"/>
      <c r="O211" s="108"/>
      <c r="P211" s="108"/>
    </row>
    <row r="212" spans="13:16" ht="14.5">
      <c r="M212" s="108"/>
      <c r="N212" s="108"/>
      <c r="O212" s="108"/>
      <c r="P212" s="108"/>
    </row>
    <row r="213" spans="13:16" ht="14.5">
      <c r="M213" s="108"/>
      <c r="N213" s="108"/>
      <c r="O213" s="108"/>
      <c r="P213" s="108"/>
    </row>
    <row r="214" spans="13:16" ht="14.5">
      <c r="M214" s="108"/>
      <c r="N214" s="108"/>
      <c r="O214" s="108"/>
      <c r="P214" s="108"/>
    </row>
    <row r="215" spans="13:16" ht="14.5">
      <c r="M215" s="108"/>
      <c r="N215" s="108"/>
      <c r="O215" s="108"/>
      <c r="P215" s="108"/>
    </row>
    <row r="216" spans="13:16" ht="14.5">
      <c r="M216" s="108"/>
      <c r="N216" s="108"/>
      <c r="O216" s="108"/>
      <c r="P216" s="108"/>
    </row>
    <row r="217" spans="13:16" ht="14.5">
      <c r="M217" s="108"/>
      <c r="N217" s="108"/>
      <c r="O217" s="108"/>
      <c r="P217" s="108"/>
    </row>
    <row r="218" spans="13:16" ht="14.5">
      <c r="M218" s="108"/>
      <c r="N218" s="108"/>
      <c r="O218" s="108"/>
      <c r="P218" s="108"/>
    </row>
    <row r="219" spans="13:16" ht="14.5">
      <c r="M219" s="108"/>
      <c r="N219" s="108"/>
      <c r="O219" s="108"/>
      <c r="P219" s="108"/>
    </row>
    <row r="220" spans="13:16" ht="14.5">
      <c r="M220" s="108"/>
      <c r="N220" s="108"/>
      <c r="O220" s="108"/>
      <c r="P220" s="108"/>
    </row>
    <row r="221" spans="13:16" ht="14.5">
      <c r="M221" s="108"/>
      <c r="N221" s="108"/>
      <c r="O221" s="108"/>
      <c r="P221" s="108"/>
    </row>
    <row r="222" spans="13:16" ht="14.5">
      <c r="M222" s="108"/>
      <c r="N222" s="108"/>
      <c r="O222" s="108"/>
      <c r="P222" s="108"/>
    </row>
    <row r="223" spans="13:16" ht="14.5">
      <c r="M223" s="108"/>
      <c r="N223" s="108"/>
      <c r="O223" s="108"/>
      <c r="P223" s="108"/>
    </row>
    <row r="224" spans="13:16" ht="14.5">
      <c r="M224" s="108"/>
      <c r="N224" s="108"/>
      <c r="O224" s="108"/>
      <c r="P224" s="108"/>
    </row>
    <row r="225" spans="13:16" ht="14.5">
      <c r="M225" s="108"/>
      <c r="N225" s="108"/>
      <c r="O225" s="108"/>
      <c r="P225" s="108"/>
    </row>
    <row r="226" spans="13:16" ht="14.5">
      <c r="M226" s="108"/>
      <c r="N226" s="108"/>
      <c r="O226" s="108"/>
      <c r="P226" s="108"/>
    </row>
    <row r="227" spans="13:16" ht="14.5">
      <c r="M227" s="108"/>
      <c r="N227" s="108"/>
      <c r="O227" s="108"/>
      <c r="P227" s="108"/>
    </row>
    <row r="228" spans="13:16" ht="14.5">
      <c r="M228" s="108"/>
      <c r="N228" s="108"/>
      <c r="O228" s="108"/>
      <c r="P228" s="108"/>
    </row>
    <row r="229" spans="13:16" ht="14.5">
      <c r="M229" s="108"/>
      <c r="N229" s="108"/>
      <c r="O229" s="108"/>
      <c r="P229" s="108"/>
    </row>
    <row r="230" spans="13:16" ht="14.5">
      <c r="M230" s="108"/>
      <c r="N230" s="108"/>
      <c r="O230" s="108"/>
      <c r="P230" s="108"/>
    </row>
    <row r="231" spans="13:16" ht="14.5">
      <c r="M231" s="108"/>
      <c r="N231" s="108"/>
      <c r="O231" s="108"/>
      <c r="P231" s="108"/>
    </row>
    <row r="232" spans="13:16" ht="14.5">
      <c r="M232" s="108"/>
      <c r="N232" s="108"/>
      <c r="O232" s="108"/>
      <c r="P232" s="108"/>
    </row>
    <row r="233" spans="13:16" ht="14.5">
      <c r="M233" s="108"/>
      <c r="N233" s="108"/>
      <c r="O233" s="108"/>
      <c r="P233" s="108"/>
    </row>
    <row r="234" spans="13:16" ht="14.5">
      <c r="M234" s="108"/>
      <c r="N234" s="108"/>
      <c r="O234" s="108"/>
      <c r="P234" s="108"/>
    </row>
    <row r="235" spans="13:16" ht="14.5">
      <c r="M235" s="108"/>
      <c r="N235" s="108"/>
      <c r="O235" s="108"/>
      <c r="P235" s="108"/>
    </row>
    <row r="236" spans="13:16" ht="14.5">
      <c r="M236" s="108"/>
      <c r="N236" s="108"/>
      <c r="O236" s="108"/>
      <c r="P236" s="108"/>
    </row>
    <row r="237" spans="13:16" ht="14.5">
      <c r="M237" s="108"/>
      <c r="N237" s="108"/>
      <c r="O237" s="108"/>
      <c r="P237" s="108"/>
    </row>
    <row r="238" spans="13:16" ht="14.5">
      <c r="M238" s="108"/>
      <c r="N238" s="108"/>
      <c r="O238" s="108"/>
      <c r="P238" s="108"/>
    </row>
    <row r="239" spans="13:16" ht="14.5">
      <c r="M239" s="108"/>
      <c r="N239" s="108"/>
      <c r="O239" s="108"/>
      <c r="P239" s="108"/>
    </row>
    <row r="240" spans="13:16" ht="14.5">
      <c r="M240" s="108"/>
      <c r="N240" s="108"/>
      <c r="O240" s="108"/>
      <c r="P240" s="108"/>
    </row>
    <row r="241" spans="13:16" ht="14.5">
      <c r="M241" s="108"/>
      <c r="N241" s="108"/>
      <c r="O241" s="108"/>
      <c r="P241" s="108"/>
    </row>
    <row r="242" spans="13:16" ht="14.5">
      <c r="M242" s="108"/>
      <c r="N242" s="108"/>
      <c r="O242" s="108"/>
      <c r="P242" s="108"/>
    </row>
    <row r="243" spans="13:16" ht="14.5">
      <c r="M243" s="108"/>
      <c r="N243" s="108"/>
      <c r="O243" s="108"/>
      <c r="P243" s="108"/>
    </row>
    <row r="244" spans="13:16" ht="14.5">
      <c r="M244" s="108"/>
      <c r="N244" s="108"/>
      <c r="O244" s="108"/>
      <c r="P244" s="108"/>
    </row>
    <row r="245" spans="13:16" ht="14.5">
      <c r="M245" s="108"/>
      <c r="N245" s="108"/>
      <c r="O245" s="108"/>
      <c r="P245" s="108"/>
    </row>
    <row r="246" spans="13:16" ht="14.5">
      <c r="M246" s="108"/>
      <c r="N246" s="108"/>
      <c r="O246" s="108"/>
      <c r="P246" s="108"/>
    </row>
    <row r="247" spans="13:16" ht="14.5">
      <c r="M247" s="108"/>
      <c r="N247" s="108"/>
      <c r="O247" s="108"/>
      <c r="P247" s="108"/>
    </row>
    <row r="248" spans="13:16" ht="14.5">
      <c r="M248" s="108"/>
      <c r="N248" s="108"/>
      <c r="O248" s="108"/>
      <c r="P248" s="108"/>
    </row>
    <row r="249" spans="13:16" ht="14.5">
      <c r="M249" s="108"/>
      <c r="N249" s="108"/>
      <c r="O249" s="108"/>
      <c r="P249" s="108"/>
    </row>
    <row r="250" spans="13:16" ht="14.5">
      <c r="M250" s="108"/>
      <c r="N250" s="108"/>
      <c r="O250" s="108"/>
      <c r="P250" s="108"/>
    </row>
    <row r="251" spans="13:16" ht="14.5">
      <c r="M251" s="108"/>
      <c r="N251" s="108"/>
      <c r="O251" s="108"/>
      <c r="P251" s="108"/>
    </row>
    <row r="252" spans="13:16" ht="14.5">
      <c r="M252" s="108"/>
      <c r="N252" s="108"/>
      <c r="O252" s="108"/>
      <c r="P252" s="108"/>
    </row>
    <row r="253" spans="13:16" ht="14.5">
      <c r="M253" s="108"/>
      <c r="N253" s="108"/>
      <c r="O253" s="108"/>
      <c r="P253" s="108"/>
    </row>
    <row r="254" spans="13:16" ht="14.5">
      <c r="M254" s="108"/>
      <c r="N254" s="108"/>
      <c r="O254" s="108"/>
      <c r="P254" s="108"/>
    </row>
    <row r="255" spans="13:16" ht="14.5">
      <c r="M255" s="108"/>
      <c r="N255" s="108"/>
      <c r="O255" s="108"/>
      <c r="P255" s="108"/>
    </row>
    <row r="256" spans="13:16" ht="14.5">
      <c r="M256" s="108"/>
      <c r="N256" s="108"/>
      <c r="O256" s="108"/>
      <c r="P256" s="108"/>
    </row>
    <row r="257" spans="13:16" ht="14.5">
      <c r="M257" s="108"/>
      <c r="N257" s="108"/>
      <c r="O257" s="108"/>
      <c r="P257" s="108"/>
    </row>
    <row r="258" spans="13:16" ht="14.5">
      <c r="M258" s="108"/>
      <c r="N258" s="108"/>
      <c r="O258" s="108"/>
      <c r="P258" s="108"/>
    </row>
    <row r="259" spans="13:16" ht="14.5">
      <c r="M259" s="108"/>
      <c r="N259" s="108"/>
      <c r="O259" s="108"/>
      <c r="P259" s="108"/>
    </row>
    <row r="260" spans="13:16" ht="14.5">
      <c r="M260" s="108"/>
      <c r="N260" s="108"/>
      <c r="O260" s="108"/>
      <c r="P260" s="108"/>
    </row>
    <row r="261" spans="13:16" ht="14.5">
      <c r="M261" s="108"/>
      <c r="N261" s="108"/>
      <c r="O261" s="108"/>
      <c r="P261" s="108"/>
    </row>
    <row r="262" spans="13:16" ht="14.5">
      <c r="M262" s="108"/>
      <c r="N262" s="108"/>
      <c r="O262" s="108"/>
      <c r="P262" s="108"/>
    </row>
    <row r="263" spans="13:16" ht="14.5">
      <c r="M263" s="108"/>
      <c r="N263" s="108"/>
      <c r="O263" s="108"/>
      <c r="P263" s="108"/>
    </row>
    <row r="264" spans="13:16" ht="14.5">
      <c r="M264" s="108"/>
      <c r="N264" s="108"/>
      <c r="O264" s="108"/>
      <c r="P264" s="108"/>
    </row>
    <row r="265" spans="13:16" ht="14.5">
      <c r="M265" s="108"/>
      <c r="N265" s="108"/>
      <c r="O265" s="108"/>
      <c r="P265" s="108"/>
    </row>
    <row r="266" spans="13:16" ht="14.5">
      <c r="M266" s="108"/>
      <c r="N266" s="108"/>
      <c r="O266" s="108"/>
      <c r="P266" s="108"/>
    </row>
    <row r="267" spans="13:16" ht="14.5">
      <c r="M267" s="108"/>
      <c r="N267" s="108"/>
      <c r="O267" s="108"/>
      <c r="P267" s="108"/>
    </row>
    <row r="268" spans="13:16" ht="14.5">
      <c r="M268" s="108"/>
      <c r="N268" s="108"/>
      <c r="O268" s="108"/>
      <c r="P268" s="108"/>
    </row>
    <row r="269" spans="13:16" ht="14.5">
      <c r="M269" s="108"/>
      <c r="N269" s="108"/>
      <c r="O269" s="108"/>
      <c r="P269" s="108"/>
    </row>
    <row r="270" spans="13:16" ht="14.5">
      <c r="M270" s="108"/>
      <c r="N270" s="108"/>
      <c r="O270" s="108"/>
      <c r="P270" s="108"/>
    </row>
    <row r="271" spans="13:16" ht="14.5">
      <c r="M271" s="108"/>
      <c r="N271" s="108"/>
      <c r="O271" s="108"/>
      <c r="P271" s="108"/>
    </row>
    <row r="272" spans="13:16" ht="14.5">
      <c r="M272" s="108"/>
      <c r="N272" s="108"/>
      <c r="O272" s="108"/>
      <c r="P272" s="108"/>
    </row>
    <row r="273" spans="13:16" ht="14.5">
      <c r="M273" s="108"/>
      <c r="N273" s="108"/>
      <c r="O273" s="108"/>
      <c r="P273" s="108"/>
    </row>
    <row r="274" spans="13:16" ht="14.5">
      <c r="M274" s="108"/>
      <c r="N274" s="108"/>
      <c r="O274" s="108"/>
      <c r="P274" s="108"/>
    </row>
    <row r="275" spans="13:16" ht="14.5">
      <c r="M275" s="108"/>
      <c r="N275" s="108"/>
      <c r="O275" s="108"/>
      <c r="P275" s="108"/>
    </row>
    <row r="276" spans="13:16" ht="14.5">
      <c r="M276" s="108"/>
      <c r="N276" s="108"/>
      <c r="O276" s="108"/>
      <c r="P276" s="108"/>
    </row>
    <row r="277" spans="13:16" ht="14.5">
      <c r="M277" s="108"/>
      <c r="N277" s="108"/>
      <c r="O277" s="108"/>
      <c r="P277" s="108"/>
    </row>
    <row r="278" spans="13:16" ht="14.5">
      <c r="M278" s="108"/>
      <c r="N278" s="108"/>
      <c r="O278" s="108"/>
      <c r="P278" s="108"/>
    </row>
    <row r="279" spans="13:16" ht="14.5">
      <c r="M279" s="108"/>
      <c r="N279" s="108"/>
      <c r="O279" s="108"/>
      <c r="P279" s="108"/>
    </row>
    <row r="280" spans="13:16" ht="14.5">
      <c r="M280" s="108"/>
      <c r="N280" s="108"/>
      <c r="O280" s="108"/>
      <c r="P280" s="108"/>
    </row>
    <row r="281" spans="13:16" ht="14.5">
      <c r="M281" s="108"/>
      <c r="N281" s="108"/>
      <c r="O281" s="108"/>
      <c r="P281" s="108"/>
    </row>
    <row r="282" spans="13:16" ht="14.5">
      <c r="M282" s="108"/>
      <c r="N282" s="108"/>
      <c r="O282" s="108"/>
      <c r="P282" s="108"/>
    </row>
    <row r="283" spans="13:16" ht="14.5">
      <c r="M283" s="108"/>
      <c r="N283" s="108"/>
      <c r="O283" s="108"/>
      <c r="P283" s="108"/>
    </row>
    <row r="284" spans="13:16" ht="14.5">
      <c r="M284" s="108"/>
      <c r="N284" s="108"/>
      <c r="O284" s="108"/>
      <c r="P284" s="108"/>
    </row>
    <row r="285" spans="13:16" ht="14.5">
      <c r="M285" s="108"/>
      <c r="N285" s="108"/>
      <c r="O285" s="108"/>
      <c r="P285" s="108"/>
    </row>
    <row r="286" spans="13:16" ht="14.5">
      <c r="M286" s="108"/>
      <c r="N286" s="108"/>
      <c r="O286" s="108"/>
      <c r="P286" s="108"/>
    </row>
    <row r="287" spans="13:16" ht="14.5">
      <c r="M287" s="108"/>
      <c r="N287" s="108"/>
      <c r="O287" s="108"/>
      <c r="P287" s="108"/>
    </row>
    <row r="288" spans="13:16" ht="14.5">
      <c r="M288" s="108"/>
      <c r="N288" s="108"/>
      <c r="O288" s="108"/>
      <c r="P288" s="108"/>
    </row>
    <row r="289" spans="13:16" ht="14.5">
      <c r="M289" s="108"/>
      <c r="N289" s="108"/>
      <c r="O289" s="108"/>
      <c r="P289" s="108"/>
    </row>
    <row r="290" spans="13:16" ht="14.5">
      <c r="M290" s="108"/>
      <c r="N290" s="108"/>
      <c r="O290" s="108"/>
      <c r="P290" s="108"/>
    </row>
    <row r="291" spans="13:16" ht="14.5">
      <c r="M291" s="108"/>
      <c r="N291" s="108"/>
      <c r="O291" s="108"/>
      <c r="P291" s="108"/>
    </row>
    <row r="292" spans="13:16" ht="14.5">
      <c r="M292" s="108"/>
      <c r="N292" s="108"/>
      <c r="O292" s="108"/>
      <c r="P292" s="108"/>
    </row>
    <row r="293" spans="13:16" ht="14.5">
      <c r="M293" s="108"/>
      <c r="N293" s="108"/>
      <c r="O293" s="108"/>
      <c r="P293" s="108"/>
    </row>
    <row r="294" spans="13:16" ht="14.5">
      <c r="M294" s="108"/>
      <c r="N294" s="108"/>
      <c r="O294" s="108"/>
      <c r="P294" s="108"/>
    </row>
    <row r="295" spans="13:16" ht="14.5">
      <c r="M295" s="108"/>
      <c r="N295" s="108"/>
      <c r="O295" s="108"/>
      <c r="P295" s="108"/>
    </row>
    <row r="296" spans="13:16" ht="14.5">
      <c r="M296" s="108"/>
      <c r="N296" s="108"/>
      <c r="O296" s="108"/>
      <c r="P296" s="108"/>
    </row>
    <row r="297" spans="13:16" ht="14.5">
      <c r="M297" s="108"/>
      <c r="N297" s="108"/>
      <c r="O297" s="108"/>
      <c r="P297" s="108"/>
    </row>
    <row r="298" spans="13:16" ht="14.5">
      <c r="M298" s="108"/>
      <c r="N298" s="108"/>
      <c r="O298" s="108"/>
      <c r="P298" s="108"/>
    </row>
    <row r="299" spans="13:16" ht="14.5">
      <c r="M299" s="108"/>
      <c r="N299" s="108"/>
      <c r="O299" s="108"/>
      <c r="P299" s="108"/>
    </row>
    <row r="300" spans="13:16" ht="14.5">
      <c r="M300" s="108"/>
      <c r="N300" s="108"/>
      <c r="O300" s="108"/>
      <c r="P300" s="108"/>
    </row>
    <row r="301" spans="13:16" ht="14.5">
      <c r="M301" s="108"/>
      <c r="N301" s="108"/>
      <c r="O301" s="108"/>
      <c r="P301" s="108"/>
    </row>
    <row r="302" spans="13:16" ht="14.5">
      <c r="M302" s="108"/>
      <c r="N302" s="108"/>
      <c r="O302" s="108"/>
      <c r="P302" s="108"/>
    </row>
    <row r="303" spans="13:16" ht="14.5">
      <c r="M303" s="108"/>
      <c r="N303" s="108"/>
      <c r="O303" s="108"/>
      <c r="P303" s="108"/>
    </row>
    <row r="304" spans="13:16" ht="14.5">
      <c r="M304" s="108"/>
      <c r="N304" s="108"/>
      <c r="O304" s="108"/>
      <c r="P304" s="108"/>
    </row>
    <row r="305" spans="13:16" ht="14.5">
      <c r="M305" s="108"/>
      <c r="N305" s="108"/>
      <c r="O305" s="108"/>
      <c r="P305" s="108"/>
    </row>
    <row r="306" spans="13:16" ht="14.5">
      <c r="M306" s="108"/>
      <c r="N306" s="108"/>
      <c r="O306" s="108"/>
      <c r="P306" s="108"/>
    </row>
    <row r="307" spans="13:16" ht="14.5">
      <c r="M307" s="108"/>
      <c r="N307" s="108"/>
      <c r="O307" s="108"/>
      <c r="P307" s="108"/>
    </row>
    <row r="308" spans="13:16" ht="14.5">
      <c r="M308" s="108"/>
      <c r="N308" s="108"/>
      <c r="O308" s="108"/>
      <c r="P308" s="108"/>
    </row>
    <row r="309" spans="13:16" ht="14.5">
      <c r="M309" s="108"/>
      <c r="N309" s="108"/>
      <c r="O309" s="108"/>
      <c r="P309" s="108"/>
    </row>
    <row r="310" spans="13:16" ht="14.5">
      <c r="M310" s="108"/>
      <c r="N310" s="108"/>
      <c r="O310" s="108"/>
      <c r="P310" s="108"/>
    </row>
    <row r="311" spans="13:16" ht="14.5">
      <c r="M311" s="108"/>
      <c r="N311" s="108"/>
      <c r="O311" s="108"/>
      <c r="P311" s="108"/>
    </row>
    <row r="312" spans="13:16" ht="14.5">
      <c r="M312" s="108"/>
      <c r="N312" s="108"/>
      <c r="O312" s="108"/>
      <c r="P312" s="108"/>
    </row>
    <row r="313" spans="13:16" ht="14.5">
      <c r="M313" s="108"/>
      <c r="N313" s="108"/>
      <c r="O313" s="108"/>
      <c r="P313" s="108"/>
    </row>
    <row r="314" spans="13:16" ht="14.5">
      <c r="M314" s="108"/>
      <c r="N314" s="108"/>
      <c r="O314" s="108"/>
      <c r="P314" s="108"/>
    </row>
    <row r="315" spans="13:16" ht="14.5">
      <c r="M315" s="108"/>
      <c r="N315" s="108"/>
      <c r="O315" s="108"/>
      <c r="P315" s="108"/>
    </row>
    <row r="316" spans="13:16" ht="14.5">
      <c r="M316" s="108"/>
      <c r="N316" s="108"/>
      <c r="O316" s="108"/>
      <c r="P316" s="108"/>
    </row>
    <row r="317" spans="13:16" ht="14.5">
      <c r="M317" s="108"/>
      <c r="N317" s="108"/>
      <c r="O317" s="108"/>
      <c r="P317" s="108"/>
    </row>
    <row r="318" spans="13:16" ht="14.5">
      <c r="M318" s="108"/>
      <c r="N318" s="108"/>
      <c r="O318" s="108"/>
      <c r="P318" s="108"/>
    </row>
    <row r="319" spans="13:16" ht="14.5">
      <c r="M319" s="108"/>
      <c r="N319" s="108"/>
      <c r="O319" s="108"/>
      <c r="P319" s="108"/>
    </row>
    <row r="320" spans="13:16" ht="14.5">
      <c r="M320" s="108"/>
      <c r="N320" s="108"/>
      <c r="O320" s="108"/>
      <c r="P320" s="108"/>
    </row>
    <row r="321" spans="13:16" ht="14.5">
      <c r="M321" s="108"/>
      <c r="N321" s="108"/>
      <c r="O321" s="108"/>
      <c r="P321" s="108"/>
    </row>
    <row r="322" spans="13:16" ht="14.5">
      <c r="M322" s="108"/>
      <c r="N322" s="108"/>
      <c r="O322" s="108"/>
      <c r="P322" s="108"/>
    </row>
    <row r="323" spans="13:16" ht="14.5">
      <c r="M323" s="108"/>
      <c r="N323" s="108"/>
      <c r="O323" s="108"/>
      <c r="P323" s="108"/>
    </row>
    <row r="324" spans="13:16" ht="14.5">
      <c r="M324" s="108"/>
      <c r="N324" s="108"/>
      <c r="O324" s="108"/>
      <c r="P324" s="108"/>
    </row>
    <row r="325" spans="13:16" ht="14.5">
      <c r="M325" s="108"/>
      <c r="N325" s="108"/>
      <c r="O325" s="108"/>
      <c r="P325" s="108"/>
    </row>
    <row r="326" spans="13:16" ht="14.5">
      <c r="M326" s="108"/>
      <c r="N326" s="108"/>
      <c r="O326" s="108"/>
      <c r="P326" s="108"/>
    </row>
    <row r="327" spans="13:16" ht="14.5">
      <c r="M327" s="108"/>
      <c r="N327" s="108"/>
      <c r="O327" s="108"/>
      <c r="P327" s="108"/>
    </row>
    <row r="328" spans="13:16" ht="14.5">
      <c r="M328" s="108"/>
      <c r="N328" s="108"/>
      <c r="O328" s="108"/>
      <c r="P328" s="108"/>
    </row>
    <row r="329" spans="13:16" ht="14.5">
      <c r="M329" s="108"/>
      <c r="N329" s="108"/>
      <c r="O329" s="108"/>
      <c r="P329" s="108"/>
    </row>
    <row r="330" spans="13:16" ht="14.5">
      <c r="M330" s="108"/>
      <c r="N330" s="108"/>
      <c r="O330" s="108"/>
      <c r="P330" s="108"/>
    </row>
    <row r="331" spans="13:16" ht="14.5">
      <c r="M331" s="108"/>
      <c r="N331" s="108"/>
      <c r="O331" s="108"/>
      <c r="P331" s="108"/>
    </row>
    <row r="332" spans="13:16" ht="14.5">
      <c r="M332" s="108"/>
      <c r="N332" s="108"/>
      <c r="O332" s="108"/>
      <c r="P332" s="108"/>
    </row>
    <row r="333" spans="13:16" ht="14.5">
      <c r="M333" s="108"/>
      <c r="N333" s="108"/>
      <c r="O333" s="108"/>
      <c r="P333" s="108"/>
    </row>
    <row r="334" spans="13:16" ht="14.5">
      <c r="M334" s="108"/>
      <c r="N334" s="108"/>
      <c r="O334" s="108"/>
      <c r="P334" s="108"/>
    </row>
    <row r="335" spans="13:16" ht="14.5">
      <c r="M335" s="108"/>
      <c r="N335" s="108"/>
      <c r="O335" s="108"/>
      <c r="P335" s="108"/>
    </row>
    <row r="336" spans="13:16" ht="14.5">
      <c r="M336" s="108"/>
      <c r="N336" s="108"/>
      <c r="O336" s="108"/>
      <c r="P336" s="108"/>
    </row>
    <row r="337" spans="13:16" ht="14.5">
      <c r="M337" s="108"/>
      <c r="N337" s="108"/>
      <c r="O337" s="108"/>
      <c r="P337" s="108"/>
    </row>
    <row r="338" spans="13:16" ht="14.5">
      <c r="M338" s="108"/>
      <c r="N338" s="108"/>
      <c r="O338" s="108"/>
      <c r="P338" s="108"/>
    </row>
    <row r="339" spans="13:16" ht="14.5">
      <c r="M339" s="108"/>
      <c r="N339" s="108"/>
      <c r="O339" s="108"/>
      <c r="P339" s="108"/>
    </row>
    <row r="340" spans="13:16" ht="14.5">
      <c r="M340" s="108"/>
      <c r="N340" s="108"/>
      <c r="O340" s="108"/>
      <c r="P340" s="108"/>
    </row>
    <row r="341" spans="13:16" ht="14.5">
      <c r="M341" s="108"/>
      <c r="N341" s="108"/>
      <c r="O341" s="108"/>
      <c r="P341" s="108"/>
    </row>
    <row r="342" spans="13:16" ht="14.5">
      <c r="M342" s="108"/>
      <c r="N342" s="108"/>
      <c r="O342" s="108"/>
      <c r="P342" s="108"/>
    </row>
    <row r="343" spans="13:16" ht="14.5">
      <c r="M343" s="108"/>
      <c r="N343" s="108"/>
      <c r="O343" s="108"/>
      <c r="P343" s="108"/>
    </row>
    <row r="344" spans="13:16" ht="14.5">
      <c r="M344" s="108"/>
      <c r="N344" s="108"/>
      <c r="O344" s="108"/>
      <c r="P344" s="108"/>
    </row>
    <row r="345" spans="13:16" ht="14.5">
      <c r="M345" s="108"/>
      <c r="N345" s="108"/>
      <c r="O345" s="108"/>
      <c r="P345" s="108"/>
    </row>
    <row r="346" spans="13:16" ht="14.5">
      <c r="M346" s="108"/>
      <c r="N346" s="108"/>
      <c r="O346" s="108"/>
      <c r="P346" s="108"/>
    </row>
    <row r="347" spans="13:16" ht="14.5">
      <c r="M347" s="108"/>
      <c r="N347" s="108"/>
      <c r="O347" s="108"/>
      <c r="P347" s="108"/>
    </row>
    <row r="348" spans="13:16" ht="14.5">
      <c r="M348" s="108"/>
      <c r="N348" s="108"/>
      <c r="O348" s="108"/>
      <c r="P348" s="108"/>
    </row>
    <row r="349" spans="13:16" ht="14.5">
      <c r="M349" s="108"/>
      <c r="N349" s="108"/>
      <c r="O349" s="108"/>
      <c r="P349" s="108"/>
    </row>
    <row r="350" spans="13:16" ht="14.5">
      <c r="M350" s="108"/>
      <c r="N350" s="108"/>
      <c r="O350" s="108"/>
      <c r="P350" s="108"/>
    </row>
    <row r="351" spans="13:16" ht="14.5">
      <c r="M351" s="108"/>
      <c r="N351" s="108"/>
      <c r="O351" s="108"/>
      <c r="P351" s="108"/>
    </row>
    <row r="352" spans="13:16" ht="14.5">
      <c r="M352" s="108"/>
      <c r="N352" s="108"/>
      <c r="O352" s="108"/>
      <c r="P352" s="108"/>
    </row>
    <row r="353" spans="13:16" ht="14.5">
      <c r="M353" s="108"/>
      <c r="N353" s="108"/>
      <c r="O353" s="108"/>
      <c r="P353" s="108"/>
    </row>
    <row r="354" spans="13:16" ht="14.5">
      <c r="M354" s="108"/>
      <c r="N354" s="108"/>
      <c r="O354" s="108"/>
      <c r="P354" s="108"/>
    </row>
    <row r="355" spans="13:16" ht="14.5">
      <c r="M355" s="108"/>
      <c r="N355" s="108"/>
      <c r="O355" s="108"/>
      <c r="P355" s="108"/>
    </row>
    <row r="356" spans="13:16" ht="14.5">
      <c r="M356" s="108"/>
      <c r="N356" s="108"/>
      <c r="O356" s="108"/>
      <c r="P356" s="108"/>
    </row>
    <row r="357" spans="13:16" ht="14.5">
      <c r="M357" s="108"/>
      <c r="N357" s="108"/>
      <c r="O357" s="108"/>
      <c r="P357" s="108"/>
    </row>
    <row r="358" spans="13:16" ht="14.5">
      <c r="M358" s="108"/>
      <c r="N358" s="108"/>
      <c r="O358" s="108"/>
      <c r="P358" s="108"/>
    </row>
    <row r="359" spans="13:16" ht="14.5">
      <c r="M359" s="108"/>
      <c r="N359" s="108"/>
      <c r="O359" s="108"/>
      <c r="P359" s="108"/>
    </row>
    <row r="360" spans="13:16" ht="14.5">
      <c r="M360" s="108"/>
      <c r="N360" s="108"/>
      <c r="O360" s="108"/>
      <c r="P360" s="108"/>
    </row>
    <row r="361" spans="13:16" ht="14.5">
      <c r="M361" s="108"/>
      <c r="N361" s="108"/>
      <c r="O361" s="108"/>
      <c r="P361" s="108"/>
    </row>
    <row r="362" spans="13:16" ht="14.5">
      <c r="M362" s="108"/>
      <c r="N362" s="108"/>
      <c r="O362" s="108"/>
      <c r="P362" s="108"/>
    </row>
    <row r="363" spans="13:16" ht="14.5">
      <c r="M363" s="108"/>
      <c r="N363" s="108"/>
      <c r="O363" s="108"/>
      <c r="P363" s="108"/>
    </row>
    <row r="364" spans="13:16" ht="14.5">
      <c r="M364" s="108"/>
      <c r="N364" s="108"/>
      <c r="O364" s="108"/>
      <c r="P364" s="108"/>
    </row>
    <row r="365" spans="13:16" ht="14.5">
      <c r="M365" s="108"/>
      <c r="N365" s="108"/>
      <c r="O365" s="108"/>
      <c r="P365" s="108"/>
    </row>
    <row r="366" spans="13:16" ht="14.5">
      <c r="M366" s="108"/>
      <c r="N366" s="108"/>
      <c r="O366" s="108"/>
      <c r="P366" s="108"/>
    </row>
    <row r="367" spans="13:16" ht="14.5">
      <c r="M367" s="108"/>
      <c r="N367" s="108"/>
      <c r="O367" s="108"/>
      <c r="P367" s="108"/>
    </row>
    <row r="368" spans="13:16" ht="14.5">
      <c r="M368" s="108"/>
      <c r="N368" s="108"/>
      <c r="O368" s="108"/>
      <c r="P368" s="108"/>
    </row>
    <row r="369" spans="13:16" ht="14.5">
      <c r="M369" s="108"/>
      <c r="N369" s="108"/>
      <c r="O369" s="108"/>
      <c r="P369" s="108"/>
    </row>
    <row r="370" spans="13:16" ht="14.5">
      <c r="M370" s="108"/>
      <c r="N370" s="108"/>
      <c r="O370" s="108"/>
      <c r="P370" s="108"/>
    </row>
    <row r="371" spans="13:16" ht="14.5">
      <c r="M371" s="108"/>
      <c r="N371" s="108"/>
      <c r="O371" s="108"/>
      <c r="P371" s="108"/>
    </row>
    <row r="372" spans="13:16" ht="14.5">
      <c r="M372" s="108"/>
      <c r="N372" s="108"/>
      <c r="O372" s="108"/>
      <c r="P372" s="108"/>
    </row>
    <row r="373" spans="13:16" ht="14.5">
      <c r="M373" s="108"/>
      <c r="N373" s="108"/>
      <c r="O373" s="108"/>
      <c r="P373" s="108"/>
    </row>
    <row r="374" spans="13:16" ht="14.5">
      <c r="M374" s="108"/>
      <c r="N374" s="108"/>
      <c r="O374" s="108"/>
      <c r="P374" s="108"/>
    </row>
    <row r="375" spans="13:16" ht="14.5">
      <c r="M375" s="108"/>
      <c r="N375" s="108"/>
      <c r="O375" s="108"/>
      <c r="P375" s="108"/>
    </row>
    <row r="376" spans="13:16" ht="14.5">
      <c r="M376" s="108"/>
      <c r="N376" s="108"/>
      <c r="O376" s="108"/>
      <c r="P376" s="108"/>
    </row>
    <row r="377" spans="13:16" ht="14.5">
      <c r="M377" s="108"/>
      <c r="N377" s="108"/>
      <c r="O377" s="108"/>
      <c r="P377" s="108"/>
    </row>
    <row r="378" spans="13:16" ht="14.5">
      <c r="M378" s="108"/>
      <c r="N378" s="108"/>
      <c r="O378" s="108"/>
      <c r="P378" s="108"/>
    </row>
    <row r="379" spans="13:16" ht="14.5">
      <c r="M379" s="108"/>
      <c r="N379" s="108"/>
      <c r="O379" s="108"/>
      <c r="P379" s="108"/>
    </row>
    <row r="380" spans="13:16" ht="14.5">
      <c r="M380" s="108"/>
      <c r="N380" s="108"/>
      <c r="O380" s="108"/>
      <c r="P380" s="108"/>
    </row>
    <row r="381" spans="13:16" ht="14.5">
      <c r="M381" s="108"/>
      <c r="N381" s="108"/>
      <c r="O381" s="108"/>
      <c r="P381" s="108"/>
    </row>
    <row r="382" spans="13:16" ht="14.5">
      <c r="M382" s="108"/>
      <c r="N382" s="108"/>
      <c r="O382" s="108"/>
      <c r="P382" s="108"/>
    </row>
    <row r="383" spans="13:16" ht="14.5">
      <c r="M383" s="108"/>
      <c r="N383" s="108"/>
      <c r="O383" s="108"/>
      <c r="P383" s="108"/>
    </row>
    <row r="384" spans="13:16" ht="14.5">
      <c r="M384" s="108"/>
      <c r="N384" s="108"/>
      <c r="O384" s="108"/>
      <c r="P384" s="108"/>
    </row>
    <row r="385" spans="13:16" ht="14.5">
      <c r="M385" s="108"/>
      <c r="N385" s="108"/>
      <c r="O385" s="108"/>
      <c r="P385" s="108"/>
    </row>
    <row r="386" spans="13:16" ht="14.5">
      <c r="M386" s="108"/>
      <c r="N386" s="108"/>
      <c r="O386" s="108"/>
      <c r="P386" s="108"/>
    </row>
    <row r="387" spans="13:16" ht="14.5">
      <c r="M387" s="108"/>
      <c r="N387" s="108"/>
      <c r="O387" s="108"/>
      <c r="P387" s="108"/>
    </row>
    <row r="388" spans="13:16" ht="14.5">
      <c r="M388" s="108"/>
      <c r="N388" s="108"/>
      <c r="O388" s="108"/>
      <c r="P388" s="108"/>
    </row>
    <row r="389" spans="13:16" ht="14.5">
      <c r="M389" s="108"/>
      <c r="N389" s="108"/>
      <c r="O389" s="108"/>
      <c r="P389" s="108"/>
    </row>
    <row r="390" spans="13:16" ht="14.5">
      <c r="M390" s="108"/>
      <c r="N390" s="108"/>
      <c r="O390" s="108"/>
      <c r="P390" s="108"/>
    </row>
    <row r="391" spans="13:16" ht="14.5">
      <c r="M391" s="108"/>
      <c r="N391" s="108"/>
      <c r="O391" s="108"/>
      <c r="P391" s="108"/>
    </row>
    <row r="392" spans="13:16" ht="14.5">
      <c r="M392" s="108"/>
      <c r="N392" s="108"/>
      <c r="O392" s="108"/>
      <c r="P392" s="108"/>
    </row>
    <row r="393" spans="13:16" ht="14.5">
      <c r="M393" s="108"/>
      <c r="N393" s="108"/>
      <c r="O393" s="108"/>
      <c r="P393" s="108"/>
    </row>
    <row r="394" spans="13:16" ht="14.5">
      <c r="M394" s="108"/>
      <c r="N394" s="108"/>
      <c r="O394" s="108"/>
      <c r="P394" s="108"/>
    </row>
    <row r="395" spans="13:16" ht="14.5">
      <c r="M395" s="108"/>
      <c r="N395" s="108"/>
      <c r="O395" s="108"/>
      <c r="P395" s="108"/>
    </row>
    <row r="396" spans="13:16" ht="14.5">
      <c r="M396" s="108"/>
      <c r="N396" s="108"/>
      <c r="O396" s="108"/>
      <c r="P396" s="108"/>
    </row>
    <row r="397" spans="13:16" ht="14.5">
      <c r="M397" s="108"/>
      <c r="N397" s="108"/>
      <c r="O397" s="108"/>
      <c r="P397" s="108"/>
    </row>
    <row r="398" spans="13:16" ht="14.5">
      <c r="M398" s="108"/>
      <c r="N398" s="108"/>
      <c r="O398" s="108"/>
      <c r="P398" s="108"/>
    </row>
    <row r="399" spans="13:16" ht="14.5">
      <c r="M399" s="108"/>
      <c r="N399" s="108"/>
      <c r="O399" s="108"/>
      <c r="P399" s="108"/>
    </row>
    <row r="400" spans="13:16" ht="14.5">
      <c r="M400" s="108"/>
      <c r="N400" s="108"/>
      <c r="O400" s="108"/>
      <c r="P400" s="108"/>
    </row>
    <row r="401" spans="13:16" ht="14.5">
      <c r="M401" s="108"/>
      <c r="N401" s="108"/>
      <c r="O401" s="108"/>
      <c r="P401" s="108"/>
    </row>
    <row r="402" spans="13:16" ht="14.5">
      <c r="M402" s="108"/>
      <c r="N402" s="108"/>
      <c r="O402" s="108"/>
      <c r="P402" s="108"/>
    </row>
    <row r="403" spans="13:16" ht="14.5">
      <c r="M403" s="108"/>
      <c r="N403" s="108"/>
      <c r="O403" s="108"/>
      <c r="P403" s="108"/>
    </row>
    <row r="404" spans="13:16" ht="14.5">
      <c r="M404" s="108"/>
      <c r="N404" s="108"/>
      <c r="O404" s="108"/>
      <c r="P404" s="108"/>
    </row>
    <row r="405" spans="13:16" ht="14.5">
      <c r="M405" s="108"/>
      <c r="N405" s="108"/>
      <c r="O405" s="108"/>
      <c r="P405" s="108"/>
    </row>
    <row r="406" spans="13:16" ht="14.5">
      <c r="M406" s="108"/>
      <c r="N406" s="108"/>
      <c r="O406" s="108"/>
      <c r="P406" s="108"/>
    </row>
    <row r="407" spans="13:16" ht="14.5">
      <c r="M407" s="108"/>
      <c r="N407" s="108"/>
      <c r="O407" s="108"/>
      <c r="P407" s="108"/>
    </row>
    <row r="408" spans="13:16" ht="14.5">
      <c r="M408" s="108"/>
      <c r="N408" s="108"/>
      <c r="O408" s="108"/>
      <c r="P408" s="108"/>
    </row>
    <row r="409" spans="13:16" ht="14.5">
      <c r="M409" s="108"/>
      <c r="N409" s="108"/>
      <c r="O409" s="108"/>
      <c r="P409" s="108"/>
    </row>
    <row r="410" spans="13:16" ht="14.5">
      <c r="M410" s="108"/>
      <c r="N410" s="108"/>
      <c r="O410" s="108"/>
      <c r="P410" s="108"/>
    </row>
    <row r="411" spans="13:16" ht="14.5">
      <c r="M411" s="108"/>
      <c r="N411" s="108"/>
      <c r="O411" s="108"/>
      <c r="P411" s="108"/>
    </row>
    <row r="412" spans="13:16" ht="14.5">
      <c r="M412" s="108"/>
      <c r="N412" s="108"/>
      <c r="O412" s="108"/>
      <c r="P412" s="108"/>
    </row>
    <row r="413" spans="13:16" ht="14.5">
      <c r="M413" s="108"/>
      <c r="N413" s="108"/>
      <c r="O413" s="108"/>
      <c r="P413" s="108"/>
    </row>
    <row r="414" spans="13:16" ht="14.5">
      <c r="M414" s="108"/>
      <c r="N414" s="108"/>
      <c r="O414" s="108"/>
      <c r="P414" s="108"/>
    </row>
    <row r="415" spans="13:16" ht="14.5">
      <c r="M415" s="108"/>
      <c r="N415" s="108"/>
      <c r="O415" s="108"/>
      <c r="P415" s="108"/>
    </row>
    <row r="416" spans="13:16" ht="14.5">
      <c r="M416" s="108"/>
      <c r="N416" s="108"/>
      <c r="O416" s="108"/>
      <c r="P416" s="108"/>
    </row>
    <row r="417" spans="13:16" ht="14.5">
      <c r="M417" s="108"/>
      <c r="N417" s="108"/>
      <c r="O417" s="108"/>
      <c r="P417" s="108"/>
    </row>
    <row r="418" spans="13:16" ht="14.5">
      <c r="M418" s="108"/>
      <c r="N418" s="108"/>
      <c r="O418" s="108"/>
      <c r="P418" s="108"/>
    </row>
    <row r="419" spans="13:16" ht="14.5">
      <c r="M419" s="108"/>
      <c r="N419" s="108"/>
      <c r="O419" s="108"/>
      <c r="P419" s="108"/>
    </row>
    <row r="420" spans="13:16" ht="14.5">
      <c r="M420" s="108"/>
      <c r="N420" s="108"/>
      <c r="O420" s="108"/>
      <c r="P420" s="108"/>
    </row>
    <row r="421" spans="13:16" ht="14.5">
      <c r="M421" s="108"/>
      <c r="N421" s="108"/>
      <c r="O421" s="108"/>
      <c r="P421" s="108"/>
    </row>
    <row r="422" spans="13:16" ht="14.5">
      <c r="M422" s="108"/>
      <c r="N422" s="108"/>
      <c r="O422" s="108"/>
      <c r="P422" s="108"/>
    </row>
    <row r="423" spans="13:16" ht="14.5">
      <c r="M423" s="108"/>
      <c r="N423" s="108"/>
      <c r="O423" s="108"/>
      <c r="P423" s="108"/>
    </row>
    <row r="424" spans="13:16" ht="14.5">
      <c r="M424" s="108"/>
      <c r="N424" s="108"/>
      <c r="O424" s="108"/>
      <c r="P424" s="108"/>
    </row>
    <row r="425" spans="13:16" ht="14.5">
      <c r="M425" s="108"/>
      <c r="N425" s="108"/>
      <c r="O425" s="108"/>
      <c r="P425" s="108"/>
    </row>
    <row r="426" spans="13:16" ht="14.5">
      <c r="M426" s="108"/>
      <c r="N426" s="108"/>
      <c r="O426" s="108"/>
      <c r="P426" s="108"/>
    </row>
    <row r="427" spans="13:16" ht="14.5">
      <c r="M427" s="108"/>
      <c r="N427" s="108"/>
      <c r="O427" s="108"/>
      <c r="P427" s="108"/>
    </row>
    <row r="428" spans="13:16" ht="14.5">
      <c r="M428" s="108"/>
      <c r="N428" s="108"/>
      <c r="O428" s="108"/>
      <c r="P428" s="108"/>
    </row>
    <row r="429" spans="13:16" ht="14.5">
      <c r="M429" s="108"/>
      <c r="N429" s="108"/>
      <c r="O429" s="108"/>
      <c r="P429" s="108"/>
    </row>
    <row r="430" spans="13:16" ht="14.5">
      <c r="M430" s="108"/>
      <c r="N430" s="108"/>
      <c r="O430" s="108"/>
      <c r="P430" s="108"/>
    </row>
    <row r="431" spans="13:16" ht="14.5">
      <c r="M431" s="108"/>
      <c r="N431" s="108"/>
      <c r="O431" s="108"/>
      <c r="P431" s="108"/>
    </row>
    <row r="432" spans="13:16" ht="14.5">
      <c r="M432" s="108"/>
      <c r="N432" s="108"/>
      <c r="O432" s="108"/>
      <c r="P432" s="108"/>
    </row>
    <row r="433" spans="13:16" ht="14.5">
      <c r="M433" s="108"/>
      <c r="N433" s="108"/>
      <c r="O433" s="108"/>
      <c r="P433" s="108"/>
    </row>
    <row r="434" spans="13:16" ht="14.5">
      <c r="M434" s="108"/>
      <c r="N434" s="108"/>
      <c r="O434" s="108"/>
      <c r="P434" s="108"/>
    </row>
    <row r="435" spans="13:16" ht="14.5">
      <c r="M435" s="108"/>
      <c r="N435" s="108"/>
      <c r="O435" s="108"/>
      <c r="P435" s="108"/>
    </row>
    <row r="436" spans="13:16" ht="14.5">
      <c r="M436" s="108"/>
      <c r="N436" s="108"/>
      <c r="O436" s="108"/>
      <c r="P436" s="108"/>
    </row>
    <row r="437" spans="13:16" ht="14.5">
      <c r="M437" s="108"/>
      <c r="N437" s="108"/>
      <c r="O437" s="108"/>
      <c r="P437" s="108"/>
    </row>
    <row r="438" spans="13:16" ht="14.5">
      <c r="M438" s="108"/>
      <c r="N438" s="108"/>
      <c r="O438" s="108"/>
      <c r="P438" s="108"/>
    </row>
    <row r="439" spans="13:16" ht="14.5">
      <c r="M439" s="108"/>
      <c r="N439" s="108"/>
      <c r="O439" s="108"/>
      <c r="P439" s="108"/>
    </row>
    <row r="440" spans="13:16" ht="14.5">
      <c r="M440" s="108"/>
      <c r="N440" s="108"/>
      <c r="O440" s="108"/>
      <c r="P440" s="108"/>
    </row>
    <row r="441" spans="13:16" ht="14.5">
      <c r="M441" s="108"/>
      <c r="N441" s="108"/>
      <c r="O441" s="108"/>
      <c r="P441" s="108"/>
    </row>
    <row r="442" spans="13:16" ht="14.5">
      <c r="M442" s="108"/>
      <c r="N442" s="108"/>
      <c r="O442" s="108"/>
      <c r="P442" s="108"/>
    </row>
    <row r="443" spans="13:16" ht="14.5">
      <c r="M443" s="108"/>
      <c r="N443" s="108"/>
      <c r="O443" s="108"/>
      <c r="P443" s="108"/>
    </row>
    <row r="444" spans="13:16" ht="14.5">
      <c r="M444" s="108"/>
      <c r="N444" s="108"/>
      <c r="O444" s="108"/>
      <c r="P444" s="108"/>
    </row>
    <row r="445" spans="13:16" ht="14.5">
      <c r="M445" s="108"/>
      <c r="N445" s="108"/>
      <c r="O445" s="108"/>
      <c r="P445" s="108"/>
    </row>
    <row r="446" spans="13:16" ht="14.5">
      <c r="M446" s="108"/>
      <c r="N446" s="108"/>
      <c r="O446" s="108"/>
      <c r="P446" s="108"/>
    </row>
    <row r="447" spans="13:16" ht="14.5">
      <c r="M447" s="108"/>
      <c r="N447" s="108"/>
      <c r="O447" s="108"/>
      <c r="P447" s="108"/>
    </row>
  </sheetData>
  <mergeCells count="15">
    <mergeCell ref="B6:N6"/>
    <mergeCell ref="B7:N7"/>
    <mergeCell ref="B10:B11"/>
    <mergeCell ref="C10:C11"/>
    <mergeCell ref="D10:D11"/>
    <mergeCell ref="E10:E11"/>
    <mergeCell ref="F10:F11"/>
    <mergeCell ref="G10:G11"/>
    <mergeCell ref="H10:H11"/>
    <mergeCell ref="I10:I11"/>
    <mergeCell ref="J10:J11"/>
    <mergeCell ref="K10:K11"/>
    <mergeCell ref="L10:L11"/>
    <mergeCell ref="M10:M11"/>
    <mergeCell ref="N10:N11"/>
  </mergeCells>
  <hyperlinks>
    <hyperlink ref="A1" location="INDICE!A1" display="Indice"/>
  </hyperlinks>
  <printOptions horizontalCentered="1"/>
  <pageMargins left="0.19685039370078741" right="0.39370078740157483" top="0.19685039370078741" bottom="0.19685039370078741" header="0.15748031496062992" footer="0"/>
  <pageSetup paperSize="9" scale="58" orientation="landscape" r:id="rId1"/>
  <headerFooter scaleWithDoc="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AK159"/>
  <sheetViews>
    <sheetView showGridLines="0" zoomScaleNormal="100" zoomScaleSheetLayoutView="80" workbookViewId="0">
      <selection activeCell="B3" sqref="B3"/>
    </sheetView>
  </sheetViews>
  <sheetFormatPr baseColWidth="10" defaultColWidth="11.453125" defaultRowHeight="13"/>
  <cols>
    <col min="1" max="1" width="6.453125" style="5" bestFit="1" customWidth="1"/>
    <col min="2" max="2" width="49" style="71" customWidth="1"/>
    <col min="3" max="3" width="13" style="71" customWidth="1"/>
    <col min="4" max="4" width="10.54296875" style="71" customWidth="1"/>
    <col min="5" max="33" width="9.7265625" style="71" customWidth="1"/>
    <col min="34" max="34" width="12.7265625" style="71" customWidth="1"/>
    <col min="35" max="35" width="15.7265625" style="71" bestFit="1" customWidth="1"/>
    <col min="36" max="36" width="16.08984375" style="86" bestFit="1" customWidth="1"/>
    <col min="37" max="37" width="14" style="86" customWidth="1"/>
    <col min="38" max="16384" width="11.453125" style="86"/>
  </cols>
  <sheetData>
    <row r="1" spans="1:37" ht="14.5">
      <c r="A1" s="696" t="s">
        <v>217</v>
      </c>
      <c r="B1" s="699"/>
    </row>
    <row r="2" spans="1:37" ht="15" customHeight="1">
      <c r="A2" s="42"/>
      <c r="B2" s="361" t="str">
        <f>+INDICE!B2</f>
        <v>MINISTERIO DE ECONOMÍA</v>
      </c>
      <c r="C2" s="72"/>
      <c r="D2" s="73"/>
      <c r="E2" s="73"/>
      <c r="F2" s="73"/>
      <c r="G2" s="72"/>
      <c r="H2" s="73"/>
      <c r="I2" s="73"/>
      <c r="J2" s="73"/>
      <c r="K2" s="73"/>
      <c r="L2" s="73"/>
      <c r="M2" s="73"/>
      <c r="N2" s="72"/>
      <c r="O2" s="73"/>
      <c r="P2" s="73"/>
      <c r="Q2" s="73"/>
      <c r="R2" s="73"/>
      <c r="S2" s="73"/>
      <c r="T2" s="73"/>
      <c r="U2" s="73"/>
      <c r="V2" s="73"/>
      <c r="W2" s="73"/>
      <c r="X2" s="73"/>
      <c r="Y2" s="73"/>
      <c r="Z2" s="73"/>
      <c r="AA2" s="73"/>
      <c r="AB2" s="73"/>
      <c r="AC2" s="73"/>
      <c r="AD2" s="73"/>
      <c r="AE2" s="73"/>
    </row>
    <row r="3" spans="1:37" ht="15" customHeight="1">
      <c r="A3" s="42"/>
      <c r="B3" s="361" t="str">
        <f>+INDICE!B3</f>
        <v>SECRETARÍA DE FINANZAS</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4"/>
      <c r="AI3" s="74"/>
    </row>
    <row r="4" spans="1:37" s="87" customFormat="1" ht="14.5">
      <c r="A4" s="5"/>
      <c r="B4" s="71"/>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1"/>
      <c r="AI4" s="71"/>
    </row>
    <row r="5" spans="1:37" s="87" customFormat="1" ht="13.5" thickBot="1">
      <c r="A5" s="5"/>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row>
    <row r="6" spans="1:37" s="87" customFormat="1" ht="17.5" thickBot="1">
      <c r="A6" s="5"/>
      <c r="B6" s="1329" t="s">
        <v>725</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1"/>
    </row>
    <row r="7" spans="1:37" s="87" customFormat="1">
      <c r="A7" s="152"/>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7" s="87" customFormat="1" ht="13.5" thickBot="1">
      <c r="A8" s="152"/>
      <c r="B8" s="925" t="s">
        <v>828</v>
      </c>
      <c r="C8" s="5"/>
      <c r="D8" s="5"/>
      <c r="E8" s="5"/>
      <c r="F8" s="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row>
    <row r="9" spans="1:37" s="87" customFormat="1" ht="14" thickTop="1" thickBot="1">
      <c r="A9" s="152"/>
      <c r="B9" s="433"/>
      <c r="C9" s="433">
        <v>2020</v>
      </c>
      <c r="D9" s="433">
        <v>2021</v>
      </c>
      <c r="E9" s="433">
        <v>2022</v>
      </c>
      <c r="F9" s="433">
        <v>2023</v>
      </c>
      <c r="G9" s="433">
        <v>2024</v>
      </c>
      <c r="H9" s="433">
        <v>2025</v>
      </c>
      <c r="I9" s="433">
        <v>2026</v>
      </c>
      <c r="J9" s="433">
        <v>2027</v>
      </c>
      <c r="K9" s="433">
        <v>2028</v>
      </c>
      <c r="L9" s="433">
        <v>2029</v>
      </c>
      <c r="M9" s="433">
        <v>2030</v>
      </c>
      <c r="N9" s="433">
        <v>2031</v>
      </c>
      <c r="O9" s="433">
        <v>2032</v>
      </c>
      <c r="P9" s="433">
        <v>2033</v>
      </c>
      <c r="Q9" s="433">
        <v>2034</v>
      </c>
      <c r="R9" s="433">
        <v>2035</v>
      </c>
      <c r="S9" s="433">
        <v>2036</v>
      </c>
      <c r="T9" s="433">
        <v>2037</v>
      </c>
      <c r="U9" s="433">
        <v>2038</v>
      </c>
      <c r="V9" s="433">
        <v>2039</v>
      </c>
      <c r="W9" s="433">
        <v>2040</v>
      </c>
      <c r="X9" s="433">
        <v>2041</v>
      </c>
      <c r="Y9" s="433">
        <v>2042</v>
      </c>
      <c r="Z9" s="433">
        <v>2043</v>
      </c>
      <c r="AA9" s="433">
        <v>2044</v>
      </c>
      <c r="AB9" s="433">
        <v>2045</v>
      </c>
      <c r="AC9" s="433">
        <v>2046</v>
      </c>
      <c r="AD9" s="433">
        <v>2047</v>
      </c>
      <c r="AE9" s="433">
        <v>2048</v>
      </c>
      <c r="AF9" s="433">
        <v>2049</v>
      </c>
      <c r="AG9" s="433">
        <v>2050</v>
      </c>
      <c r="AH9" s="433" t="s">
        <v>757</v>
      </c>
      <c r="AI9" s="433" t="s">
        <v>290</v>
      </c>
    </row>
    <row r="10" spans="1:37" s="87" customFormat="1" ht="14" thickTop="1" thickBot="1">
      <c r="A10" s="152"/>
      <c r="B10" s="925"/>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row>
    <row r="11" spans="1:37" s="87" customFormat="1" ht="13.5" thickBot="1">
      <c r="A11" s="152"/>
      <c r="B11" s="1332" t="s">
        <v>690</v>
      </c>
      <c r="C11" s="1333"/>
      <c r="D11" s="1333"/>
      <c r="E11" s="1333"/>
      <c r="F11" s="1333"/>
      <c r="G11" s="1333"/>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3"/>
      <c r="AE11" s="1333"/>
      <c r="AF11" s="1333"/>
      <c r="AG11" s="1333"/>
      <c r="AH11" s="1333"/>
      <c r="AI11" s="1334"/>
    </row>
    <row r="12" spans="1:37" ht="15" customHeight="1" thickBot="1">
      <c r="A12" s="152"/>
      <c r="B12" s="924"/>
      <c r="C12" s="924"/>
      <c r="D12" s="924"/>
      <c r="E12" s="924"/>
      <c r="F12" s="924"/>
      <c r="G12" s="924"/>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4"/>
      <c r="AH12" s="924"/>
      <c r="AI12" s="924"/>
    </row>
    <row r="13" spans="1:37" ht="21.75" customHeight="1" thickBot="1">
      <c r="A13" s="152"/>
      <c r="B13" s="316" t="s">
        <v>60</v>
      </c>
      <c r="C13" s="317">
        <f t="shared" ref="C13:AH13" si="0">+C14+C15</f>
        <v>50299.2668601392</v>
      </c>
      <c r="D13" s="317">
        <f t="shared" si="0"/>
        <v>41707.748234630504</v>
      </c>
      <c r="E13" s="317">
        <f t="shared" si="0"/>
        <v>41928.366499503427</v>
      </c>
      <c r="F13" s="317">
        <f t="shared" si="0"/>
        <v>38875.369379649972</v>
      </c>
      <c r="G13" s="317">
        <f t="shared" si="0"/>
        <v>23023.829474917773</v>
      </c>
      <c r="H13" s="317">
        <f t="shared" si="0"/>
        <v>21146.568260055454</v>
      </c>
      <c r="I13" s="317">
        <f t="shared" si="0"/>
        <v>12781.095571440461</v>
      </c>
      <c r="J13" s="317">
        <f t="shared" si="0"/>
        <v>14281.411045374358</v>
      </c>
      <c r="K13" s="317">
        <f t="shared" si="0"/>
        <v>10608.290965339327</v>
      </c>
      <c r="L13" s="317">
        <f t="shared" si="0"/>
        <v>8749.8225358454038</v>
      </c>
      <c r="M13" s="317">
        <f t="shared" si="0"/>
        <v>5385.6215916147003</v>
      </c>
      <c r="N13" s="317">
        <f t="shared" si="0"/>
        <v>5685.4503148834519</v>
      </c>
      <c r="O13" s="317">
        <f t="shared" si="0"/>
        <v>5054.4751340735411</v>
      </c>
      <c r="P13" s="317">
        <f t="shared" si="0"/>
        <v>4919.0481729567591</v>
      </c>
      <c r="Q13" s="317">
        <f t="shared" si="0"/>
        <v>2654.3586560946997</v>
      </c>
      <c r="R13" s="317">
        <f t="shared" si="0"/>
        <v>3496.6304354874765</v>
      </c>
      <c r="S13" s="317">
        <f t="shared" si="0"/>
        <v>5921.2417545048111</v>
      </c>
      <c r="T13" s="317">
        <f t="shared" si="0"/>
        <v>4117.2305194508044</v>
      </c>
      <c r="U13" s="317">
        <f t="shared" si="0"/>
        <v>3766.0333265644504</v>
      </c>
      <c r="V13" s="317">
        <f t="shared" si="0"/>
        <v>1318.9082159860914</v>
      </c>
      <c r="W13" s="317">
        <f t="shared" si="0"/>
        <v>1061.9625823642784</v>
      </c>
      <c r="X13" s="317">
        <f t="shared" si="0"/>
        <v>927.36716958778538</v>
      </c>
      <c r="Y13" s="317">
        <f t="shared" si="0"/>
        <v>912.39355529660952</v>
      </c>
      <c r="Z13" s="317">
        <f t="shared" si="0"/>
        <v>887.06243020118791</v>
      </c>
      <c r="AA13" s="317">
        <f t="shared" si="0"/>
        <v>825.54611390105879</v>
      </c>
      <c r="AB13" s="317">
        <f t="shared" si="0"/>
        <v>824.05498263705874</v>
      </c>
      <c r="AC13" s="317">
        <f t="shared" si="0"/>
        <v>2859.3477082685122</v>
      </c>
      <c r="AD13" s="317">
        <f t="shared" si="0"/>
        <v>920.80162481753086</v>
      </c>
      <c r="AE13" s="317">
        <f t="shared" si="0"/>
        <v>3073.1797505075119</v>
      </c>
      <c r="AF13" s="317">
        <f t="shared" si="0"/>
        <v>45.205165228512307</v>
      </c>
      <c r="AG13" s="317">
        <f t="shared" si="0"/>
        <v>37.334465975512323</v>
      </c>
      <c r="AH13" s="317">
        <f t="shared" si="0"/>
        <v>2760.4204368871578</v>
      </c>
      <c r="AI13" s="317">
        <f>SUM(C13:AH13)</f>
        <v>320855.44293418538</v>
      </c>
      <c r="AK13" s="1065"/>
    </row>
    <row r="14" spans="1:37">
      <c r="A14" s="152"/>
      <c r="B14" s="764" t="s">
        <v>61</v>
      </c>
      <c r="C14" s="937">
        <f>15126.2926473526-145.927439103507</f>
        <v>14980.365208249093</v>
      </c>
      <c r="D14" s="937">
        <v>2360.4290110141305</v>
      </c>
      <c r="E14" s="937">
        <v>0</v>
      </c>
      <c r="F14" s="937">
        <v>0</v>
      </c>
      <c r="G14" s="937">
        <v>0</v>
      </c>
      <c r="H14" s="937">
        <v>0</v>
      </c>
      <c r="I14" s="937">
        <v>0</v>
      </c>
      <c r="J14" s="937">
        <v>0</v>
      </c>
      <c r="K14" s="937">
        <v>0</v>
      </c>
      <c r="L14" s="937">
        <v>0</v>
      </c>
      <c r="M14" s="937">
        <v>0</v>
      </c>
      <c r="N14" s="937">
        <v>0</v>
      </c>
      <c r="O14" s="937">
        <v>0</v>
      </c>
      <c r="P14" s="937">
        <v>0</v>
      </c>
      <c r="Q14" s="937">
        <v>0</v>
      </c>
      <c r="R14" s="937">
        <v>0</v>
      </c>
      <c r="S14" s="937">
        <v>0</v>
      </c>
      <c r="T14" s="937">
        <v>0</v>
      </c>
      <c r="U14" s="937">
        <v>0</v>
      </c>
      <c r="V14" s="937">
        <v>0</v>
      </c>
      <c r="W14" s="937">
        <v>0</v>
      </c>
      <c r="X14" s="937">
        <v>0</v>
      </c>
      <c r="Y14" s="937">
        <v>0</v>
      </c>
      <c r="Z14" s="937">
        <v>0</v>
      </c>
      <c r="AA14" s="937">
        <v>0</v>
      </c>
      <c r="AB14" s="937">
        <v>0</v>
      </c>
      <c r="AC14" s="937">
        <v>0</v>
      </c>
      <c r="AD14" s="937">
        <v>0</v>
      </c>
      <c r="AE14" s="937">
        <v>0</v>
      </c>
      <c r="AF14" s="937">
        <v>0</v>
      </c>
      <c r="AG14" s="937">
        <v>0</v>
      </c>
      <c r="AH14" s="937">
        <v>0</v>
      </c>
      <c r="AI14" s="77">
        <f>SUM(C14:AH14)</f>
        <v>17340.794219263225</v>
      </c>
    </row>
    <row r="15" spans="1:37">
      <c r="A15" s="152"/>
      <c r="B15" s="764" t="s">
        <v>62</v>
      </c>
      <c r="C15" s="937">
        <f>35172.9742127866+145.927439103507</f>
        <v>35318.901651890104</v>
      </c>
      <c r="D15" s="937">
        <v>39347.319223616374</v>
      </c>
      <c r="E15" s="937">
        <v>41928.366499503427</v>
      </c>
      <c r="F15" s="937">
        <v>38875.369379649972</v>
      </c>
      <c r="G15" s="937">
        <v>23023.829474917773</v>
      </c>
      <c r="H15" s="937">
        <v>21146.568260055454</v>
      </c>
      <c r="I15" s="937">
        <v>12781.095571440461</v>
      </c>
      <c r="J15" s="937">
        <v>14281.411045374358</v>
      </c>
      <c r="K15" s="937">
        <v>10608.290965339327</v>
      </c>
      <c r="L15" s="937">
        <v>8749.8225358454038</v>
      </c>
      <c r="M15" s="937">
        <v>5385.6215916147003</v>
      </c>
      <c r="N15" s="937">
        <v>5685.4503148834519</v>
      </c>
      <c r="O15" s="937">
        <v>5054.4751340735411</v>
      </c>
      <c r="P15" s="937">
        <v>4919.0481729567591</v>
      </c>
      <c r="Q15" s="937">
        <v>2654.3586560946997</v>
      </c>
      <c r="R15" s="937">
        <v>3496.6304354874765</v>
      </c>
      <c r="S15" s="937">
        <v>5921.2417545048111</v>
      </c>
      <c r="T15" s="937">
        <v>4117.2305194508044</v>
      </c>
      <c r="U15" s="937">
        <v>3766.0333265644504</v>
      </c>
      <c r="V15" s="937">
        <v>1318.9082159860914</v>
      </c>
      <c r="W15" s="937">
        <v>1061.9625823642784</v>
      </c>
      <c r="X15" s="937">
        <v>927.36716958778538</v>
      </c>
      <c r="Y15" s="937">
        <v>912.39355529660952</v>
      </c>
      <c r="Z15" s="937">
        <v>887.06243020118791</v>
      </c>
      <c r="AA15" s="937">
        <v>825.54611390105879</v>
      </c>
      <c r="AB15" s="937">
        <v>824.05498263705874</v>
      </c>
      <c r="AC15" s="937">
        <v>2859.3477082685122</v>
      </c>
      <c r="AD15" s="937">
        <v>920.80162481753086</v>
      </c>
      <c r="AE15" s="937">
        <v>3073.1797505075119</v>
      </c>
      <c r="AF15" s="937">
        <v>45.205165228512307</v>
      </c>
      <c r="AG15" s="937">
        <v>37.334465975512323</v>
      </c>
      <c r="AH15" s="937">
        <v>2760.4204368871578</v>
      </c>
      <c r="AI15" s="77">
        <f>SUM(C15:AH15)</f>
        <v>303514.64871492214</v>
      </c>
    </row>
    <row r="16" spans="1:37" ht="13.5" thickBot="1">
      <c r="A16" s="152"/>
      <c r="B16" s="925"/>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row>
    <row r="17" spans="1:35" ht="13.5" thickBot="1">
      <c r="A17" s="152"/>
      <c r="B17" s="120" t="s">
        <v>53</v>
      </c>
      <c r="C17" s="78">
        <f t="shared" ref="C17:AH17" si="1">+C18+C23+C25+C31+C32+C37</f>
        <v>7784.9886578954138</v>
      </c>
      <c r="D17" s="78">
        <f>+D18+D23+D25+D31+D32+D37</f>
        <v>5955.4720705766413</v>
      </c>
      <c r="E17" s="78">
        <f t="shared" si="1"/>
        <v>19254.062274098043</v>
      </c>
      <c r="F17" s="78">
        <f t="shared" si="1"/>
        <v>20145.819538349799</v>
      </c>
      <c r="G17" s="78">
        <f t="shared" si="1"/>
        <v>6677.2679393052322</v>
      </c>
      <c r="H17" s="78">
        <f t="shared" si="1"/>
        <v>1875.2748525577922</v>
      </c>
      <c r="I17" s="78">
        <f t="shared" si="1"/>
        <v>1733.4728220970192</v>
      </c>
      <c r="J17" s="78">
        <f t="shared" si="1"/>
        <v>1782.657910507176</v>
      </c>
      <c r="K17" s="78">
        <f t="shared" si="1"/>
        <v>1570.2200159938561</v>
      </c>
      <c r="L17" s="78">
        <f t="shared" si="1"/>
        <v>1516.1501993868087</v>
      </c>
      <c r="M17" s="78">
        <f t="shared" si="1"/>
        <v>1332.1878387591207</v>
      </c>
      <c r="N17" s="78">
        <f t="shared" si="1"/>
        <v>1632.0165620278747</v>
      </c>
      <c r="O17" s="78">
        <f t="shared" si="1"/>
        <v>1001.0413812179636</v>
      </c>
      <c r="P17" s="78">
        <f t="shared" si="1"/>
        <v>865.61442010118174</v>
      </c>
      <c r="Q17" s="78">
        <f t="shared" si="1"/>
        <v>821.29116503524995</v>
      </c>
      <c r="R17" s="78">
        <f t="shared" si="1"/>
        <v>765.70504447802625</v>
      </c>
      <c r="S17" s="78">
        <f t="shared" si="1"/>
        <v>731.60390619780731</v>
      </c>
      <c r="T17" s="78">
        <f t="shared" si="1"/>
        <v>650.38485599380692</v>
      </c>
      <c r="U17" s="78">
        <f t="shared" si="1"/>
        <v>493.2161328104803</v>
      </c>
      <c r="V17" s="78">
        <f t="shared" si="1"/>
        <v>287.88880842303126</v>
      </c>
      <c r="W17" s="78">
        <f t="shared" si="1"/>
        <v>226.14974980121951</v>
      </c>
      <c r="X17" s="78">
        <f t="shared" si="1"/>
        <v>207.05498702472642</v>
      </c>
      <c r="Y17" s="78">
        <f t="shared" si="1"/>
        <v>197.9193727335506</v>
      </c>
      <c r="Z17" s="78">
        <f t="shared" si="1"/>
        <v>178.21324763812902</v>
      </c>
      <c r="AA17" s="78">
        <f t="shared" si="1"/>
        <v>116.69693133799998</v>
      </c>
      <c r="AB17" s="78">
        <f t="shared" si="1"/>
        <v>115.205800074</v>
      </c>
      <c r="AC17" s="78">
        <f t="shared" si="1"/>
        <v>109.210983003</v>
      </c>
      <c r="AD17" s="78">
        <f t="shared" si="1"/>
        <v>93.489428062000002</v>
      </c>
      <c r="AE17" s="78">
        <f t="shared" si="1"/>
        <v>73.043025241999999</v>
      </c>
      <c r="AF17" s="78">
        <f t="shared" si="1"/>
        <v>45.068439962999982</v>
      </c>
      <c r="AG17" s="78">
        <f t="shared" si="1"/>
        <v>37.197740709999998</v>
      </c>
      <c r="AH17" s="78">
        <f t="shared" si="1"/>
        <v>2.353646221</v>
      </c>
      <c r="AI17" s="121">
        <f t="shared" ref="AI17:AI39" si="2">SUM(C17:AH17)</f>
        <v>78277.93974762295</v>
      </c>
    </row>
    <row r="18" spans="1:35">
      <c r="A18" s="152"/>
      <c r="B18" s="351" t="s">
        <v>63</v>
      </c>
      <c r="C18" s="79">
        <f t="shared" ref="C18:AH18" si="3">SUM(C19:C22)</f>
        <v>1349.3510131395185</v>
      </c>
      <c r="D18" s="79">
        <f t="shared" si="3"/>
        <v>5446.0895895831918</v>
      </c>
      <c r="E18" s="79">
        <f t="shared" si="3"/>
        <v>18780.133656943184</v>
      </c>
      <c r="F18" s="79">
        <f t="shared" si="3"/>
        <v>19729.323526276563</v>
      </c>
      <c r="G18" s="79">
        <f t="shared" si="3"/>
        <v>6310.9471095845311</v>
      </c>
      <c r="H18" s="79">
        <f t="shared" si="3"/>
        <v>1512.3028227864661</v>
      </c>
      <c r="I18" s="79">
        <f t="shared" si="3"/>
        <v>1379.7747023244663</v>
      </c>
      <c r="J18" s="79">
        <f t="shared" si="3"/>
        <v>1302.4793956221092</v>
      </c>
      <c r="K18" s="79">
        <f t="shared" si="3"/>
        <v>1248.1418540950065</v>
      </c>
      <c r="L18" s="79">
        <f t="shared" si="3"/>
        <v>1192.8517493659772</v>
      </c>
      <c r="M18" s="79">
        <f t="shared" si="3"/>
        <v>1159.0875459179772</v>
      </c>
      <c r="N18" s="79">
        <f t="shared" si="3"/>
        <v>1091.904414310977</v>
      </c>
      <c r="O18" s="79">
        <f t="shared" si="3"/>
        <v>931.41240239497699</v>
      </c>
      <c r="P18" s="79">
        <f t="shared" si="3"/>
        <v>827.3482760499769</v>
      </c>
      <c r="Q18" s="79">
        <f t="shared" si="3"/>
        <v>784.56257792697693</v>
      </c>
      <c r="R18" s="79">
        <f t="shared" si="3"/>
        <v>728.97645736430775</v>
      </c>
      <c r="S18" s="79">
        <f t="shared" si="3"/>
        <v>694.90091555000038</v>
      </c>
      <c r="T18" s="79">
        <f t="shared" si="3"/>
        <v>613.681865346</v>
      </c>
      <c r="U18" s="79">
        <f t="shared" si="3"/>
        <v>440.54248637799998</v>
      </c>
      <c r="V18" s="79">
        <f t="shared" si="3"/>
        <v>283.89937070399998</v>
      </c>
      <c r="W18" s="79">
        <f t="shared" si="3"/>
        <v>222.93255346699999</v>
      </c>
      <c r="X18" s="79">
        <f t="shared" si="3"/>
        <v>203.83779087799999</v>
      </c>
      <c r="Y18" s="79">
        <f t="shared" si="3"/>
        <v>196.184091658</v>
      </c>
      <c r="Z18" s="79">
        <f t="shared" si="3"/>
        <v>177.40240185799999</v>
      </c>
      <c r="AA18" s="79">
        <f t="shared" si="3"/>
        <v>116.69693133799998</v>
      </c>
      <c r="AB18" s="79">
        <f t="shared" si="3"/>
        <v>115.205800074</v>
      </c>
      <c r="AC18" s="79">
        <f t="shared" si="3"/>
        <v>109.210983003</v>
      </c>
      <c r="AD18" s="79">
        <f t="shared" si="3"/>
        <v>93.489428062000002</v>
      </c>
      <c r="AE18" s="79">
        <f t="shared" si="3"/>
        <v>73.043025241999999</v>
      </c>
      <c r="AF18" s="79">
        <f t="shared" si="3"/>
        <v>45.068439962999982</v>
      </c>
      <c r="AG18" s="79">
        <f t="shared" si="3"/>
        <v>37.197740709999998</v>
      </c>
      <c r="AH18" s="79">
        <f t="shared" si="3"/>
        <v>2.353646221</v>
      </c>
      <c r="AI18" s="79">
        <f t="shared" si="2"/>
        <v>67200.334564138218</v>
      </c>
    </row>
    <row r="19" spans="1:35">
      <c r="A19" s="152"/>
      <c r="B19" s="325" t="s">
        <v>64</v>
      </c>
      <c r="C19" s="929">
        <v>318.82372121599997</v>
      </c>
      <c r="D19" s="929">
        <v>392.64448486600008</v>
      </c>
      <c r="E19" s="929">
        <v>292.6775316909999</v>
      </c>
      <c r="F19" s="929">
        <v>265.93498662600001</v>
      </c>
      <c r="G19" s="929">
        <v>286.46573339600013</v>
      </c>
      <c r="H19" s="929">
        <v>289.62470738900015</v>
      </c>
      <c r="I19" s="929">
        <v>324.64607445200016</v>
      </c>
      <c r="J19" s="929">
        <v>326.99800607600019</v>
      </c>
      <c r="K19" s="929">
        <v>326.99800607600019</v>
      </c>
      <c r="L19" s="929">
        <v>326.99800607600019</v>
      </c>
      <c r="M19" s="929">
        <v>326.99800607600019</v>
      </c>
      <c r="N19" s="929">
        <v>326.99800607600019</v>
      </c>
      <c r="O19" s="929">
        <v>326.99800607600019</v>
      </c>
      <c r="P19" s="929">
        <v>326.99800607600019</v>
      </c>
      <c r="Q19" s="929">
        <v>326.99800607600019</v>
      </c>
      <c r="R19" s="929">
        <v>326.99800607600019</v>
      </c>
      <c r="S19" s="929">
        <v>327.15320621600023</v>
      </c>
      <c r="T19" s="929">
        <v>293.93465049600002</v>
      </c>
      <c r="U19" s="929">
        <v>210.62392972799998</v>
      </c>
      <c r="V19" s="929">
        <v>147.17797088999998</v>
      </c>
      <c r="W19" s="929">
        <v>117.34721749799999</v>
      </c>
      <c r="X19" s="929">
        <v>115.00787026799999</v>
      </c>
      <c r="Y19" s="929">
        <v>115.00787026799999</v>
      </c>
      <c r="Z19" s="929">
        <v>115.00787026799999</v>
      </c>
      <c r="AA19" s="929">
        <v>115.00787026799999</v>
      </c>
      <c r="AB19" s="929">
        <v>115.205800074</v>
      </c>
      <c r="AC19" s="929">
        <v>109.210983003</v>
      </c>
      <c r="AD19" s="929">
        <v>93.489428062000002</v>
      </c>
      <c r="AE19" s="929">
        <v>73.043025241999999</v>
      </c>
      <c r="AF19" s="929">
        <v>45.068439962999982</v>
      </c>
      <c r="AG19" s="929">
        <v>37.197740709999998</v>
      </c>
      <c r="AH19" s="929">
        <v>2.353646221</v>
      </c>
      <c r="AI19" s="929">
        <f t="shared" si="2"/>
        <v>7145.6368134950053</v>
      </c>
    </row>
    <row r="20" spans="1:35">
      <c r="A20" s="152"/>
      <c r="B20" s="326" t="s">
        <v>65</v>
      </c>
      <c r="C20" s="927">
        <v>614.68360411499975</v>
      </c>
      <c r="D20" s="927">
        <v>837.53193700199984</v>
      </c>
      <c r="E20" s="927">
        <v>774.40472188299998</v>
      </c>
      <c r="F20" s="927">
        <v>783.91987028200015</v>
      </c>
      <c r="G20" s="927">
        <v>859.73348549800005</v>
      </c>
      <c r="H20" s="927">
        <v>826.68925443400019</v>
      </c>
      <c r="I20" s="927">
        <v>801.45985612400011</v>
      </c>
      <c r="J20" s="930">
        <v>760.52218078400017</v>
      </c>
      <c r="K20" s="927">
        <v>760.52218085400023</v>
      </c>
      <c r="L20" s="927">
        <v>729.37271968400012</v>
      </c>
      <c r="M20" s="927">
        <v>729.37271968400012</v>
      </c>
      <c r="N20" s="927">
        <v>713.46098391999999</v>
      </c>
      <c r="O20" s="927">
        <v>582.0519392519999</v>
      </c>
      <c r="P20" s="927">
        <v>495.4141363199999</v>
      </c>
      <c r="Q20" s="927">
        <v>453.19987226999984</v>
      </c>
      <c r="R20" s="927">
        <v>398.18546239</v>
      </c>
      <c r="S20" s="927">
        <v>364.78821144000005</v>
      </c>
      <c r="T20" s="927">
        <v>317.44420862999999</v>
      </c>
      <c r="U20" s="927">
        <v>227.61555042999998</v>
      </c>
      <c r="V20" s="927">
        <v>136.39989669400001</v>
      </c>
      <c r="W20" s="927">
        <v>105.585335969</v>
      </c>
      <c r="X20" s="927">
        <v>88.829920610000002</v>
      </c>
      <c r="Y20" s="927">
        <v>81.176221390000009</v>
      </c>
      <c r="Z20" s="927">
        <v>62.39453159</v>
      </c>
      <c r="AA20" s="927">
        <v>1.6890610700000002</v>
      </c>
      <c r="AB20" s="927">
        <v>0</v>
      </c>
      <c r="AC20" s="927">
        <v>0</v>
      </c>
      <c r="AD20" s="927">
        <v>0</v>
      </c>
      <c r="AE20" s="927">
        <v>0</v>
      </c>
      <c r="AF20" s="927">
        <v>0</v>
      </c>
      <c r="AG20" s="927">
        <v>0</v>
      </c>
      <c r="AH20" s="927">
        <v>0</v>
      </c>
      <c r="AI20" s="930">
        <f t="shared" si="2"/>
        <v>12506.447862319001</v>
      </c>
    </row>
    <row r="21" spans="1:35">
      <c r="A21" s="152"/>
      <c r="B21" s="352" t="s">
        <v>633</v>
      </c>
      <c r="C21" s="919">
        <v>0</v>
      </c>
      <c r="D21" s="919">
        <v>3621.4378326736728</v>
      </c>
      <c r="E21" s="919">
        <v>17120.724716800873</v>
      </c>
      <c r="F21" s="919">
        <v>18156.718302170055</v>
      </c>
      <c r="G21" s="919">
        <v>4657.4314180428546</v>
      </c>
      <c r="H21" s="919">
        <v>0</v>
      </c>
      <c r="I21" s="919">
        <v>0</v>
      </c>
      <c r="J21" s="80">
        <v>0</v>
      </c>
      <c r="K21" s="919">
        <v>0</v>
      </c>
      <c r="L21" s="919">
        <v>0</v>
      </c>
      <c r="M21" s="919">
        <v>0</v>
      </c>
      <c r="N21" s="919">
        <v>0</v>
      </c>
      <c r="O21" s="919">
        <v>0</v>
      </c>
      <c r="P21" s="919">
        <v>0</v>
      </c>
      <c r="Q21" s="919">
        <v>0</v>
      </c>
      <c r="R21" s="919">
        <v>0</v>
      </c>
      <c r="S21" s="919">
        <v>0</v>
      </c>
      <c r="T21" s="919">
        <v>0</v>
      </c>
      <c r="U21" s="919">
        <v>0</v>
      </c>
      <c r="V21" s="919">
        <v>0</v>
      </c>
      <c r="W21" s="919">
        <v>0</v>
      </c>
      <c r="X21" s="919">
        <v>0</v>
      </c>
      <c r="Y21" s="919">
        <v>0</v>
      </c>
      <c r="Z21" s="919">
        <v>0</v>
      </c>
      <c r="AA21" s="919">
        <v>0</v>
      </c>
      <c r="AB21" s="919">
        <v>0</v>
      </c>
      <c r="AC21" s="919">
        <v>0</v>
      </c>
      <c r="AD21" s="919">
        <v>0</v>
      </c>
      <c r="AE21" s="919">
        <v>0</v>
      </c>
      <c r="AF21" s="919">
        <v>0</v>
      </c>
      <c r="AG21" s="919">
        <v>0</v>
      </c>
      <c r="AH21" s="919">
        <v>0</v>
      </c>
      <c r="AI21" s="930">
        <f t="shared" si="2"/>
        <v>43556.312269687456</v>
      </c>
    </row>
    <row r="22" spans="1:35">
      <c r="A22" s="152"/>
      <c r="B22" s="352" t="s">
        <v>66</v>
      </c>
      <c r="C22" s="919">
        <v>415.84368780851878</v>
      </c>
      <c r="D22" s="919">
        <v>594.47533504151875</v>
      </c>
      <c r="E22" s="919">
        <v>592.32668656831015</v>
      </c>
      <c r="F22" s="919">
        <v>522.75036719850789</v>
      </c>
      <c r="G22" s="919">
        <v>507.31647264767571</v>
      </c>
      <c r="H22" s="919">
        <v>395.98886096346598</v>
      </c>
      <c r="I22" s="919">
        <v>253.66877174846604</v>
      </c>
      <c r="J22" s="80">
        <v>214.95920876210874</v>
      </c>
      <c r="K22" s="919">
        <v>160.62166716500602</v>
      </c>
      <c r="L22" s="919">
        <v>136.48102360597679</v>
      </c>
      <c r="M22" s="919">
        <v>102.71682015797685</v>
      </c>
      <c r="N22" s="919">
        <v>51.445424314976833</v>
      </c>
      <c r="O22" s="919">
        <v>22.362457066976837</v>
      </c>
      <c r="P22" s="919">
        <v>4.9361336539768397</v>
      </c>
      <c r="Q22" s="919">
        <v>4.364699580976839</v>
      </c>
      <c r="R22" s="919">
        <v>3.7929888983074886</v>
      </c>
      <c r="S22" s="919">
        <v>2.9594978940000001</v>
      </c>
      <c r="T22" s="919">
        <v>2.3030062199999999</v>
      </c>
      <c r="U22" s="919">
        <v>2.3030062199999999</v>
      </c>
      <c r="V22" s="919">
        <v>0.32150311999999998</v>
      </c>
      <c r="W22" s="919">
        <v>0</v>
      </c>
      <c r="X22" s="919">
        <v>0</v>
      </c>
      <c r="Y22" s="919">
        <v>0</v>
      </c>
      <c r="Z22" s="919">
        <v>0</v>
      </c>
      <c r="AA22" s="919">
        <v>0</v>
      </c>
      <c r="AB22" s="919">
        <v>0</v>
      </c>
      <c r="AC22" s="919">
        <v>0</v>
      </c>
      <c r="AD22" s="919">
        <v>0</v>
      </c>
      <c r="AE22" s="919">
        <v>0</v>
      </c>
      <c r="AF22" s="919">
        <v>0</v>
      </c>
      <c r="AG22" s="919">
        <v>0</v>
      </c>
      <c r="AH22" s="919">
        <v>0</v>
      </c>
      <c r="AI22" s="80">
        <f t="shared" si="2"/>
        <v>3991.9376186367463</v>
      </c>
    </row>
    <row r="23" spans="1:35">
      <c r="A23" s="152"/>
      <c r="B23" s="932" t="s">
        <v>67</v>
      </c>
      <c r="C23" s="339">
        <f t="shared" ref="C23:AH23" si="4">SUM(C24:C24)</f>
        <v>0</v>
      </c>
      <c r="D23" s="339">
        <f t="shared" si="4"/>
        <v>0</v>
      </c>
      <c r="E23" s="339">
        <f t="shared" si="4"/>
        <v>0</v>
      </c>
      <c r="F23" s="339">
        <f t="shared" si="4"/>
        <v>0</v>
      </c>
      <c r="G23" s="339">
        <f t="shared" si="4"/>
        <v>0</v>
      </c>
      <c r="H23" s="339">
        <f t="shared" si="4"/>
        <v>0</v>
      </c>
      <c r="I23" s="339">
        <f t="shared" si="4"/>
        <v>0</v>
      </c>
      <c r="J23" s="339">
        <f t="shared" si="4"/>
        <v>128.32276944149459</v>
      </c>
      <c r="K23" s="339">
        <f t="shared" si="4"/>
        <v>0</v>
      </c>
      <c r="L23" s="339">
        <f t="shared" si="4"/>
        <v>0</v>
      </c>
      <c r="M23" s="339">
        <f t="shared" si="4"/>
        <v>34.803253546996572</v>
      </c>
      <c r="N23" s="339">
        <f t="shared" si="4"/>
        <v>470.48316886391086</v>
      </c>
      <c r="O23" s="339">
        <f t="shared" si="4"/>
        <v>0</v>
      </c>
      <c r="P23" s="339">
        <f t="shared" si="4"/>
        <v>0</v>
      </c>
      <c r="Q23" s="339">
        <f t="shared" si="4"/>
        <v>0</v>
      </c>
      <c r="R23" s="339">
        <f t="shared" si="4"/>
        <v>0</v>
      </c>
      <c r="S23" s="339">
        <f t="shared" si="4"/>
        <v>0</v>
      </c>
      <c r="T23" s="339">
        <f t="shared" si="4"/>
        <v>0</v>
      </c>
      <c r="U23" s="339">
        <f t="shared" si="4"/>
        <v>0</v>
      </c>
      <c r="V23" s="339">
        <f t="shared" si="4"/>
        <v>0</v>
      </c>
      <c r="W23" s="339">
        <f t="shared" si="4"/>
        <v>0</v>
      </c>
      <c r="X23" s="339">
        <f t="shared" si="4"/>
        <v>0</v>
      </c>
      <c r="Y23" s="339">
        <f t="shared" si="4"/>
        <v>0</v>
      </c>
      <c r="Z23" s="339">
        <f t="shared" si="4"/>
        <v>0</v>
      </c>
      <c r="AA23" s="339">
        <f t="shared" si="4"/>
        <v>0</v>
      </c>
      <c r="AB23" s="339">
        <f t="shared" si="4"/>
        <v>0</v>
      </c>
      <c r="AC23" s="339">
        <f t="shared" si="4"/>
        <v>0</v>
      </c>
      <c r="AD23" s="339">
        <f t="shared" si="4"/>
        <v>0</v>
      </c>
      <c r="AE23" s="339">
        <f t="shared" si="4"/>
        <v>0</v>
      </c>
      <c r="AF23" s="339">
        <f t="shared" si="4"/>
        <v>0</v>
      </c>
      <c r="AG23" s="339">
        <f t="shared" si="4"/>
        <v>0</v>
      </c>
      <c r="AH23" s="339">
        <f t="shared" si="4"/>
        <v>0</v>
      </c>
      <c r="AI23" s="931">
        <f t="shared" si="2"/>
        <v>633.60919185240209</v>
      </c>
    </row>
    <row r="24" spans="1:35">
      <c r="A24" s="152"/>
      <c r="B24" s="325" t="s">
        <v>68</v>
      </c>
      <c r="C24" s="921">
        <v>0</v>
      </c>
      <c r="D24" s="921">
        <v>0</v>
      </c>
      <c r="E24" s="921">
        <v>0</v>
      </c>
      <c r="F24" s="921">
        <v>0</v>
      </c>
      <c r="G24" s="921">
        <v>0</v>
      </c>
      <c r="H24" s="921">
        <v>0</v>
      </c>
      <c r="I24" s="921">
        <v>0</v>
      </c>
      <c r="J24" s="929">
        <v>128.32276944149459</v>
      </c>
      <c r="K24" s="921">
        <v>0</v>
      </c>
      <c r="L24" s="921">
        <v>0</v>
      </c>
      <c r="M24" s="921">
        <v>34.803253546996572</v>
      </c>
      <c r="N24" s="921">
        <v>470.48316886391086</v>
      </c>
      <c r="O24" s="921">
        <v>0</v>
      </c>
      <c r="P24" s="921">
        <v>0</v>
      </c>
      <c r="Q24" s="921">
        <v>0</v>
      </c>
      <c r="R24" s="921">
        <v>0</v>
      </c>
      <c r="S24" s="921">
        <v>0</v>
      </c>
      <c r="T24" s="921">
        <v>0</v>
      </c>
      <c r="U24" s="921">
        <v>0</v>
      </c>
      <c r="V24" s="921">
        <v>0</v>
      </c>
      <c r="W24" s="921">
        <v>0</v>
      </c>
      <c r="X24" s="921">
        <v>0</v>
      </c>
      <c r="Y24" s="921">
        <v>0</v>
      </c>
      <c r="Z24" s="921">
        <v>0</v>
      </c>
      <c r="AA24" s="921">
        <v>0</v>
      </c>
      <c r="AB24" s="921">
        <v>0</v>
      </c>
      <c r="AC24" s="921">
        <v>0</v>
      </c>
      <c r="AD24" s="921">
        <v>0</v>
      </c>
      <c r="AE24" s="921">
        <v>0</v>
      </c>
      <c r="AF24" s="921">
        <v>0</v>
      </c>
      <c r="AG24" s="921">
        <v>0</v>
      </c>
      <c r="AH24" s="921">
        <v>0</v>
      </c>
      <c r="AI24" s="929">
        <f t="shared" si="2"/>
        <v>633.60919185240209</v>
      </c>
    </row>
    <row r="25" spans="1:35">
      <c r="A25" s="152"/>
      <c r="B25" s="932" t="s">
        <v>69</v>
      </c>
      <c r="C25" s="339">
        <f t="shared" ref="C25:AH25" si="5">+C26+C29</f>
        <v>2283.5945854125671</v>
      </c>
      <c r="D25" s="339">
        <f t="shared" si="5"/>
        <v>35.551315290506977</v>
      </c>
      <c r="E25" s="339">
        <f t="shared" si="5"/>
        <v>35.562019734985505</v>
      </c>
      <c r="F25" s="339">
        <f t="shared" si="5"/>
        <v>35.464019147623539</v>
      </c>
      <c r="G25" s="339">
        <f t="shared" si="5"/>
        <v>35.43074713167821</v>
      </c>
      <c r="H25" s="339">
        <f t="shared" si="5"/>
        <v>33.28344537230339</v>
      </c>
      <c r="I25" s="339">
        <f t="shared" si="5"/>
        <v>33.254239973530382</v>
      </c>
      <c r="J25" s="339">
        <f t="shared" si="5"/>
        <v>31.983396254549465</v>
      </c>
      <c r="K25" s="339">
        <f t="shared" si="5"/>
        <v>2.2058127098268443</v>
      </c>
      <c r="L25" s="339">
        <f t="shared" si="5"/>
        <v>2.2058127098268443</v>
      </c>
      <c r="M25" s="339">
        <f t="shared" si="5"/>
        <v>1.1680604411602513</v>
      </c>
      <c r="N25" s="339">
        <f t="shared" si="5"/>
        <v>0</v>
      </c>
      <c r="O25" s="339">
        <f t="shared" si="5"/>
        <v>0</v>
      </c>
      <c r="P25" s="339">
        <f t="shared" si="5"/>
        <v>0</v>
      </c>
      <c r="Q25" s="339">
        <f t="shared" si="5"/>
        <v>0</v>
      </c>
      <c r="R25" s="339">
        <f t="shared" si="5"/>
        <v>0</v>
      </c>
      <c r="S25" s="339">
        <f t="shared" si="5"/>
        <v>0</v>
      </c>
      <c r="T25" s="339">
        <f t="shared" si="5"/>
        <v>0</v>
      </c>
      <c r="U25" s="339">
        <f t="shared" si="5"/>
        <v>0</v>
      </c>
      <c r="V25" s="339">
        <f t="shared" si="5"/>
        <v>0</v>
      </c>
      <c r="W25" s="339">
        <f t="shared" si="5"/>
        <v>0</v>
      </c>
      <c r="X25" s="339">
        <f t="shared" si="5"/>
        <v>0</v>
      </c>
      <c r="Y25" s="339">
        <f t="shared" si="5"/>
        <v>0</v>
      </c>
      <c r="Z25" s="339">
        <f t="shared" si="5"/>
        <v>0</v>
      </c>
      <c r="AA25" s="339">
        <f t="shared" si="5"/>
        <v>0</v>
      </c>
      <c r="AB25" s="339">
        <f t="shared" si="5"/>
        <v>0</v>
      </c>
      <c r="AC25" s="339">
        <f t="shared" si="5"/>
        <v>0</v>
      </c>
      <c r="AD25" s="339">
        <f t="shared" si="5"/>
        <v>0</v>
      </c>
      <c r="AE25" s="339">
        <f t="shared" si="5"/>
        <v>0</v>
      </c>
      <c r="AF25" s="339">
        <f t="shared" si="5"/>
        <v>0</v>
      </c>
      <c r="AG25" s="339">
        <f t="shared" si="5"/>
        <v>0</v>
      </c>
      <c r="AH25" s="339">
        <f t="shared" si="5"/>
        <v>0</v>
      </c>
      <c r="AI25" s="931">
        <f t="shared" si="2"/>
        <v>2529.7034541785583</v>
      </c>
    </row>
    <row r="26" spans="1:35">
      <c r="A26" s="152"/>
      <c r="B26" s="326" t="s">
        <v>72</v>
      </c>
      <c r="C26" s="927">
        <f t="shared" ref="C26:AH26" si="6">+C27+C28</f>
        <v>2249.8258852052982</v>
      </c>
      <c r="D26" s="927">
        <f t="shared" si="6"/>
        <v>0</v>
      </c>
      <c r="E26" s="927">
        <f t="shared" si="6"/>
        <v>0</v>
      </c>
      <c r="F26" s="927">
        <f t="shared" si="6"/>
        <v>0</v>
      </c>
      <c r="G26" s="927">
        <f t="shared" si="6"/>
        <v>0</v>
      </c>
      <c r="H26" s="927">
        <f t="shared" si="6"/>
        <v>0</v>
      </c>
      <c r="I26" s="927">
        <f t="shared" si="6"/>
        <v>0</v>
      </c>
      <c r="J26" s="927">
        <f t="shared" si="6"/>
        <v>0</v>
      </c>
      <c r="K26" s="927">
        <f t="shared" si="6"/>
        <v>0</v>
      </c>
      <c r="L26" s="927">
        <f t="shared" si="6"/>
        <v>0</v>
      </c>
      <c r="M26" s="927">
        <f t="shared" si="6"/>
        <v>0</v>
      </c>
      <c r="N26" s="927">
        <f t="shared" si="6"/>
        <v>0</v>
      </c>
      <c r="O26" s="927">
        <f t="shared" si="6"/>
        <v>0</v>
      </c>
      <c r="P26" s="927">
        <f t="shared" si="6"/>
        <v>0</v>
      </c>
      <c r="Q26" s="927">
        <f t="shared" si="6"/>
        <v>0</v>
      </c>
      <c r="R26" s="927">
        <f t="shared" si="6"/>
        <v>0</v>
      </c>
      <c r="S26" s="927">
        <f t="shared" si="6"/>
        <v>0</v>
      </c>
      <c r="T26" s="927">
        <f t="shared" si="6"/>
        <v>0</v>
      </c>
      <c r="U26" s="927">
        <f t="shared" si="6"/>
        <v>0</v>
      </c>
      <c r="V26" s="927">
        <f t="shared" si="6"/>
        <v>0</v>
      </c>
      <c r="W26" s="927">
        <f t="shared" si="6"/>
        <v>0</v>
      </c>
      <c r="X26" s="927">
        <f t="shared" si="6"/>
        <v>0</v>
      </c>
      <c r="Y26" s="927">
        <f t="shared" si="6"/>
        <v>0</v>
      </c>
      <c r="Z26" s="927">
        <f t="shared" si="6"/>
        <v>0</v>
      </c>
      <c r="AA26" s="927">
        <f t="shared" si="6"/>
        <v>0</v>
      </c>
      <c r="AB26" s="927">
        <f t="shared" si="6"/>
        <v>0</v>
      </c>
      <c r="AC26" s="927">
        <f t="shared" si="6"/>
        <v>0</v>
      </c>
      <c r="AD26" s="927">
        <f t="shared" si="6"/>
        <v>0</v>
      </c>
      <c r="AE26" s="927">
        <f t="shared" si="6"/>
        <v>0</v>
      </c>
      <c r="AF26" s="927">
        <f t="shared" si="6"/>
        <v>0</v>
      </c>
      <c r="AG26" s="927">
        <f t="shared" si="6"/>
        <v>0</v>
      </c>
      <c r="AH26" s="927">
        <f t="shared" si="6"/>
        <v>0</v>
      </c>
      <c r="AI26" s="930">
        <f t="shared" si="2"/>
        <v>2249.8258852052982</v>
      </c>
    </row>
    <row r="27" spans="1:35">
      <c r="A27" s="152"/>
      <c r="B27" s="352" t="s">
        <v>665</v>
      </c>
      <c r="C27" s="1088">
        <v>1783.7836999396616</v>
      </c>
      <c r="D27" s="1088">
        <v>0</v>
      </c>
      <c r="E27" s="1089">
        <v>0</v>
      </c>
      <c r="F27" s="1088">
        <v>0</v>
      </c>
      <c r="G27" s="1088">
        <v>0</v>
      </c>
      <c r="H27" s="1088">
        <v>0</v>
      </c>
      <c r="I27" s="1088">
        <v>0</v>
      </c>
      <c r="J27" s="1088">
        <v>0</v>
      </c>
      <c r="K27" s="1088">
        <v>0</v>
      </c>
      <c r="L27" s="1090">
        <v>0</v>
      </c>
      <c r="M27" s="1088">
        <v>0</v>
      </c>
      <c r="N27" s="1088">
        <v>0</v>
      </c>
      <c r="O27" s="1088">
        <v>0</v>
      </c>
      <c r="P27" s="1088">
        <v>0</v>
      </c>
      <c r="Q27" s="1088">
        <v>0</v>
      </c>
      <c r="R27" s="1088">
        <v>0</v>
      </c>
      <c r="S27" s="1088">
        <v>0</v>
      </c>
      <c r="T27" s="1088">
        <v>0</v>
      </c>
      <c r="U27" s="1088">
        <v>0</v>
      </c>
      <c r="V27" s="1088">
        <v>0</v>
      </c>
      <c r="W27" s="1088">
        <v>0</v>
      </c>
      <c r="X27" s="1088">
        <v>0</v>
      </c>
      <c r="Y27" s="1088">
        <v>0</v>
      </c>
      <c r="Z27" s="1088">
        <v>0</v>
      </c>
      <c r="AA27" s="1088">
        <v>0</v>
      </c>
      <c r="AB27" s="1088">
        <v>0</v>
      </c>
      <c r="AC27" s="1088">
        <v>0</v>
      </c>
      <c r="AD27" s="1088">
        <v>0</v>
      </c>
      <c r="AE27" s="1088">
        <v>0</v>
      </c>
      <c r="AF27" s="1088">
        <v>0</v>
      </c>
      <c r="AG27" s="1088">
        <v>0</v>
      </c>
      <c r="AH27" s="1088">
        <v>0</v>
      </c>
      <c r="AI27" s="80">
        <f t="shared" si="2"/>
        <v>1783.7836999396616</v>
      </c>
    </row>
    <row r="28" spans="1:35">
      <c r="A28" s="152"/>
      <c r="B28" s="345" t="s">
        <v>99</v>
      </c>
      <c r="C28" s="1091">
        <v>466.04218526563642</v>
      </c>
      <c r="D28" s="1091">
        <v>0</v>
      </c>
      <c r="E28" s="1092">
        <v>0</v>
      </c>
      <c r="F28" s="1091">
        <v>0</v>
      </c>
      <c r="G28" s="1091">
        <v>0</v>
      </c>
      <c r="H28" s="1091">
        <v>0</v>
      </c>
      <c r="I28" s="1091">
        <v>0</v>
      </c>
      <c r="J28" s="1091">
        <v>0</v>
      </c>
      <c r="K28" s="1091">
        <v>0</v>
      </c>
      <c r="L28" s="1093">
        <v>0</v>
      </c>
      <c r="M28" s="1091">
        <v>0</v>
      </c>
      <c r="N28" s="1091">
        <v>0</v>
      </c>
      <c r="O28" s="1091">
        <v>0</v>
      </c>
      <c r="P28" s="1091">
        <v>0</v>
      </c>
      <c r="Q28" s="1091">
        <v>0</v>
      </c>
      <c r="R28" s="1091">
        <v>0</v>
      </c>
      <c r="S28" s="1091">
        <v>0</v>
      </c>
      <c r="T28" s="1091">
        <v>0</v>
      </c>
      <c r="U28" s="1091">
        <v>0</v>
      </c>
      <c r="V28" s="1091">
        <v>0</v>
      </c>
      <c r="W28" s="1091">
        <v>0</v>
      </c>
      <c r="X28" s="1091">
        <v>0</v>
      </c>
      <c r="Y28" s="1091">
        <v>0</v>
      </c>
      <c r="Z28" s="1091">
        <v>0</v>
      </c>
      <c r="AA28" s="1091">
        <v>0</v>
      </c>
      <c r="AB28" s="1091">
        <v>0</v>
      </c>
      <c r="AC28" s="1091">
        <v>0</v>
      </c>
      <c r="AD28" s="1091">
        <v>0</v>
      </c>
      <c r="AE28" s="1091">
        <v>0</v>
      </c>
      <c r="AF28" s="1091">
        <v>0</v>
      </c>
      <c r="AG28" s="1091">
        <v>0</v>
      </c>
      <c r="AH28" s="1091">
        <v>0</v>
      </c>
      <c r="AI28" s="122">
        <f t="shared" si="2"/>
        <v>466.04218526563642</v>
      </c>
    </row>
    <row r="29" spans="1:35">
      <c r="A29" s="152"/>
      <c r="B29" s="326" t="s">
        <v>70</v>
      </c>
      <c r="C29" s="927">
        <f t="shared" ref="C29:AH29" si="7">+C30</f>
        <v>33.768700207268736</v>
      </c>
      <c r="D29" s="927">
        <f t="shared" si="7"/>
        <v>35.551315290506977</v>
      </c>
      <c r="E29" s="927">
        <f t="shared" si="7"/>
        <v>35.562019734985505</v>
      </c>
      <c r="F29" s="927">
        <f t="shared" si="7"/>
        <v>35.464019147623539</v>
      </c>
      <c r="G29" s="927">
        <f t="shared" si="7"/>
        <v>35.43074713167821</v>
      </c>
      <c r="H29" s="927">
        <f t="shared" si="7"/>
        <v>33.28344537230339</v>
      </c>
      <c r="I29" s="927">
        <f t="shared" si="7"/>
        <v>33.254239973530382</v>
      </c>
      <c r="J29" s="927">
        <f t="shared" si="7"/>
        <v>31.983396254549465</v>
      </c>
      <c r="K29" s="927">
        <f t="shared" si="7"/>
        <v>2.2058127098268443</v>
      </c>
      <c r="L29" s="927">
        <f t="shared" si="7"/>
        <v>2.2058127098268443</v>
      </c>
      <c r="M29" s="927">
        <f t="shared" si="7"/>
        <v>1.1680604411602513</v>
      </c>
      <c r="N29" s="927">
        <f t="shared" si="7"/>
        <v>0</v>
      </c>
      <c r="O29" s="927">
        <f t="shared" si="7"/>
        <v>0</v>
      </c>
      <c r="P29" s="927">
        <f t="shared" si="7"/>
        <v>0</v>
      </c>
      <c r="Q29" s="927">
        <f t="shared" si="7"/>
        <v>0</v>
      </c>
      <c r="R29" s="927">
        <f t="shared" si="7"/>
        <v>0</v>
      </c>
      <c r="S29" s="927">
        <f t="shared" si="7"/>
        <v>0</v>
      </c>
      <c r="T29" s="927">
        <f t="shared" si="7"/>
        <v>0</v>
      </c>
      <c r="U29" s="927">
        <f t="shared" si="7"/>
        <v>0</v>
      </c>
      <c r="V29" s="927">
        <f t="shared" si="7"/>
        <v>0</v>
      </c>
      <c r="W29" s="927">
        <f t="shared" si="7"/>
        <v>0</v>
      </c>
      <c r="X29" s="927">
        <f t="shared" si="7"/>
        <v>0</v>
      </c>
      <c r="Y29" s="927">
        <f t="shared" si="7"/>
        <v>0</v>
      </c>
      <c r="Z29" s="927">
        <f t="shared" si="7"/>
        <v>0</v>
      </c>
      <c r="AA29" s="927">
        <f t="shared" si="7"/>
        <v>0</v>
      </c>
      <c r="AB29" s="927">
        <f t="shared" si="7"/>
        <v>0</v>
      </c>
      <c r="AC29" s="927">
        <f t="shared" si="7"/>
        <v>0</v>
      </c>
      <c r="AD29" s="927">
        <f t="shared" si="7"/>
        <v>0</v>
      </c>
      <c r="AE29" s="927">
        <f t="shared" si="7"/>
        <v>0</v>
      </c>
      <c r="AF29" s="927">
        <f t="shared" si="7"/>
        <v>0</v>
      </c>
      <c r="AG29" s="927">
        <f t="shared" si="7"/>
        <v>0</v>
      </c>
      <c r="AH29" s="927">
        <f t="shared" si="7"/>
        <v>0</v>
      </c>
      <c r="AI29" s="930">
        <f t="shared" si="2"/>
        <v>279.87756897326011</v>
      </c>
    </row>
    <row r="30" spans="1:35">
      <c r="A30" s="152"/>
      <c r="B30" s="353" t="s">
        <v>99</v>
      </c>
      <c r="C30" s="919">
        <v>33.768700207268736</v>
      </c>
      <c r="D30" s="919">
        <v>35.551315290506977</v>
      </c>
      <c r="E30" s="919">
        <v>35.562019734985505</v>
      </c>
      <c r="F30" s="919">
        <v>35.464019147623539</v>
      </c>
      <c r="G30" s="919">
        <v>35.43074713167821</v>
      </c>
      <c r="H30" s="919">
        <v>33.28344537230339</v>
      </c>
      <c r="I30" s="919">
        <v>33.254239973530382</v>
      </c>
      <c r="J30" s="80">
        <v>31.983396254549465</v>
      </c>
      <c r="K30" s="919">
        <v>2.2058127098268443</v>
      </c>
      <c r="L30" s="919">
        <v>2.2058127098268443</v>
      </c>
      <c r="M30" s="919">
        <v>1.1680604411602513</v>
      </c>
      <c r="N30" s="919">
        <v>0</v>
      </c>
      <c r="O30" s="919">
        <v>0</v>
      </c>
      <c r="P30" s="919">
        <v>0</v>
      </c>
      <c r="Q30" s="919">
        <v>0</v>
      </c>
      <c r="R30" s="919">
        <v>0</v>
      </c>
      <c r="S30" s="919">
        <v>0</v>
      </c>
      <c r="T30" s="919">
        <v>0</v>
      </c>
      <c r="U30" s="919">
        <v>0</v>
      </c>
      <c r="V30" s="919">
        <v>0</v>
      </c>
      <c r="W30" s="919">
        <v>0</v>
      </c>
      <c r="X30" s="919">
        <v>0</v>
      </c>
      <c r="Y30" s="919">
        <v>0</v>
      </c>
      <c r="Z30" s="919">
        <v>0</v>
      </c>
      <c r="AA30" s="919">
        <v>0</v>
      </c>
      <c r="AB30" s="919">
        <v>0</v>
      </c>
      <c r="AC30" s="919">
        <v>0</v>
      </c>
      <c r="AD30" s="919">
        <v>0</v>
      </c>
      <c r="AE30" s="919">
        <v>0</v>
      </c>
      <c r="AF30" s="919">
        <v>0</v>
      </c>
      <c r="AG30" s="919">
        <v>0</v>
      </c>
      <c r="AH30" s="919">
        <v>0</v>
      </c>
      <c r="AI30" s="80">
        <f t="shared" si="2"/>
        <v>279.87756897326011</v>
      </c>
    </row>
    <row r="31" spans="1:35">
      <c r="A31" s="152"/>
      <c r="B31" s="932" t="s">
        <v>71</v>
      </c>
      <c r="C31" s="339">
        <v>2137.7184065438096</v>
      </c>
      <c r="D31" s="339">
        <v>340.45350347940769</v>
      </c>
      <c r="E31" s="339">
        <v>319.14429519174342</v>
      </c>
      <c r="F31" s="339">
        <v>340.33536280353775</v>
      </c>
      <c r="G31" s="339">
        <v>329.74213702902279</v>
      </c>
      <c r="H31" s="339">
        <v>328.54063883902268</v>
      </c>
      <c r="I31" s="339">
        <v>319.9655689890227</v>
      </c>
      <c r="J31" s="931">
        <v>319.87234918902271</v>
      </c>
      <c r="K31" s="339">
        <v>319.87234918902271</v>
      </c>
      <c r="L31" s="339">
        <v>305.12198153902273</v>
      </c>
      <c r="M31" s="339">
        <v>105.18766730902271</v>
      </c>
      <c r="N31" s="339">
        <v>37.687667309022707</v>
      </c>
      <c r="O31" s="339">
        <v>37.687667279022705</v>
      </c>
      <c r="P31" s="339">
        <v>6.3248325072409548</v>
      </c>
      <c r="Q31" s="339">
        <v>4.787275564309132</v>
      </c>
      <c r="R31" s="339">
        <v>4.7872755697545681</v>
      </c>
      <c r="S31" s="339">
        <v>4.7616791038430026</v>
      </c>
      <c r="T31" s="339">
        <v>4.7616791038430026</v>
      </c>
      <c r="U31" s="339">
        <v>4.7616791038430026</v>
      </c>
      <c r="V31" s="339">
        <v>3.9894377190312604</v>
      </c>
      <c r="W31" s="339">
        <v>3.2171963342195182</v>
      </c>
      <c r="X31" s="339">
        <v>3.2171961467264119</v>
      </c>
      <c r="Y31" s="339">
        <v>1.7352810755506103</v>
      </c>
      <c r="Z31" s="339">
        <v>0.81084578012903952</v>
      </c>
      <c r="AA31" s="339">
        <v>0</v>
      </c>
      <c r="AB31" s="339">
        <v>0</v>
      </c>
      <c r="AC31" s="339">
        <v>0</v>
      </c>
      <c r="AD31" s="339">
        <v>0</v>
      </c>
      <c r="AE31" s="339">
        <v>0</v>
      </c>
      <c r="AF31" s="339">
        <v>0</v>
      </c>
      <c r="AG31" s="339">
        <v>0</v>
      </c>
      <c r="AH31" s="339">
        <v>0</v>
      </c>
      <c r="AI31" s="931">
        <f t="shared" si="2"/>
        <v>5284.4839726981927</v>
      </c>
    </row>
    <row r="32" spans="1:35">
      <c r="A32" s="152"/>
      <c r="B32" s="932" t="s">
        <v>366</v>
      </c>
      <c r="C32" s="339">
        <f>+C33+C35</f>
        <v>2.4920516500000001</v>
      </c>
      <c r="D32" s="339">
        <f t="shared" ref="D32:AH32" si="8">+D33+D35</f>
        <v>1.1811965099999999</v>
      </c>
      <c r="E32" s="339">
        <f t="shared" si="8"/>
        <v>0</v>
      </c>
      <c r="F32" s="339">
        <f t="shared" si="8"/>
        <v>0</v>
      </c>
      <c r="G32" s="339">
        <f t="shared" si="8"/>
        <v>0</v>
      </c>
      <c r="H32" s="339">
        <f t="shared" si="8"/>
        <v>0</v>
      </c>
      <c r="I32" s="339">
        <f t="shared" si="8"/>
        <v>0</v>
      </c>
      <c r="J32" s="339">
        <f t="shared" si="8"/>
        <v>0</v>
      </c>
      <c r="K32" s="339">
        <f t="shared" si="8"/>
        <v>0</v>
      </c>
      <c r="L32" s="339">
        <f t="shared" si="8"/>
        <v>15.970655771981987</v>
      </c>
      <c r="M32" s="339">
        <f t="shared" si="8"/>
        <v>31.941311543963973</v>
      </c>
      <c r="N32" s="339">
        <f t="shared" si="8"/>
        <v>31.941311543963973</v>
      </c>
      <c r="O32" s="339">
        <f t="shared" si="8"/>
        <v>31.941311543963973</v>
      </c>
      <c r="P32" s="339">
        <f t="shared" si="8"/>
        <v>31.941311543963973</v>
      </c>
      <c r="Q32" s="339">
        <f t="shared" si="8"/>
        <v>31.941311543963973</v>
      </c>
      <c r="R32" s="339">
        <f t="shared" si="8"/>
        <v>31.941311543963973</v>
      </c>
      <c r="S32" s="339">
        <f t="shared" si="8"/>
        <v>31.941311543963973</v>
      </c>
      <c r="T32" s="339">
        <f t="shared" si="8"/>
        <v>31.941311543963973</v>
      </c>
      <c r="U32" s="339">
        <f t="shared" si="8"/>
        <v>47.911967328637317</v>
      </c>
      <c r="V32" s="339">
        <f t="shared" si="8"/>
        <v>0</v>
      </c>
      <c r="W32" s="339">
        <f t="shared" si="8"/>
        <v>0</v>
      </c>
      <c r="X32" s="339">
        <f t="shared" si="8"/>
        <v>0</v>
      </c>
      <c r="Y32" s="339">
        <f t="shared" si="8"/>
        <v>0</v>
      </c>
      <c r="Z32" s="339">
        <f t="shared" si="8"/>
        <v>0</v>
      </c>
      <c r="AA32" s="339">
        <f t="shared" si="8"/>
        <v>0</v>
      </c>
      <c r="AB32" s="339">
        <f t="shared" si="8"/>
        <v>0</v>
      </c>
      <c r="AC32" s="339">
        <f t="shared" si="8"/>
        <v>0</v>
      </c>
      <c r="AD32" s="339">
        <f t="shared" si="8"/>
        <v>0</v>
      </c>
      <c r="AE32" s="339">
        <f t="shared" si="8"/>
        <v>0</v>
      </c>
      <c r="AF32" s="339">
        <f t="shared" si="8"/>
        <v>0</v>
      </c>
      <c r="AG32" s="339">
        <f t="shared" si="8"/>
        <v>0</v>
      </c>
      <c r="AH32" s="339">
        <f t="shared" si="8"/>
        <v>0</v>
      </c>
      <c r="AI32" s="931">
        <f t="shared" si="2"/>
        <v>323.08636361233107</v>
      </c>
    </row>
    <row r="33" spans="1:37">
      <c r="A33" s="152"/>
      <c r="B33" s="325" t="s">
        <v>68</v>
      </c>
      <c r="C33" s="921">
        <f t="shared" ref="C33:AH33" si="9">+C34</f>
        <v>0</v>
      </c>
      <c r="D33" s="921">
        <f t="shared" si="9"/>
        <v>0</v>
      </c>
      <c r="E33" s="921">
        <f t="shared" si="9"/>
        <v>0</v>
      </c>
      <c r="F33" s="921">
        <f t="shared" si="9"/>
        <v>0</v>
      </c>
      <c r="G33" s="921">
        <f t="shared" si="9"/>
        <v>0</v>
      </c>
      <c r="H33" s="921">
        <f t="shared" si="9"/>
        <v>0</v>
      </c>
      <c r="I33" s="921">
        <f t="shared" si="9"/>
        <v>0</v>
      </c>
      <c r="J33" s="921">
        <f t="shared" si="9"/>
        <v>0</v>
      </c>
      <c r="K33" s="921">
        <f t="shared" si="9"/>
        <v>0</v>
      </c>
      <c r="L33" s="921">
        <f t="shared" si="9"/>
        <v>15.970655771981987</v>
      </c>
      <c r="M33" s="921">
        <f t="shared" si="9"/>
        <v>31.941311543963973</v>
      </c>
      <c r="N33" s="921">
        <f t="shared" si="9"/>
        <v>31.941311543963973</v>
      </c>
      <c r="O33" s="921">
        <f t="shared" si="9"/>
        <v>31.941311543963973</v>
      </c>
      <c r="P33" s="921">
        <f t="shared" si="9"/>
        <v>31.941311543963973</v>
      </c>
      <c r="Q33" s="921">
        <f t="shared" si="9"/>
        <v>31.941311543963973</v>
      </c>
      <c r="R33" s="921">
        <f t="shared" si="9"/>
        <v>31.941311543963973</v>
      </c>
      <c r="S33" s="921">
        <f t="shared" si="9"/>
        <v>31.941311543963973</v>
      </c>
      <c r="T33" s="921">
        <f t="shared" si="9"/>
        <v>31.941311543963973</v>
      </c>
      <c r="U33" s="921">
        <f t="shared" si="9"/>
        <v>47.911967328637317</v>
      </c>
      <c r="V33" s="921">
        <f t="shared" si="9"/>
        <v>0</v>
      </c>
      <c r="W33" s="921">
        <f t="shared" si="9"/>
        <v>0</v>
      </c>
      <c r="X33" s="921">
        <f t="shared" si="9"/>
        <v>0</v>
      </c>
      <c r="Y33" s="921">
        <f t="shared" si="9"/>
        <v>0</v>
      </c>
      <c r="Z33" s="921">
        <f t="shared" si="9"/>
        <v>0</v>
      </c>
      <c r="AA33" s="921">
        <f t="shared" si="9"/>
        <v>0</v>
      </c>
      <c r="AB33" s="921">
        <f t="shared" si="9"/>
        <v>0</v>
      </c>
      <c r="AC33" s="921">
        <f t="shared" si="9"/>
        <v>0</v>
      </c>
      <c r="AD33" s="921">
        <f t="shared" si="9"/>
        <v>0</v>
      </c>
      <c r="AE33" s="921">
        <f t="shared" si="9"/>
        <v>0</v>
      </c>
      <c r="AF33" s="921">
        <f t="shared" si="9"/>
        <v>0</v>
      </c>
      <c r="AG33" s="921">
        <f t="shared" si="9"/>
        <v>0</v>
      </c>
      <c r="AH33" s="921">
        <f t="shared" si="9"/>
        <v>0</v>
      </c>
      <c r="AI33" s="929">
        <f t="shared" si="2"/>
        <v>319.41311545233106</v>
      </c>
    </row>
    <row r="34" spans="1:37" s="89" customFormat="1">
      <c r="A34" s="152"/>
      <c r="B34" s="326" t="s">
        <v>372</v>
      </c>
      <c r="C34" s="927">
        <v>0</v>
      </c>
      <c r="D34" s="927">
        <v>0</v>
      </c>
      <c r="E34" s="927">
        <v>0</v>
      </c>
      <c r="F34" s="927">
        <v>0</v>
      </c>
      <c r="G34" s="927">
        <v>0</v>
      </c>
      <c r="H34" s="927">
        <v>0</v>
      </c>
      <c r="I34" s="927">
        <v>0</v>
      </c>
      <c r="J34" s="930">
        <v>0</v>
      </c>
      <c r="K34" s="927">
        <v>0</v>
      </c>
      <c r="L34" s="927">
        <v>15.970655771981987</v>
      </c>
      <c r="M34" s="927">
        <v>31.941311543963973</v>
      </c>
      <c r="N34" s="927">
        <v>31.941311543963973</v>
      </c>
      <c r="O34" s="927">
        <v>31.941311543963973</v>
      </c>
      <c r="P34" s="927">
        <v>31.941311543963973</v>
      </c>
      <c r="Q34" s="927">
        <v>31.941311543963973</v>
      </c>
      <c r="R34" s="927">
        <v>31.941311543963973</v>
      </c>
      <c r="S34" s="927">
        <v>31.941311543963973</v>
      </c>
      <c r="T34" s="927">
        <v>31.941311543963973</v>
      </c>
      <c r="U34" s="927">
        <v>47.911967328637317</v>
      </c>
      <c r="V34" s="927">
        <v>0</v>
      </c>
      <c r="W34" s="927">
        <v>0</v>
      </c>
      <c r="X34" s="927">
        <v>0</v>
      </c>
      <c r="Y34" s="927">
        <v>0</v>
      </c>
      <c r="Z34" s="927">
        <v>0</v>
      </c>
      <c r="AA34" s="927">
        <v>0</v>
      </c>
      <c r="AB34" s="927">
        <v>0</v>
      </c>
      <c r="AC34" s="927">
        <v>0</v>
      </c>
      <c r="AD34" s="927">
        <v>0</v>
      </c>
      <c r="AE34" s="927">
        <v>0</v>
      </c>
      <c r="AF34" s="927">
        <v>0</v>
      </c>
      <c r="AG34" s="927">
        <v>0</v>
      </c>
      <c r="AH34" s="927">
        <v>0</v>
      </c>
      <c r="AI34" s="930">
        <f t="shared" si="2"/>
        <v>319.41311545233106</v>
      </c>
      <c r="AJ34" s="86"/>
      <c r="AK34" s="86"/>
    </row>
    <row r="35" spans="1:37" s="89" customFormat="1">
      <c r="A35" s="152"/>
      <c r="B35" s="326" t="s">
        <v>70</v>
      </c>
      <c r="C35" s="927">
        <f t="shared" ref="C35:AH35" si="10">+C36</f>
        <v>2.4920516500000001</v>
      </c>
      <c r="D35" s="927">
        <f t="shared" si="10"/>
        <v>1.1811965099999999</v>
      </c>
      <c r="E35" s="927">
        <f t="shared" si="10"/>
        <v>0</v>
      </c>
      <c r="F35" s="927">
        <f t="shared" si="10"/>
        <v>0</v>
      </c>
      <c r="G35" s="927">
        <f t="shared" si="10"/>
        <v>0</v>
      </c>
      <c r="H35" s="927">
        <f t="shared" si="10"/>
        <v>0</v>
      </c>
      <c r="I35" s="927">
        <f t="shared" si="10"/>
        <v>0</v>
      </c>
      <c r="J35" s="927">
        <f t="shared" si="10"/>
        <v>0</v>
      </c>
      <c r="K35" s="927">
        <f t="shared" si="10"/>
        <v>0</v>
      </c>
      <c r="L35" s="927">
        <f t="shared" si="10"/>
        <v>0</v>
      </c>
      <c r="M35" s="927">
        <f t="shared" si="10"/>
        <v>0</v>
      </c>
      <c r="N35" s="927">
        <f t="shared" si="10"/>
        <v>0</v>
      </c>
      <c r="O35" s="927">
        <f t="shared" si="10"/>
        <v>0</v>
      </c>
      <c r="P35" s="927">
        <f t="shared" si="10"/>
        <v>0</v>
      </c>
      <c r="Q35" s="927">
        <f t="shared" si="10"/>
        <v>0</v>
      </c>
      <c r="R35" s="927">
        <f t="shared" si="10"/>
        <v>0</v>
      </c>
      <c r="S35" s="927">
        <f t="shared" si="10"/>
        <v>0</v>
      </c>
      <c r="T35" s="927">
        <f t="shared" si="10"/>
        <v>0</v>
      </c>
      <c r="U35" s="927">
        <f t="shared" si="10"/>
        <v>0</v>
      </c>
      <c r="V35" s="927">
        <f t="shared" si="10"/>
        <v>0</v>
      </c>
      <c r="W35" s="927">
        <f t="shared" si="10"/>
        <v>0</v>
      </c>
      <c r="X35" s="927">
        <f t="shared" si="10"/>
        <v>0</v>
      </c>
      <c r="Y35" s="927">
        <f t="shared" si="10"/>
        <v>0</v>
      </c>
      <c r="Z35" s="927">
        <f t="shared" si="10"/>
        <v>0</v>
      </c>
      <c r="AA35" s="927">
        <f t="shared" si="10"/>
        <v>0</v>
      </c>
      <c r="AB35" s="927">
        <f t="shared" si="10"/>
        <v>0</v>
      </c>
      <c r="AC35" s="927">
        <f t="shared" si="10"/>
        <v>0</v>
      </c>
      <c r="AD35" s="927">
        <f t="shared" si="10"/>
        <v>0</v>
      </c>
      <c r="AE35" s="927">
        <f t="shared" si="10"/>
        <v>0</v>
      </c>
      <c r="AF35" s="927">
        <f t="shared" si="10"/>
        <v>0</v>
      </c>
      <c r="AG35" s="927">
        <f t="shared" si="10"/>
        <v>0</v>
      </c>
      <c r="AH35" s="927">
        <f t="shared" si="10"/>
        <v>0</v>
      </c>
      <c r="AI35" s="930">
        <f t="shared" si="2"/>
        <v>3.67324816</v>
      </c>
      <c r="AJ35" s="86"/>
      <c r="AK35" s="86"/>
    </row>
    <row r="36" spans="1:37" s="89" customFormat="1">
      <c r="A36" s="152"/>
      <c r="B36" s="327" t="s">
        <v>373</v>
      </c>
      <c r="C36" s="328">
        <v>2.4920516500000001</v>
      </c>
      <c r="D36" s="328">
        <v>1.1811965099999999</v>
      </c>
      <c r="E36" s="328">
        <v>0</v>
      </c>
      <c r="F36" s="328">
        <v>0</v>
      </c>
      <c r="G36" s="328">
        <v>0</v>
      </c>
      <c r="H36" s="328">
        <v>0</v>
      </c>
      <c r="I36" s="328">
        <v>0</v>
      </c>
      <c r="J36" s="81">
        <v>0</v>
      </c>
      <c r="K36" s="328">
        <v>0</v>
      </c>
      <c r="L36" s="328">
        <v>0</v>
      </c>
      <c r="M36" s="328">
        <v>0</v>
      </c>
      <c r="N36" s="328">
        <v>0</v>
      </c>
      <c r="O36" s="328">
        <v>0</v>
      </c>
      <c r="P36" s="328">
        <v>0</v>
      </c>
      <c r="Q36" s="328">
        <v>0</v>
      </c>
      <c r="R36" s="328">
        <v>0</v>
      </c>
      <c r="S36" s="328">
        <v>0</v>
      </c>
      <c r="T36" s="328">
        <v>0</v>
      </c>
      <c r="U36" s="328">
        <v>0</v>
      </c>
      <c r="V36" s="328">
        <v>0</v>
      </c>
      <c r="W36" s="328">
        <v>0</v>
      </c>
      <c r="X36" s="328">
        <v>0</v>
      </c>
      <c r="Y36" s="328">
        <v>0</v>
      </c>
      <c r="Z36" s="328">
        <v>0</v>
      </c>
      <c r="AA36" s="328">
        <v>0</v>
      </c>
      <c r="AB36" s="328">
        <v>0</v>
      </c>
      <c r="AC36" s="328">
        <v>0</v>
      </c>
      <c r="AD36" s="328">
        <v>0</v>
      </c>
      <c r="AE36" s="328">
        <v>0</v>
      </c>
      <c r="AF36" s="328">
        <v>0</v>
      </c>
      <c r="AG36" s="328">
        <v>0</v>
      </c>
      <c r="AH36" s="328">
        <v>0</v>
      </c>
      <c r="AI36" s="81">
        <f t="shared" si="2"/>
        <v>3.67324816</v>
      </c>
      <c r="AJ36" s="86"/>
      <c r="AK36" s="86"/>
    </row>
    <row r="37" spans="1:37" s="89" customFormat="1">
      <c r="A37" s="152"/>
      <c r="B37" s="325" t="s">
        <v>755</v>
      </c>
      <c r="C37" s="921">
        <f t="shared" ref="C37:AH37" si="11">+C38+C39</f>
        <v>2011.8326011495187</v>
      </c>
      <c r="D37" s="921">
        <f t="shared" si="11"/>
        <v>132.19646571353516</v>
      </c>
      <c r="E37" s="921">
        <f t="shared" si="11"/>
        <v>119.22230222812713</v>
      </c>
      <c r="F37" s="921">
        <f t="shared" si="11"/>
        <v>40.696630122075831</v>
      </c>
      <c r="G37" s="921">
        <f t="shared" si="11"/>
        <v>1.1479455600000001</v>
      </c>
      <c r="H37" s="921">
        <f t="shared" si="11"/>
        <v>1.1479455600000001</v>
      </c>
      <c r="I37" s="921">
        <f t="shared" si="11"/>
        <v>0.47831080999999998</v>
      </c>
      <c r="J37" s="921">
        <f t="shared" si="11"/>
        <v>0</v>
      </c>
      <c r="K37" s="921">
        <f t="shared" si="11"/>
        <v>0</v>
      </c>
      <c r="L37" s="921">
        <f t="shared" si="11"/>
        <v>0</v>
      </c>
      <c r="M37" s="921">
        <f t="shared" si="11"/>
        <v>0</v>
      </c>
      <c r="N37" s="921">
        <f t="shared" si="11"/>
        <v>0</v>
      </c>
      <c r="O37" s="921">
        <f t="shared" si="11"/>
        <v>0</v>
      </c>
      <c r="P37" s="921">
        <f t="shared" si="11"/>
        <v>0</v>
      </c>
      <c r="Q37" s="921">
        <f t="shared" si="11"/>
        <v>0</v>
      </c>
      <c r="R37" s="921">
        <f t="shared" si="11"/>
        <v>0</v>
      </c>
      <c r="S37" s="921">
        <f t="shared" si="11"/>
        <v>0</v>
      </c>
      <c r="T37" s="921">
        <f t="shared" si="11"/>
        <v>0</v>
      </c>
      <c r="U37" s="921">
        <f t="shared" si="11"/>
        <v>0</v>
      </c>
      <c r="V37" s="921">
        <f t="shared" si="11"/>
        <v>0</v>
      </c>
      <c r="W37" s="921">
        <f t="shared" si="11"/>
        <v>0</v>
      </c>
      <c r="X37" s="921">
        <f t="shared" si="11"/>
        <v>0</v>
      </c>
      <c r="Y37" s="921">
        <f t="shared" si="11"/>
        <v>0</v>
      </c>
      <c r="Z37" s="921">
        <f t="shared" si="11"/>
        <v>0</v>
      </c>
      <c r="AA37" s="921">
        <f t="shared" si="11"/>
        <v>0</v>
      </c>
      <c r="AB37" s="921">
        <f t="shared" si="11"/>
        <v>0</v>
      </c>
      <c r="AC37" s="921">
        <f t="shared" si="11"/>
        <v>0</v>
      </c>
      <c r="AD37" s="921">
        <f t="shared" si="11"/>
        <v>0</v>
      </c>
      <c r="AE37" s="921">
        <f t="shared" si="11"/>
        <v>0</v>
      </c>
      <c r="AF37" s="921">
        <f t="shared" si="11"/>
        <v>0</v>
      </c>
      <c r="AG37" s="921">
        <f t="shared" si="11"/>
        <v>0</v>
      </c>
      <c r="AH37" s="921">
        <f t="shared" si="11"/>
        <v>0</v>
      </c>
      <c r="AI37" s="929">
        <f t="shared" si="2"/>
        <v>2306.7222011432573</v>
      </c>
      <c r="AJ37" s="86"/>
      <c r="AK37" s="86"/>
    </row>
    <row r="38" spans="1:37" s="89" customFormat="1">
      <c r="A38" s="152"/>
      <c r="B38" s="325" t="s">
        <v>72</v>
      </c>
      <c r="C38" s="921">
        <v>681.13963718971843</v>
      </c>
      <c r="D38" s="921">
        <v>12.288039373535165</v>
      </c>
      <c r="E38" s="921">
        <v>15.391095848127105</v>
      </c>
      <c r="F38" s="921">
        <v>8.9768367620758269</v>
      </c>
      <c r="G38" s="921">
        <v>0</v>
      </c>
      <c r="H38" s="921">
        <v>0</v>
      </c>
      <c r="I38" s="921">
        <v>0</v>
      </c>
      <c r="J38" s="929">
        <v>0</v>
      </c>
      <c r="K38" s="921">
        <v>0</v>
      </c>
      <c r="L38" s="921">
        <v>0</v>
      </c>
      <c r="M38" s="921">
        <v>0</v>
      </c>
      <c r="N38" s="921">
        <v>0</v>
      </c>
      <c r="O38" s="921">
        <v>0</v>
      </c>
      <c r="P38" s="921">
        <v>0</v>
      </c>
      <c r="Q38" s="921">
        <v>0</v>
      </c>
      <c r="R38" s="921">
        <v>0</v>
      </c>
      <c r="S38" s="921">
        <v>0</v>
      </c>
      <c r="T38" s="921">
        <v>0</v>
      </c>
      <c r="U38" s="921">
        <v>0</v>
      </c>
      <c r="V38" s="921">
        <v>0</v>
      </c>
      <c r="W38" s="921">
        <v>0</v>
      </c>
      <c r="X38" s="921">
        <v>0</v>
      </c>
      <c r="Y38" s="921">
        <v>0</v>
      </c>
      <c r="Z38" s="921">
        <v>0</v>
      </c>
      <c r="AA38" s="921">
        <v>0</v>
      </c>
      <c r="AB38" s="921">
        <v>0</v>
      </c>
      <c r="AC38" s="921">
        <v>0</v>
      </c>
      <c r="AD38" s="921">
        <v>0</v>
      </c>
      <c r="AE38" s="921">
        <v>0</v>
      </c>
      <c r="AF38" s="921">
        <v>0</v>
      </c>
      <c r="AG38" s="921">
        <v>0</v>
      </c>
      <c r="AH38" s="921">
        <v>0</v>
      </c>
      <c r="AI38" s="929">
        <f t="shared" si="2"/>
        <v>717.79560917345646</v>
      </c>
      <c r="AJ38" s="86"/>
      <c r="AK38" s="86"/>
    </row>
    <row r="39" spans="1:37" s="89" customFormat="1">
      <c r="A39" s="152"/>
      <c r="B39" s="327" t="s">
        <v>70</v>
      </c>
      <c r="C39" s="328">
        <v>1330.6929639598004</v>
      </c>
      <c r="D39" s="328">
        <v>119.90842633999999</v>
      </c>
      <c r="E39" s="328">
        <v>103.83120638000003</v>
      </c>
      <c r="F39" s="328">
        <v>31.719793360000004</v>
      </c>
      <c r="G39" s="328">
        <v>1.1479455600000001</v>
      </c>
      <c r="H39" s="328">
        <v>1.1479455600000001</v>
      </c>
      <c r="I39" s="328">
        <v>0.47831080999999998</v>
      </c>
      <c r="J39" s="81">
        <v>0</v>
      </c>
      <c r="K39" s="328">
        <v>0</v>
      </c>
      <c r="L39" s="328">
        <v>0</v>
      </c>
      <c r="M39" s="328">
        <v>0</v>
      </c>
      <c r="N39" s="328">
        <v>0</v>
      </c>
      <c r="O39" s="328">
        <v>0</v>
      </c>
      <c r="P39" s="328">
        <v>0</v>
      </c>
      <c r="Q39" s="328">
        <v>0</v>
      </c>
      <c r="R39" s="328">
        <v>0</v>
      </c>
      <c r="S39" s="328">
        <v>0</v>
      </c>
      <c r="T39" s="328">
        <v>0</v>
      </c>
      <c r="U39" s="328">
        <v>0</v>
      </c>
      <c r="V39" s="328">
        <v>0</v>
      </c>
      <c r="W39" s="328">
        <v>0</v>
      </c>
      <c r="X39" s="328">
        <v>0</v>
      </c>
      <c r="Y39" s="328">
        <v>0</v>
      </c>
      <c r="Z39" s="328">
        <v>0</v>
      </c>
      <c r="AA39" s="328">
        <v>0</v>
      </c>
      <c r="AB39" s="328">
        <v>0</v>
      </c>
      <c r="AC39" s="328">
        <v>0</v>
      </c>
      <c r="AD39" s="328">
        <v>0</v>
      </c>
      <c r="AE39" s="328">
        <v>0</v>
      </c>
      <c r="AF39" s="328">
        <v>0</v>
      </c>
      <c r="AG39" s="328">
        <v>0</v>
      </c>
      <c r="AH39" s="328">
        <v>0</v>
      </c>
      <c r="AI39" s="81">
        <f t="shared" si="2"/>
        <v>1588.9265919698005</v>
      </c>
      <c r="AJ39" s="86"/>
      <c r="AK39" s="86"/>
    </row>
    <row r="40" spans="1:37" ht="13.5" thickBot="1">
      <c r="A40" s="152"/>
      <c r="B40" s="329"/>
      <c r="C40" s="920"/>
      <c r="D40" s="920"/>
      <c r="E40" s="920"/>
      <c r="F40" s="920"/>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row>
    <row r="41" spans="1:37" ht="13.5" thickBot="1">
      <c r="A41" s="152"/>
      <c r="B41" s="120" t="s">
        <v>237</v>
      </c>
      <c r="C41" s="78">
        <v>7095.2711118556444</v>
      </c>
      <c r="D41" s="78">
        <v>9730.1523041056498</v>
      </c>
      <c r="E41" s="78">
        <v>0</v>
      </c>
      <c r="F41" s="78">
        <v>0</v>
      </c>
      <c r="G41" s="78">
        <v>0</v>
      </c>
      <c r="H41" s="78">
        <v>0</v>
      </c>
      <c r="I41" s="78">
        <v>0</v>
      </c>
      <c r="J41" s="78">
        <v>0</v>
      </c>
      <c r="K41" s="78">
        <v>0</v>
      </c>
      <c r="L41" s="78">
        <v>0</v>
      </c>
      <c r="M41" s="78">
        <v>0</v>
      </c>
      <c r="N41" s="78">
        <v>0</v>
      </c>
      <c r="O41" s="78">
        <v>0</v>
      </c>
      <c r="P41" s="78">
        <v>0</v>
      </c>
      <c r="Q41" s="78">
        <v>0</v>
      </c>
      <c r="R41" s="78">
        <v>0</v>
      </c>
      <c r="S41" s="78">
        <v>0</v>
      </c>
      <c r="T41" s="78">
        <v>0</v>
      </c>
      <c r="U41" s="78">
        <v>0</v>
      </c>
      <c r="V41" s="78">
        <v>0</v>
      </c>
      <c r="W41" s="78">
        <v>0</v>
      </c>
      <c r="X41" s="78">
        <v>0</v>
      </c>
      <c r="Y41" s="78">
        <v>0</v>
      </c>
      <c r="Z41" s="78">
        <v>0</v>
      </c>
      <c r="AA41" s="78">
        <v>0</v>
      </c>
      <c r="AB41" s="78">
        <v>0</v>
      </c>
      <c r="AC41" s="78">
        <v>0</v>
      </c>
      <c r="AD41" s="78">
        <v>0</v>
      </c>
      <c r="AE41" s="78">
        <v>0</v>
      </c>
      <c r="AF41" s="78">
        <v>0</v>
      </c>
      <c r="AG41" s="78">
        <v>0</v>
      </c>
      <c r="AH41" s="78">
        <v>0</v>
      </c>
      <c r="AI41" s="121">
        <f>SUM(C41:AH41)</f>
        <v>16825.423415961293</v>
      </c>
    </row>
    <row r="42" spans="1:37" ht="13.5" thickBot="1">
      <c r="A42" s="152"/>
      <c r="B42" s="330"/>
      <c r="C42" s="920"/>
      <c r="D42" s="920"/>
      <c r="E42" s="920"/>
      <c r="F42" s="920"/>
      <c r="G42" s="331"/>
      <c r="H42" s="331"/>
      <c r="I42" s="331"/>
      <c r="J42" s="332"/>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row>
    <row r="43" spans="1:37" ht="13.5" thickBot="1">
      <c r="A43" s="152"/>
      <c r="B43" s="120" t="s">
        <v>305</v>
      </c>
      <c r="C43" s="78">
        <f t="shared" ref="C43:AH43" si="12">+C44+C61+SUM(C78:C131)+C134</f>
        <v>35419.007090388142</v>
      </c>
      <c r="D43" s="78">
        <f t="shared" si="12"/>
        <v>26022.123859948199</v>
      </c>
      <c r="E43" s="78">
        <f t="shared" si="12"/>
        <v>22674.304225405354</v>
      </c>
      <c r="F43" s="78">
        <f t="shared" si="12"/>
        <v>18729.549841300148</v>
      </c>
      <c r="G43" s="78">
        <f t="shared" si="12"/>
        <v>16346.561535612529</v>
      </c>
      <c r="H43" s="78">
        <f t="shared" si="12"/>
        <v>19271.293407497655</v>
      </c>
      <c r="I43" s="78">
        <f t="shared" si="12"/>
        <v>11047.622749343444</v>
      </c>
      <c r="J43" s="78">
        <f t="shared" si="12"/>
        <v>12498.753134867193</v>
      </c>
      <c r="K43" s="78">
        <f t="shared" si="12"/>
        <v>9038.0709493454797</v>
      </c>
      <c r="L43" s="78">
        <f t="shared" si="12"/>
        <v>7233.6723364586051</v>
      </c>
      <c r="M43" s="78">
        <f t="shared" si="12"/>
        <v>4053.4337528555748</v>
      </c>
      <c r="N43" s="78">
        <f t="shared" si="12"/>
        <v>4053.4337528555748</v>
      </c>
      <c r="O43" s="78">
        <f t="shared" si="12"/>
        <v>4053.4337528555748</v>
      </c>
      <c r="P43" s="78">
        <f t="shared" si="12"/>
        <v>4053.4337528555748</v>
      </c>
      <c r="Q43" s="78">
        <f t="shared" si="12"/>
        <v>1833.0674910594544</v>
      </c>
      <c r="R43" s="78">
        <f t="shared" si="12"/>
        <v>2730.9253910094544</v>
      </c>
      <c r="S43" s="78">
        <f t="shared" si="12"/>
        <v>5189.6378483070021</v>
      </c>
      <c r="T43" s="78">
        <f t="shared" si="12"/>
        <v>3466.8456634570016</v>
      </c>
      <c r="U43" s="78">
        <f t="shared" si="12"/>
        <v>3272.8171937539723</v>
      </c>
      <c r="V43" s="78">
        <f t="shared" si="12"/>
        <v>1031.0194075630588</v>
      </c>
      <c r="W43" s="78">
        <f t="shared" si="12"/>
        <v>835.81283256305903</v>
      </c>
      <c r="X43" s="78">
        <f t="shared" si="12"/>
        <v>720.31218256305897</v>
      </c>
      <c r="Y43" s="78">
        <f t="shared" si="12"/>
        <v>714.474182563059</v>
      </c>
      <c r="Z43" s="78">
        <f t="shared" si="12"/>
        <v>708.849182563059</v>
      </c>
      <c r="AA43" s="78">
        <f t="shared" si="12"/>
        <v>708.849182563059</v>
      </c>
      <c r="AB43" s="78">
        <f t="shared" si="12"/>
        <v>708.849182563059</v>
      </c>
      <c r="AC43" s="78">
        <f t="shared" si="12"/>
        <v>2750.1367252655123</v>
      </c>
      <c r="AD43" s="78">
        <f t="shared" si="12"/>
        <v>827.3121967555312</v>
      </c>
      <c r="AE43" s="78">
        <f t="shared" si="12"/>
        <v>3000.1367252655123</v>
      </c>
      <c r="AF43" s="78">
        <f t="shared" si="12"/>
        <v>0.13672526551232594</v>
      </c>
      <c r="AG43" s="78">
        <f t="shared" si="12"/>
        <v>0.13672526551232594</v>
      </c>
      <c r="AH43" s="78">
        <f t="shared" si="12"/>
        <v>2758.0667906661579</v>
      </c>
      <c r="AI43" s="121">
        <f t="shared" ref="AI43:AI74" si="13">SUM(C43:AH43)</f>
        <v>225752.07977060106</v>
      </c>
    </row>
    <row r="44" spans="1:37">
      <c r="A44" s="152"/>
      <c r="B44" s="333" t="s">
        <v>74</v>
      </c>
      <c r="C44" s="334">
        <f t="shared" ref="C44:AH44" si="14">+C45+C48+C55+C58</f>
        <v>0</v>
      </c>
      <c r="D44" s="334">
        <f t="shared" si="14"/>
        <v>0</v>
      </c>
      <c r="E44" s="334">
        <f t="shared" si="14"/>
        <v>0</v>
      </c>
      <c r="F44" s="334">
        <f t="shared" si="14"/>
        <v>0</v>
      </c>
      <c r="G44" s="334">
        <f t="shared" si="14"/>
        <v>0</v>
      </c>
      <c r="H44" s="334">
        <f t="shared" si="14"/>
        <v>0</v>
      </c>
      <c r="I44" s="334">
        <f t="shared" si="14"/>
        <v>0</v>
      </c>
      <c r="J44" s="334">
        <f t="shared" si="14"/>
        <v>0</v>
      </c>
      <c r="K44" s="334">
        <f t="shared" si="14"/>
        <v>0</v>
      </c>
      <c r="L44" s="334">
        <f t="shared" si="14"/>
        <v>731.03724539697123</v>
      </c>
      <c r="M44" s="334">
        <f t="shared" si="14"/>
        <v>1462.0744907939422</v>
      </c>
      <c r="N44" s="334">
        <f t="shared" si="14"/>
        <v>1462.0744907939422</v>
      </c>
      <c r="O44" s="334">
        <f t="shared" si="14"/>
        <v>1462.0744907939422</v>
      </c>
      <c r="P44" s="334">
        <f t="shared" si="14"/>
        <v>1462.0744907939422</v>
      </c>
      <c r="Q44" s="334">
        <f t="shared" si="14"/>
        <v>1462.0744907939422</v>
      </c>
      <c r="R44" s="334">
        <f t="shared" si="14"/>
        <v>1462.0744907939422</v>
      </c>
      <c r="S44" s="334">
        <f t="shared" si="14"/>
        <v>1462.0744907939422</v>
      </c>
      <c r="T44" s="334">
        <f t="shared" si="14"/>
        <v>1462.0744907939422</v>
      </c>
      <c r="U44" s="334">
        <f t="shared" si="14"/>
        <v>2193.1117361909137</v>
      </c>
      <c r="V44" s="334">
        <f t="shared" si="14"/>
        <v>0</v>
      </c>
      <c r="W44" s="334">
        <f t="shared" si="14"/>
        <v>0</v>
      </c>
      <c r="X44" s="334">
        <f t="shared" si="14"/>
        <v>0</v>
      </c>
      <c r="Y44" s="334">
        <f t="shared" si="14"/>
        <v>0</v>
      </c>
      <c r="Z44" s="334">
        <f t="shared" si="14"/>
        <v>0</v>
      </c>
      <c r="AA44" s="334">
        <f t="shared" si="14"/>
        <v>0</v>
      </c>
      <c r="AB44" s="334">
        <f t="shared" si="14"/>
        <v>0</v>
      </c>
      <c r="AC44" s="334">
        <f t="shared" si="14"/>
        <v>0</v>
      </c>
      <c r="AD44" s="334">
        <f t="shared" si="14"/>
        <v>0</v>
      </c>
      <c r="AE44" s="334">
        <f t="shared" si="14"/>
        <v>0</v>
      </c>
      <c r="AF44" s="334">
        <f t="shared" si="14"/>
        <v>0</v>
      </c>
      <c r="AG44" s="334">
        <f t="shared" si="14"/>
        <v>0</v>
      </c>
      <c r="AH44" s="334">
        <f t="shared" si="14"/>
        <v>0</v>
      </c>
      <c r="AI44" s="82">
        <f t="shared" si="13"/>
        <v>14620.744907939425</v>
      </c>
    </row>
    <row r="45" spans="1:37">
      <c r="A45" s="152"/>
      <c r="B45" s="925" t="s">
        <v>19</v>
      </c>
      <c r="C45" s="922">
        <f t="shared" ref="C45:AH45" si="15">+C46+C47</f>
        <v>0</v>
      </c>
      <c r="D45" s="922">
        <f t="shared" si="15"/>
        <v>0</v>
      </c>
      <c r="E45" s="922">
        <f t="shared" si="15"/>
        <v>0</v>
      </c>
      <c r="F45" s="922">
        <f t="shared" si="15"/>
        <v>0</v>
      </c>
      <c r="G45" s="922">
        <f t="shared" si="15"/>
        <v>0</v>
      </c>
      <c r="H45" s="922">
        <f t="shared" si="15"/>
        <v>0</v>
      </c>
      <c r="I45" s="922">
        <f t="shared" si="15"/>
        <v>0</v>
      </c>
      <c r="J45" s="922">
        <f t="shared" si="15"/>
        <v>0</v>
      </c>
      <c r="K45" s="922">
        <f t="shared" si="15"/>
        <v>0</v>
      </c>
      <c r="L45" s="922">
        <f t="shared" si="15"/>
        <v>30.914738018326958</v>
      </c>
      <c r="M45" s="922">
        <f t="shared" si="15"/>
        <v>61.829476036653915</v>
      </c>
      <c r="N45" s="922">
        <f t="shared" si="15"/>
        <v>61.829476036653915</v>
      </c>
      <c r="O45" s="922">
        <f t="shared" si="15"/>
        <v>61.829476036653915</v>
      </c>
      <c r="P45" s="922">
        <f t="shared" si="15"/>
        <v>61.829476036653915</v>
      </c>
      <c r="Q45" s="922">
        <f t="shared" si="15"/>
        <v>61.829476036653915</v>
      </c>
      <c r="R45" s="922">
        <f t="shared" si="15"/>
        <v>61.829476036653915</v>
      </c>
      <c r="S45" s="922">
        <f t="shared" si="15"/>
        <v>61.829476036653915</v>
      </c>
      <c r="T45" s="922">
        <f t="shared" si="15"/>
        <v>61.829476036653915</v>
      </c>
      <c r="U45" s="922">
        <f t="shared" si="15"/>
        <v>92.744214054980873</v>
      </c>
      <c r="V45" s="922">
        <f t="shared" si="15"/>
        <v>0</v>
      </c>
      <c r="W45" s="922">
        <f t="shared" si="15"/>
        <v>0</v>
      </c>
      <c r="X45" s="922">
        <f t="shared" si="15"/>
        <v>0</v>
      </c>
      <c r="Y45" s="922">
        <f t="shared" si="15"/>
        <v>0</v>
      </c>
      <c r="Z45" s="922">
        <f t="shared" si="15"/>
        <v>0</v>
      </c>
      <c r="AA45" s="922">
        <f t="shared" si="15"/>
        <v>0</v>
      </c>
      <c r="AB45" s="922">
        <f t="shared" si="15"/>
        <v>0</v>
      </c>
      <c r="AC45" s="922">
        <f t="shared" si="15"/>
        <v>0</v>
      </c>
      <c r="AD45" s="922">
        <f t="shared" si="15"/>
        <v>0</v>
      </c>
      <c r="AE45" s="922">
        <f t="shared" si="15"/>
        <v>0</v>
      </c>
      <c r="AF45" s="922">
        <f t="shared" si="15"/>
        <v>0</v>
      </c>
      <c r="AG45" s="922">
        <f t="shared" si="15"/>
        <v>0</v>
      </c>
      <c r="AH45" s="922">
        <f t="shared" si="15"/>
        <v>0</v>
      </c>
      <c r="AI45" s="90">
        <f t="shared" si="13"/>
        <v>618.29476036653898</v>
      </c>
    </row>
    <row r="46" spans="1:37">
      <c r="A46" s="152"/>
      <c r="B46" s="335" t="s">
        <v>238</v>
      </c>
      <c r="C46" s="922">
        <v>0</v>
      </c>
      <c r="D46" s="922">
        <v>0</v>
      </c>
      <c r="E46" s="922">
        <v>0</v>
      </c>
      <c r="F46" s="922">
        <v>0</v>
      </c>
      <c r="G46" s="922">
        <v>0</v>
      </c>
      <c r="H46" s="922">
        <v>0</v>
      </c>
      <c r="I46" s="922">
        <v>0</v>
      </c>
      <c r="J46" s="933">
        <v>0</v>
      </c>
      <c r="K46" s="922">
        <v>0</v>
      </c>
      <c r="L46" s="922">
        <v>30.792277064400079</v>
      </c>
      <c r="M46" s="922">
        <v>61.584554128800157</v>
      </c>
      <c r="N46" s="922">
        <v>61.584554128800157</v>
      </c>
      <c r="O46" s="922">
        <v>61.584554128800157</v>
      </c>
      <c r="P46" s="922">
        <v>61.584554128800157</v>
      </c>
      <c r="Q46" s="922">
        <v>61.584554128800157</v>
      </c>
      <c r="R46" s="922">
        <v>61.584554128800157</v>
      </c>
      <c r="S46" s="922">
        <v>61.584554128800157</v>
      </c>
      <c r="T46" s="922">
        <v>61.584554128800157</v>
      </c>
      <c r="U46" s="922">
        <v>92.376831193200232</v>
      </c>
      <c r="V46" s="922">
        <v>0</v>
      </c>
      <c r="W46" s="922">
        <v>0</v>
      </c>
      <c r="X46" s="922">
        <v>0</v>
      </c>
      <c r="Y46" s="922">
        <v>0</v>
      </c>
      <c r="Z46" s="922">
        <v>0</v>
      </c>
      <c r="AA46" s="922">
        <v>0</v>
      </c>
      <c r="AB46" s="922">
        <v>0</v>
      </c>
      <c r="AC46" s="922">
        <v>0</v>
      </c>
      <c r="AD46" s="922">
        <v>0</v>
      </c>
      <c r="AE46" s="922">
        <v>0</v>
      </c>
      <c r="AF46" s="922">
        <v>0</v>
      </c>
      <c r="AG46" s="922">
        <v>0</v>
      </c>
      <c r="AH46" s="922">
        <v>0</v>
      </c>
      <c r="AI46" s="933">
        <f t="shared" si="13"/>
        <v>615.84554128800153</v>
      </c>
    </row>
    <row r="47" spans="1:37">
      <c r="A47" s="152"/>
      <c r="B47" s="335" t="s">
        <v>239</v>
      </c>
      <c r="C47" s="922">
        <v>0</v>
      </c>
      <c r="D47" s="922">
        <v>0</v>
      </c>
      <c r="E47" s="922">
        <v>0</v>
      </c>
      <c r="F47" s="922">
        <v>0</v>
      </c>
      <c r="G47" s="922">
        <v>0</v>
      </c>
      <c r="H47" s="922">
        <v>0</v>
      </c>
      <c r="I47" s="922">
        <v>0</v>
      </c>
      <c r="J47" s="933">
        <v>0</v>
      </c>
      <c r="K47" s="922">
        <v>0</v>
      </c>
      <c r="L47" s="922">
        <v>0.12246095392688065</v>
      </c>
      <c r="M47" s="922">
        <v>0.24492190785376131</v>
      </c>
      <c r="N47" s="922">
        <v>0.24492190785376131</v>
      </c>
      <c r="O47" s="922">
        <v>0.24492190785376131</v>
      </c>
      <c r="P47" s="922">
        <v>0.24492190785376131</v>
      </c>
      <c r="Q47" s="922">
        <v>0.24492190785376131</v>
      </c>
      <c r="R47" s="922">
        <v>0.24492190785376131</v>
      </c>
      <c r="S47" s="922">
        <v>0.24492190785376131</v>
      </c>
      <c r="T47" s="922">
        <v>0.24492190785376131</v>
      </c>
      <c r="U47" s="922">
        <v>0.36738286178064194</v>
      </c>
      <c r="V47" s="922">
        <v>0</v>
      </c>
      <c r="W47" s="922">
        <v>0</v>
      </c>
      <c r="X47" s="922">
        <v>0</v>
      </c>
      <c r="Y47" s="922">
        <v>0</v>
      </c>
      <c r="Z47" s="922">
        <v>0</v>
      </c>
      <c r="AA47" s="922">
        <v>0</v>
      </c>
      <c r="AB47" s="922">
        <v>0</v>
      </c>
      <c r="AC47" s="922">
        <v>0</v>
      </c>
      <c r="AD47" s="922">
        <v>0</v>
      </c>
      <c r="AE47" s="922">
        <v>0</v>
      </c>
      <c r="AF47" s="922">
        <v>0</v>
      </c>
      <c r="AG47" s="922">
        <v>0</v>
      </c>
      <c r="AH47" s="922">
        <v>0</v>
      </c>
      <c r="AI47" s="933">
        <f t="shared" si="13"/>
        <v>2.4492190785376131</v>
      </c>
    </row>
    <row r="48" spans="1:37">
      <c r="A48" s="152"/>
      <c r="B48" s="925" t="s">
        <v>20</v>
      </c>
      <c r="C48" s="922">
        <f t="shared" ref="C48:AH48" si="16">+C49+C52</f>
        <v>0</v>
      </c>
      <c r="D48" s="922">
        <f t="shared" si="16"/>
        <v>0</v>
      </c>
      <c r="E48" s="922">
        <f t="shared" si="16"/>
        <v>0</v>
      </c>
      <c r="F48" s="922">
        <f t="shared" si="16"/>
        <v>0</v>
      </c>
      <c r="G48" s="922">
        <f t="shared" si="16"/>
        <v>0</v>
      </c>
      <c r="H48" s="922">
        <f t="shared" si="16"/>
        <v>0</v>
      </c>
      <c r="I48" s="922">
        <f t="shared" si="16"/>
        <v>0</v>
      </c>
      <c r="J48" s="922">
        <f t="shared" si="16"/>
        <v>0</v>
      </c>
      <c r="K48" s="922">
        <f t="shared" si="16"/>
        <v>0</v>
      </c>
      <c r="L48" s="922">
        <f t="shared" si="16"/>
        <v>334.73154590000001</v>
      </c>
      <c r="M48" s="922">
        <f t="shared" si="16"/>
        <v>669.46309180000003</v>
      </c>
      <c r="N48" s="922">
        <f t="shared" si="16"/>
        <v>669.46309180000003</v>
      </c>
      <c r="O48" s="922">
        <f t="shared" si="16"/>
        <v>669.46309180000003</v>
      </c>
      <c r="P48" s="922">
        <f t="shared" si="16"/>
        <v>669.46309180000003</v>
      </c>
      <c r="Q48" s="922">
        <f t="shared" si="16"/>
        <v>669.46309180000003</v>
      </c>
      <c r="R48" s="922">
        <f t="shared" si="16"/>
        <v>669.46309180000003</v>
      </c>
      <c r="S48" s="922">
        <f t="shared" si="16"/>
        <v>669.46309180000003</v>
      </c>
      <c r="T48" s="922">
        <f t="shared" si="16"/>
        <v>669.46309180000003</v>
      </c>
      <c r="U48" s="922">
        <f t="shared" si="16"/>
        <v>1004.1946377</v>
      </c>
      <c r="V48" s="922">
        <f t="shared" si="16"/>
        <v>0</v>
      </c>
      <c r="W48" s="922">
        <f t="shared" si="16"/>
        <v>0</v>
      </c>
      <c r="X48" s="922">
        <f t="shared" si="16"/>
        <v>0</v>
      </c>
      <c r="Y48" s="922">
        <f t="shared" si="16"/>
        <v>0</v>
      </c>
      <c r="Z48" s="922">
        <f t="shared" si="16"/>
        <v>0</v>
      </c>
      <c r="AA48" s="922">
        <f t="shared" si="16"/>
        <v>0</v>
      </c>
      <c r="AB48" s="922">
        <f t="shared" si="16"/>
        <v>0</v>
      </c>
      <c r="AC48" s="922">
        <f t="shared" si="16"/>
        <v>0</v>
      </c>
      <c r="AD48" s="922">
        <f t="shared" si="16"/>
        <v>0</v>
      </c>
      <c r="AE48" s="922">
        <f t="shared" si="16"/>
        <v>0</v>
      </c>
      <c r="AF48" s="922">
        <f t="shared" si="16"/>
        <v>0</v>
      </c>
      <c r="AG48" s="922">
        <f t="shared" si="16"/>
        <v>0</v>
      </c>
      <c r="AH48" s="922">
        <f t="shared" si="16"/>
        <v>0</v>
      </c>
      <c r="AI48" s="933">
        <f t="shared" si="13"/>
        <v>6694.6309180000017</v>
      </c>
    </row>
    <row r="49" spans="1:35">
      <c r="A49" s="152"/>
      <c r="B49" s="335" t="s">
        <v>238</v>
      </c>
      <c r="C49" s="922">
        <f t="shared" ref="C49:AH49" si="17">+C50+C51</f>
        <v>0</v>
      </c>
      <c r="D49" s="922">
        <f t="shared" si="17"/>
        <v>0</v>
      </c>
      <c r="E49" s="922">
        <f t="shared" si="17"/>
        <v>0</v>
      </c>
      <c r="F49" s="922">
        <f t="shared" si="17"/>
        <v>0</v>
      </c>
      <c r="G49" s="922">
        <f t="shared" si="17"/>
        <v>0</v>
      </c>
      <c r="H49" s="922">
        <f t="shared" si="17"/>
        <v>0</v>
      </c>
      <c r="I49" s="922">
        <f t="shared" si="17"/>
        <v>0</v>
      </c>
      <c r="J49" s="922">
        <f t="shared" si="17"/>
        <v>0</v>
      </c>
      <c r="K49" s="922">
        <f t="shared" si="17"/>
        <v>0</v>
      </c>
      <c r="L49" s="922">
        <f t="shared" si="17"/>
        <v>326.31260185000002</v>
      </c>
      <c r="M49" s="922">
        <f t="shared" si="17"/>
        <v>652.62520370000004</v>
      </c>
      <c r="N49" s="922">
        <f t="shared" si="17"/>
        <v>652.62520370000004</v>
      </c>
      <c r="O49" s="922">
        <f t="shared" si="17"/>
        <v>652.62520370000004</v>
      </c>
      <c r="P49" s="922">
        <f t="shared" si="17"/>
        <v>652.62520370000004</v>
      </c>
      <c r="Q49" s="922">
        <f t="shared" si="17"/>
        <v>652.62520370000004</v>
      </c>
      <c r="R49" s="922">
        <f t="shared" si="17"/>
        <v>652.62520370000004</v>
      </c>
      <c r="S49" s="922">
        <f t="shared" si="17"/>
        <v>652.62520370000004</v>
      </c>
      <c r="T49" s="922">
        <f t="shared" si="17"/>
        <v>652.62520370000004</v>
      </c>
      <c r="U49" s="922">
        <f t="shared" si="17"/>
        <v>978.93780555000001</v>
      </c>
      <c r="V49" s="922">
        <f t="shared" si="17"/>
        <v>0</v>
      </c>
      <c r="W49" s="922">
        <f t="shared" si="17"/>
        <v>0</v>
      </c>
      <c r="X49" s="922">
        <f t="shared" si="17"/>
        <v>0</v>
      </c>
      <c r="Y49" s="922">
        <f t="shared" si="17"/>
        <v>0</v>
      </c>
      <c r="Z49" s="922">
        <f t="shared" si="17"/>
        <v>0</v>
      </c>
      <c r="AA49" s="922">
        <f t="shared" si="17"/>
        <v>0</v>
      </c>
      <c r="AB49" s="922">
        <f t="shared" si="17"/>
        <v>0</v>
      </c>
      <c r="AC49" s="922">
        <f t="shared" si="17"/>
        <v>0</v>
      </c>
      <c r="AD49" s="922">
        <f t="shared" si="17"/>
        <v>0</v>
      </c>
      <c r="AE49" s="922">
        <f t="shared" si="17"/>
        <v>0</v>
      </c>
      <c r="AF49" s="922">
        <f t="shared" si="17"/>
        <v>0</v>
      </c>
      <c r="AG49" s="922">
        <f t="shared" si="17"/>
        <v>0</v>
      </c>
      <c r="AH49" s="922">
        <f t="shared" si="17"/>
        <v>0</v>
      </c>
      <c r="AI49" s="933">
        <f t="shared" si="13"/>
        <v>6526.2520370000011</v>
      </c>
    </row>
    <row r="50" spans="1:35">
      <c r="A50" s="152"/>
      <c r="B50" s="336" t="s">
        <v>240</v>
      </c>
      <c r="C50" s="922">
        <v>0</v>
      </c>
      <c r="D50" s="922">
        <v>0</v>
      </c>
      <c r="E50" s="922">
        <v>0</v>
      </c>
      <c r="F50" s="922">
        <v>0</v>
      </c>
      <c r="G50" s="922">
        <v>0</v>
      </c>
      <c r="H50" s="922">
        <v>0</v>
      </c>
      <c r="I50" s="922">
        <v>0</v>
      </c>
      <c r="J50" s="933">
        <v>0</v>
      </c>
      <c r="K50" s="922">
        <v>0</v>
      </c>
      <c r="L50" s="922">
        <v>264.83445975000001</v>
      </c>
      <c r="M50" s="922">
        <v>529.66891950000002</v>
      </c>
      <c r="N50" s="922">
        <v>529.66891950000002</v>
      </c>
      <c r="O50" s="922">
        <v>529.66891950000002</v>
      </c>
      <c r="P50" s="922">
        <v>529.66891950000002</v>
      </c>
      <c r="Q50" s="922">
        <v>529.66891950000002</v>
      </c>
      <c r="R50" s="922">
        <v>529.66891950000002</v>
      </c>
      <c r="S50" s="922">
        <v>529.66891950000002</v>
      </c>
      <c r="T50" s="922">
        <v>529.66891950000002</v>
      </c>
      <c r="U50" s="922">
        <v>794.50337924999997</v>
      </c>
      <c r="V50" s="922">
        <v>0</v>
      </c>
      <c r="W50" s="922">
        <v>0</v>
      </c>
      <c r="X50" s="922">
        <v>0</v>
      </c>
      <c r="Y50" s="922">
        <v>0</v>
      </c>
      <c r="Z50" s="922">
        <v>0</v>
      </c>
      <c r="AA50" s="922">
        <v>0</v>
      </c>
      <c r="AB50" s="922">
        <v>0</v>
      </c>
      <c r="AC50" s="922">
        <v>0</v>
      </c>
      <c r="AD50" s="922">
        <v>0</v>
      </c>
      <c r="AE50" s="922">
        <v>0</v>
      </c>
      <c r="AF50" s="922">
        <v>0</v>
      </c>
      <c r="AG50" s="922">
        <v>0</v>
      </c>
      <c r="AH50" s="922">
        <v>0</v>
      </c>
      <c r="AI50" s="933">
        <f t="shared" si="13"/>
        <v>5296.6891949999999</v>
      </c>
    </row>
    <row r="51" spans="1:35">
      <c r="A51" s="152"/>
      <c r="B51" s="337" t="s">
        <v>241</v>
      </c>
      <c r="C51" s="922">
        <v>0</v>
      </c>
      <c r="D51" s="922">
        <v>0</v>
      </c>
      <c r="E51" s="922">
        <v>0</v>
      </c>
      <c r="F51" s="922">
        <v>0</v>
      </c>
      <c r="G51" s="922">
        <v>0</v>
      </c>
      <c r="H51" s="922">
        <v>0</v>
      </c>
      <c r="I51" s="922">
        <v>0</v>
      </c>
      <c r="J51" s="933">
        <v>0</v>
      </c>
      <c r="K51" s="922">
        <v>0</v>
      </c>
      <c r="L51" s="922">
        <v>61.478142099999999</v>
      </c>
      <c r="M51" s="922">
        <v>122.9562842</v>
      </c>
      <c r="N51" s="922">
        <v>122.9562842</v>
      </c>
      <c r="O51" s="922">
        <v>122.9562842</v>
      </c>
      <c r="P51" s="922">
        <v>122.9562842</v>
      </c>
      <c r="Q51" s="922">
        <v>122.9562842</v>
      </c>
      <c r="R51" s="922">
        <v>122.9562842</v>
      </c>
      <c r="S51" s="922">
        <v>122.9562842</v>
      </c>
      <c r="T51" s="922">
        <v>122.9562842</v>
      </c>
      <c r="U51" s="922">
        <v>184.43442630000001</v>
      </c>
      <c r="V51" s="922">
        <v>0</v>
      </c>
      <c r="W51" s="922">
        <v>0</v>
      </c>
      <c r="X51" s="922">
        <v>0</v>
      </c>
      <c r="Y51" s="922">
        <v>0</v>
      </c>
      <c r="Z51" s="922">
        <v>0</v>
      </c>
      <c r="AA51" s="922">
        <v>0</v>
      </c>
      <c r="AB51" s="922">
        <v>0</v>
      </c>
      <c r="AC51" s="922">
        <v>0</v>
      </c>
      <c r="AD51" s="922">
        <v>0</v>
      </c>
      <c r="AE51" s="922">
        <v>0</v>
      </c>
      <c r="AF51" s="922">
        <v>0</v>
      </c>
      <c r="AG51" s="922">
        <v>0</v>
      </c>
      <c r="AH51" s="922">
        <v>0</v>
      </c>
      <c r="AI51" s="933">
        <f t="shared" si="13"/>
        <v>1229.562842</v>
      </c>
    </row>
    <row r="52" spans="1:35">
      <c r="A52" s="152"/>
      <c r="B52" s="335" t="s">
        <v>239</v>
      </c>
      <c r="C52" s="922">
        <f t="shared" ref="C52:AH52" si="18">+C53+C54</f>
        <v>0</v>
      </c>
      <c r="D52" s="922">
        <f t="shared" si="18"/>
        <v>0</v>
      </c>
      <c r="E52" s="922">
        <f t="shared" si="18"/>
        <v>0</v>
      </c>
      <c r="F52" s="922">
        <f t="shared" si="18"/>
        <v>0</v>
      </c>
      <c r="G52" s="922">
        <f t="shared" si="18"/>
        <v>0</v>
      </c>
      <c r="H52" s="922">
        <f t="shared" si="18"/>
        <v>0</v>
      </c>
      <c r="I52" s="922">
        <f t="shared" si="18"/>
        <v>0</v>
      </c>
      <c r="J52" s="922">
        <f t="shared" si="18"/>
        <v>0</v>
      </c>
      <c r="K52" s="922">
        <f t="shared" si="18"/>
        <v>0</v>
      </c>
      <c r="L52" s="922">
        <f t="shared" si="18"/>
        <v>8.4189440500000003</v>
      </c>
      <c r="M52" s="922">
        <f t="shared" si="18"/>
        <v>16.837888100000001</v>
      </c>
      <c r="N52" s="922">
        <f t="shared" si="18"/>
        <v>16.837888100000001</v>
      </c>
      <c r="O52" s="922">
        <f t="shared" si="18"/>
        <v>16.837888100000001</v>
      </c>
      <c r="P52" s="922">
        <f t="shared" si="18"/>
        <v>16.837888100000001</v>
      </c>
      <c r="Q52" s="922">
        <f t="shared" si="18"/>
        <v>16.837888100000001</v>
      </c>
      <c r="R52" s="922">
        <f t="shared" si="18"/>
        <v>16.837888100000001</v>
      </c>
      <c r="S52" s="922">
        <f t="shared" si="18"/>
        <v>16.837888100000001</v>
      </c>
      <c r="T52" s="922">
        <f t="shared" si="18"/>
        <v>16.837888100000001</v>
      </c>
      <c r="U52" s="922">
        <f t="shared" si="18"/>
        <v>25.256832150000001</v>
      </c>
      <c r="V52" s="922">
        <f t="shared" si="18"/>
        <v>0</v>
      </c>
      <c r="W52" s="922">
        <f t="shared" si="18"/>
        <v>0</v>
      </c>
      <c r="X52" s="922">
        <f t="shared" si="18"/>
        <v>0</v>
      </c>
      <c r="Y52" s="922">
        <f t="shared" si="18"/>
        <v>0</v>
      </c>
      <c r="Z52" s="922">
        <f t="shared" si="18"/>
        <v>0</v>
      </c>
      <c r="AA52" s="922">
        <f t="shared" si="18"/>
        <v>0</v>
      </c>
      <c r="AB52" s="922">
        <f t="shared" si="18"/>
        <v>0</v>
      </c>
      <c r="AC52" s="922">
        <f t="shared" si="18"/>
        <v>0</v>
      </c>
      <c r="AD52" s="922">
        <f t="shared" si="18"/>
        <v>0</v>
      </c>
      <c r="AE52" s="922">
        <f t="shared" si="18"/>
        <v>0</v>
      </c>
      <c r="AF52" s="922">
        <f t="shared" si="18"/>
        <v>0</v>
      </c>
      <c r="AG52" s="922">
        <f t="shared" si="18"/>
        <v>0</v>
      </c>
      <c r="AH52" s="922">
        <f t="shared" si="18"/>
        <v>0</v>
      </c>
      <c r="AI52" s="933">
        <f t="shared" si="13"/>
        <v>168.37888100000001</v>
      </c>
    </row>
    <row r="53" spans="1:35">
      <c r="A53" s="152"/>
      <c r="B53" s="336" t="s">
        <v>240</v>
      </c>
      <c r="C53" s="922">
        <v>0</v>
      </c>
      <c r="D53" s="922">
        <v>0</v>
      </c>
      <c r="E53" s="922">
        <v>0</v>
      </c>
      <c r="F53" s="922">
        <v>0</v>
      </c>
      <c r="G53" s="922">
        <v>0</v>
      </c>
      <c r="H53" s="922">
        <v>0</v>
      </c>
      <c r="I53" s="922">
        <v>0</v>
      </c>
      <c r="J53" s="933">
        <v>0</v>
      </c>
      <c r="K53" s="922">
        <v>0</v>
      </c>
      <c r="L53" s="922">
        <v>4.8469589500000003</v>
      </c>
      <c r="M53" s="922">
        <v>9.6939178999999989</v>
      </c>
      <c r="N53" s="922">
        <v>9.6939178999999989</v>
      </c>
      <c r="O53" s="922">
        <v>9.6939178999999989</v>
      </c>
      <c r="P53" s="922">
        <v>9.6939178999999989</v>
      </c>
      <c r="Q53" s="922">
        <v>9.6939178999999989</v>
      </c>
      <c r="R53" s="922">
        <v>9.6939178999999989</v>
      </c>
      <c r="S53" s="922">
        <v>9.6939178999999989</v>
      </c>
      <c r="T53" s="922">
        <v>9.6939178999999989</v>
      </c>
      <c r="U53" s="922">
        <v>14.540876849999998</v>
      </c>
      <c r="V53" s="922">
        <v>0</v>
      </c>
      <c r="W53" s="922">
        <v>0</v>
      </c>
      <c r="X53" s="922">
        <v>0</v>
      </c>
      <c r="Y53" s="922">
        <v>0</v>
      </c>
      <c r="Z53" s="922">
        <v>0</v>
      </c>
      <c r="AA53" s="922">
        <v>0</v>
      </c>
      <c r="AB53" s="922">
        <v>0</v>
      </c>
      <c r="AC53" s="922">
        <v>0</v>
      </c>
      <c r="AD53" s="922">
        <v>0</v>
      </c>
      <c r="AE53" s="922">
        <v>0</v>
      </c>
      <c r="AF53" s="922">
        <v>0</v>
      </c>
      <c r="AG53" s="922">
        <v>0</v>
      </c>
      <c r="AH53" s="922">
        <v>0</v>
      </c>
      <c r="AI53" s="933">
        <f t="shared" si="13"/>
        <v>96.93917900000001</v>
      </c>
    </row>
    <row r="54" spans="1:35">
      <c r="A54" s="152"/>
      <c r="B54" s="337" t="s">
        <v>241</v>
      </c>
      <c r="C54" s="922">
        <v>0</v>
      </c>
      <c r="D54" s="922">
        <v>0</v>
      </c>
      <c r="E54" s="922">
        <v>0</v>
      </c>
      <c r="F54" s="922">
        <v>0</v>
      </c>
      <c r="G54" s="922">
        <v>0</v>
      </c>
      <c r="H54" s="922">
        <v>0</v>
      </c>
      <c r="I54" s="922">
        <v>0</v>
      </c>
      <c r="J54" s="933">
        <v>0</v>
      </c>
      <c r="K54" s="922">
        <v>0</v>
      </c>
      <c r="L54" s="922">
        <v>3.5719851</v>
      </c>
      <c r="M54" s="922">
        <v>7.1439702</v>
      </c>
      <c r="N54" s="922">
        <v>7.1439702</v>
      </c>
      <c r="O54" s="922">
        <v>7.1439702</v>
      </c>
      <c r="P54" s="922">
        <v>7.1439702</v>
      </c>
      <c r="Q54" s="922">
        <v>7.1439702</v>
      </c>
      <c r="R54" s="922">
        <v>7.1439702</v>
      </c>
      <c r="S54" s="922">
        <v>7.1439702</v>
      </c>
      <c r="T54" s="922">
        <v>7.1439702</v>
      </c>
      <c r="U54" s="922">
        <v>10.715955300000001</v>
      </c>
      <c r="V54" s="922">
        <v>0</v>
      </c>
      <c r="W54" s="922">
        <v>0</v>
      </c>
      <c r="X54" s="922">
        <v>0</v>
      </c>
      <c r="Y54" s="922">
        <v>0</v>
      </c>
      <c r="Z54" s="922">
        <v>0</v>
      </c>
      <c r="AA54" s="922">
        <v>0</v>
      </c>
      <c r="AB54" s="922">
        <v>0</v>
      </c>
      <c r="AC54" s="922">
        <v>0</v>
      </c>
      <c r="AD54" s="922">
        <v>0</v>
      </c>
      <c r="AE54" s="922">
        <v>0</v>
      </c>
      <c r="AF54" s="922">
        <v>0</v>
      </c>
      <c r="AG54" s="922">
        <v>0</v>
      </c>
      <c r="AH54" s="922">
        <v>0</v>
      </c>
      <c r="AI54" s="933">
        <f t="shared" si="13"/>
        <v>71.439701999999997</v>
      </c>
    </row>
    <row r="55" spans="1:35">
      <c r="A55" s="152"/>
      <c r="B55" s="925" t="s">
        <v>21</v>
      </c>
      <c r="C55" s="922">
        <f t="shared" ref="C55:AH55" si="19">+C56+C57</f>
        <v>0</v>
      </c>
      <c r="D55" s="922">
        <f t="shared" si="19"/>
        <v>0</v>
      </c>
      <c r="E55" s="922">
        <f t="shared" si="19"/>
        <v>0</v>
      </c>
      <c r="F55" s="922">
        <f t="shared" si="19"/>
        <v>0</v>
      </c>
      <c r="G55" s="922">
        <f t="shared" si="19"/>
        <v>0</v>
      </c>
      <c r="H55" s="922">
        <f t="shared" si="19"/>
        <v>0</v>
      </c>
      <c r="I55" s="922">
        <f t="shared" si="19"/>
        <v>0</v>
      </c>
      <c r="J55" s="922">
        <f t="shared" si="19"/>
        <v>0</v>
      </c>
      <c r="K55" s="922">
        <f t="shared" si="19"/>
        <v>0</v>
      </c>
      <c r="L55" s="922">
        <f t="shared" si="19"/>
        <v>356.96609120988205</v>
      </c>
      <c r="M55" s="922">
        <f t="shared" si="19"/>
        <v>713.93218241976399</v>
      </c>
      <c r="N55" s="922">
        <f t="shared" si="19"/>
        <v>713.93218241976399</v>
      </c>
      <c r="O55" s="922">
        <f t="shared" si="19"/>
        <v>713.93218241976399</v>
      </c>
      <c r="P55" s="922">
        <f t="shared" si="19"/>
        <v>713.93218241976399</v>
      </c>
      <c r="Q55" s="922">
        <f t="shared" si="19"/>
        <v>713.93218241976399</v>
      </c>
      <c r="R55" s="922">
        <f t="shared" si="19"/>
        <v>713.93218241976399</v>
      </c>
      <c r="S55" s="922">
        <f t="shared" si="19"/>
        <v>713.93218241976399</v>
      </c>
      <c r="T55" s="922">
        <f t="shared" si="19"/>
        <v>713.93218241976399</v>
      </c>
      <c r="U55" s="922">
        <f t="shared" si="19"/>
        <v>1070.8982736296459</v>
      </c>
      <c r="V55" s="922">
        <f t="shared" si="19"/>
        <v>0</v>
      </c>
      <c r="W55" s="922">
        <f t="shared" si="19"/>
        <v>0</v>
      </c>
      <c r="X55" s="922">
        <f t="shared" si="19"/>
        <v>0</v>
      </c>
      <c r="Y55" s="922">
        <f t="shared" si="19"/>
        <v>0</v>
      </c>
      <c r="Z55" s="922">
        <f t="shared" si="19"/>
        <v>0</v>
      </c>
      <c r="AA55" s="922">
        <f t="shared" si="19"/>
        <v>0</v>
      </c>
      <c r="AB55" s="922">
        <f t="shared" si="19"/>
        <v>0</v>
      </c>
      <c r="AC55" s="922">
        <f t="shared" si="19"/>
        <v>0</v>
      </c>
      <c r="AD55" s="922">
        <f t="shared" si="19"/>
        <v>0</v>
      </c>
      <c r="AE55" s="922">
        <f t="shared" si="19"/>
        <v>0</v>
      </c>
      <c r="AF55" s="922">
        <f t="shared" si="19"/>
        <v>0</v>
      </c>
      <c r="AG55" s="922">
        <f t="shared" si="19"/>
        <v>0</v>
      </c>
      <c r="AH55" s="922">
        <f t="shared" si="19"/>
        <v>0</v>
      </c>
      <c r="AI55" s="933">
        <f t="shared" si="13"/>
        <v>7139.3218241976401</v>
      </c>
    </row>
    <row r="56" spans="1:35">
      <c r="A56" s="152"/>
      <c r="B56" s="335" t="s">
        <v>238</v>
      </c>
      <c r="C56" s="922">
        <v>0</v>
      </c>
      <c r="D56" s="922">
        <v>0</v>
      </c>
      <c r="E56" s="922">
        <v>0</v>
      </c>
      <c r="F56" s="922">
        <v>0</v>
      </c>
      <c r="G56" s="922">
        <v>0</v>
      </c>
      <c r="H56" s="922">
        <v>0</v>
      </c>
      <c r="I56" s="922">
        <v>0</v>
      </c>
      <c r="J56" s="933">
        <v>0</v>
      </c>
      <c r="K56" s="922">
        <v>0</v>
      </c>
      <c r="L56" s="922">
        <v>277.6503897650822</v>
      </c>
      <c r="M56" s="922">
        <v>555.30077953016439</v>
      </c>
      <c r="N56" s="922">
        <v>555.30077953016439</v>
      </c>
      <c r="O56" s="922">
        <v>555.30077953016439</v>
      </c>
      <c r="P56" s="922">
        <v>555.30077953016439</v>
      </c>
      <c r="Q56" s="922">
        <v>555.30077953016439</v>
      </c>
      <c r="R56" s="922">
        <v>555.30077953016439</v>
      </c>
      <c r="S56" s="922">
        <v>555.30077953016439</v>
      </c>
      <c r="T56" s="922">
        <v>555.30077953016439</v>
      </c>
      <c r="U56" s="922">
        <v>832.95116929524659</v>
      </c>
      <c r="V56" s="922">
        <v>0</v>
      </c>
      <c r="W56" s="922">
        <v>0</v>
      </c>
      <c r="X56" s="922">
        <v>0</v>
      </c>
      <c r="Y56" s="922">
        <v>0</v>
      </c>
      <c r="Z56" s="922">
        <v>0</v>
      </c>
      <c r="AA56" s="922">
        <v>0</v>
      </c>
      <c r="AB56" s="922">
        <v>0</v>
      </c>
      <c r="AC56" s="922">
        <v>0</v>
      </c>
      <c r="AD56" s="922">
        <v>0</v>
      </c>
      <c r="AE56" s="922">
        <v>0</v>
      </c>
      <c r="AF56" s="922">
        <v>0</v>
      </c>
      <c r="AG56" s="922">
        <v>0</v>
      </c>
      <c r="AH56" s="922">
        <v>0</v>
      </c>
      <c r="AI56" s="933">
        <f t="shared" si="13"/>
        <v>5553.0077953016444</v>
      </c>
    </row>
    <row r="57" spans="1:35">
      <c r="A57" s="152"/>
      <c r="B57" s="335" t="s">
        <v>239</v>
      </c>
      <c r="C57" s="922">
        <v>0</v>
      </c>
      <c r="D57" s="922">
        <v>0</v>
      </c>
      <c r="E57" s="922">
        <v>0</v>
      </c>
      <c r="F57" s="922">
        <v>0</v>
      </c>
      <c r="G57" s="922">
        <v>0</v>
      </c>
      <c r="H57" s="922">
        <v>0</v>
      </c>
      <c r="I57" s="922">
        <v>0</v>
      </c>
      <c r="J57" s="933">
        <v>0</v>
      </c>
      <c r="K57" s="922">
        <v>0</v>
      </c>
      <c r="L57" s="922">
        <v>79.315701444799828</v>
      </c>
      <c r="M57" s="922">
        <v>158.63140288959963</v>
      </c>
      <c r="N57" s="922">
        <v>158.63140288959963</v>
      </c>
      <c r="O57" s="922">
        <v>158.63140288959963</v>
      </c>
      <c r="P57" s="922">
        <v>158.63140288959963</v>
      </c>
      <c r="Q57" s="922">
        <v>158.63140288959963</v>
      </c>
      <c r="R57" s="922">
        <v>158.63140288959963</v>
      </c>
      <c r="S57" s="922">
        <v>158.63140288959963</v>
      </c>
      <c r="T57" s="922">
        <v>158.63140288959963</v>
      </c>
      <c r="U57" s="922">
        <v>237.94710433439943</v>
      </c>
      <c r="V57" s="922">
        <v>0</v>
      </c>
      <c r="W57" s="922">
        <v>0</v>
      </c>
      <c r="X57" s="922">
        <v>0</v>
      </c>
      <c r="Y57" s="922">
        <v>0</v>
      </c>
      <c r="Z57" s="922">
        <v>0</v>
      </c>
      <c r="AA57" s="922">
        <v>0</v>
      </c>
      <c r="AB57" s="922">
        <v>0</v>
      </c>
      <c r="AC57" s="922">
        <v>0</v>
      </c>
      <c r="AD57" s="922">
        <v>0</v>
      </c>
      <c r="AE57" s="922">
        <v>0</v>
      </c>
      <c r="AF57" s="922">
        <v>0</v>
      </c>
      <c r="AG57" s="922">
        <v>0</v>
      </c>
      <c r="AH57" s="922">
        <v>0</v>
      </c>
      <c r="AI57" s="933">
        <f t="shared" si="13"/>
        <v>1586.3140288959964</v>
      </c>
    </row>
    <row r="58" spans="1:35">
      <c r="A58" s="152"/>
      <c r="B58" s="925" t="s">
        <v>22</v>
      </c>
      <c r="C58" s="922">
        <f t="shared" ref="C58:AH58" si="20">+C59+C60</f>
        <v>0</v>
      </c>
      <c r="D58" s="922">
        <f t="shared" si="20"/>
        <v>0</v>
      </c>
      <c r="E58" s="922">
        <f t="shared" si="20"/>
        <v>0</v>
      </c>
      <c r="F58" s="922">
        <f t="shared" si="20"/>
        <v>0</v>
      </c>
      <c r="G58" s="922">
        <f t="shared" si="20"/>
        <v>0</v>
      </c>
      <c r="H58" s="922">
        <f t="shared" si="20"/>
        <v>0</v>
      </c>
      <c r="I58" s="922">
        <f t="shared" si="20"/>
        <v>0</v>
      </c>
      <c r="J58" s="922">
        <f t="shared" si="20"/>
        <v>0</v>
      </c>
      <c r="K58" s="922">
        <f t="shared" si="20"/>
        <v>0</v>
      </c>
      <c r="L58" s="922">
        <f t="shared" si="20"/>
        <v>8.4248702687622075</v>
      </c>
      <c r="M58" s="922">
        <f t="shared" si="20"/>
        <v>16.849740537524415</v>
      </c>
      <c r="N58" s="922">
        <f t="shared" si="20"/>
        <v>16.849740537524415</v>
      </c>
      <c r="O58" s="922">
        <f t="shared" si="20"/>
        <v>16.849740537524415</v>
      </c>
      <c r="P58" s="922">
        <f t="shared" si="20"/>
        <v>16.849740537524415</v>
      </c>
      <c r="Q58" s="922">
        <f t="shared" si="20"/>
        <v>16.849740537524415</v>
      </c>
      <c r="R58" s="922">
        <f t="shared" si="20"/>
        <v>16.849740537524415</v>
      </c>
      <c r="S58" s="922">
        <f t="shared" si="20"/>
        <v>16.849740537524415</v>
      </c>
      <c r="T58" s="922">
        <f t="shared" si="20"/>
        <v>16.849740537524415</v>
      </c>
      <c r="U58" s="922">
        <f t="shared" si="20"/>
        <v>25.274610806286617</v>
      </c>
      <c r="V58" s="922">
        <f t="shared" si="20"/>
        <v>0</v>
      </c>
      <c r="W58" s="922">
        <f t="shared" si="20"/>
        <v>0</v>
      </c>
      <c r="X58" s="922">
        <f t="shared" si="20"/>
        <v>0</v>
      </c>
      <c r="Y58" s="922">
        <f t="shared" si="20"/>
        <v>0</v>
      </c>
      <c r="Z58" s="922">
        <f t="shared" si="20"/>
        <v>0</v>
      </c>
      <c r="AA58" s="922">
        <f t="shared" si="20"/>
        <v>0</v>
      </c>
      <c r="AB58" s="922">
        <f t="shared" si="20"/>
        <v>0</v>
      </c>
      <c r="AC58" s="922">
        <f t="shared" si="20"/>
        <v>0</v>
      </c>
      <c r="AD58" s="922">
        <f t="shared" si="20"/>
        <v>0</v>
      </c>
      <c r="AE58" s="922">
        <f t="shared" si="20"/>
        <v>0</v>
      </c>
      <c r="AF58" s="922">
        <f t="shared" si="20"/>
        <v>0</v>
      </c>
      <c r="AG58" s="922">
        <f t="shared" si="20"/>
        <v>0</v>
      </c>
      <c r="AH58" s="922">
        <f t="shared" si="20"/>
        <v>0</v>
      </c>
      <c r="AI58" s="933">
        <f t="shared" si="13"/>
        <v>168.49740537524411</v>
      </c>
    </row>
    <row r="59" spans="1:35">
      <c r="A59" s="152"/>
      <c r="B59" s="335" t="s">
        <v>238</v>
      </c>
      <c r="C59" s="922">
        <v>0</v>
      </c>
      <c r="D59" s="922">
        <v>0</v>
      </c>
      <c r="E59" s="922">
        <v>0</v>
      </c>
      <c r="F59" s="922">
        <v>0</v>
      </c>
      <c r="G59" s="922">
        <v>0</v>
      </c>
      <c r="H59" s="922">
        <v>0</v>
      </c>
      <c r="I59" s="922">
        <v>0</v>
      </c>
      <c r="J59" s="933">
        <v>0</v>
      </c>
      <c r="K59" s="922">
        <v>0</v>
      </c>
      <c r="L59" s="922">
        <v>8.0278261880405477</v>
      </c>
      <c r="M59" s="922">
        <v>16.055652376081095</v>
      </c>
      <c r="N59" s="922">
        <v>16.055652376081095</v>
      </c>
      <c r="O59" s="922">
        <v>16.055652376081095</v>
      </c>
      <c r="P59" s="922">
        <v>16.055652376081095</v>
      </c>
      <c r="Q59" s="922">
        <v>16.055652376081095</v>
      </c>
      <c r="R59" s="922">
        <v>16.055652376081095</v>
      </c>
      <c r="S59" s="922">
        <v>16.055652376081095</v>
      </c>
      <c r="T59" s="922">
        <v>16.055652376081095</v>
      </c>
      <c r="U59" s="922">
        <v>24.083478564121641</v>
      </c>
      <c r="V59" s="922">
        <v>0</v>
      </c>
      <c r="W59" s="922">
        <v>0</v>
      </c>
      <c r="X59" s="922">
        <v>0</v>
      </c>
      <c r="Y59" s="922">
        <v>0</v>
      </c>
      <c r="Z59" s="922">
        <v>0</v>
      </c>
      <c r="AA59" s="922">
        <v>0</v>
      </c>
      <c r="AB59" s="922">
        <v>0</v>
      </c>
      <c r="AC59" s="922">
        <v>0</v>
      </c>
      <c r="AD59" s="922">
        <v>0</v>
      </c>
      <c r="AE59" s="922">
        <v>0</v>
      </c>
      <c r="AF59" s="922">
        <v>0</v>
      </c>
      <c r="AG59" s="922">
        <v>0</v>
      </c>
      <c r="AH59" s="922">
        <v>0</v>
      </c>
      <c r="AI59" s="933">
        <f t="shared" si="13"/>
        <v>160.55652376081096</v>
      </c>
    </row>
    <row r="60" spans="1:35">
      <c r="A60" s="152"/>
      <c r="B60" s="335" t="s">
        <v>239</v>
      </c>
      <c r="C60" s="922">
        <v>0</v>
      </c>
      <c r="D60" s="922">
        <v>0</v>
      </c>
      <c r="E60" s="922">
        <v>0</v>
      </c>
      <c r="F60" s="922">
        <v>0</v>
      </c>
      <c r="G60" s="922">
        <v>0</v>
      </c>
      <c r="H60" s="922">
        <v>0</v>
      </c>
      <c r="I60" s="922">
        <v>0</v>
      </c>
      <c r="J60" s="82">
        <v>0</v>
      </c>
      <c r="K60" s="922">
        <v>0</v>
      </c>
      <c r="L60" s="922">
        <v>0.39704408072165909</v>
      </c>
      <c r="M60" s="922">
        <v>0.79408816144331829</v>
      </c>
      <c r="N60" s="922">
        <v>0.79408816144331829</v>
      </c>
      <c r="O60" s="922">
        <v>0.79408816144331829</v>
      </c>
      <c r="P60" s="922">
        <v>0.79408816144331829</v>
      </c>
      <c r="Q60" s="922">
        <v>0.79408816144331829</v>
      </c>
      <c r="R60" s="922">
        <v>0.79408816144331829</v>
      </c>
      <c r="S60" s="922">
        <v>0.79408816144331829</v>
      </c>
      <c r="T60" s="922">
        <v>0.79408816144331829</v>
      </c>
      <c r="U60" s="922">
        <v>1.1911322421649768</v>
      </c>
      <c r="V60" s="922">
        <v>0</v>
      </c>
      <c r="W60" s="922">
        <v>0</v>
      </c>
      <c r="X60" s="922">
        <v>0</v>
      </c>
      <c r="Y60" s="922">
        <v>0</v>
      </c>
      <c r="Z60" s="922">
        <v>0</v>
      </c>
      <c r="AA60" s="922">
        <v>0</v>
      </c>
      <c r="AB60" s="922">
        <v>0</v>
      </c>
      <c r="AC60" s="922">
        <v>0</v>
      </c>
      <c r="AD60" s="922">
        <v>0</v>
      </c>
      <c r="AE60" s="922">
        <v>0</v>
      </c>
      <c r="AF60" s="922">
        <v>0</v>
      </c>
      <c r="AG60" s="922">
        <v>0</v>
      </c>
      <c r="AH60" s="922">
        <v>0</v>
      </c>
      <c r="AI60" s="82">
        <f t="shared" si="13"/>
        <v>7.9408816144331826</v>
      </c>
    </row>
    <row r="61" spans="1:35">
      <c r="A61" s="152"/>
      <c r="B61" s="338" t="s">
        <v>75</v>
      </c>
      <c r="C61" s="339">
        <f t="shared" ref="C61:AH61" si="21">+C62+C65+C72+C75</f>
        <v>0</v>
      </c>
      <c r="D61" s="339">
        <f t="shared" si="21"/>
        <v>0</v>
      </c>
      <c r="E61" s="339">
        <f t="shared" si="21"/>
        <v>0</v>
      </c>
      <c r="F61" s="339">
        <f t="shared" si="21"/>
        <v>0</v>
      </c>
      <c r="G61" s="339">
        <f t="shared" si="21"/>
        <v>2220.3662617961204</v>
      </c>
      <c r="H61" s="339">
        <f t="shared" si="21"/>
        <v>2220.3662617961204</v>
      </c>
      <c r="I61" s="339">
        <f t="shared" si="21"/>
        <v>2220.3662617961204</v>
      </c>
      <c r="J61" s="339">
        <f t="shared" si="21"/>
        <v>2220.3662617961204</v>
      </c>
      <c r="K61" s="339">
        <f t="shared" si="21"/>
        <v>2220.3662617961204</v>
      </c>
      <c r="L61" s="339">
        <f t="shared" si="21"/>
        <v>2220.3662617961204</v>
      </c>
      <c r="M61" s="339">
        <f t="shared" si="21"/>
        <v>2220.3662617961204</v>
      </c>
      <c r="N61" s="339">
        <f t="shared" si="21"/>
        <v>2220.3662617961204</v>
      </c>
      <c r="O61" s="339">
        <f t="shared" si="21"/>
        <v>2220.3662617961204</v>
      </c>
      <c r="P61" s="339">
        <f t="shared" si="21"/>
        <v>2220.3662617961204</v>
      </c>
      <c r="Q61" s="339">
        <f t="shared" si="21"/>
        <v>0</v>
      </c>
      <c r="R61" s="339">
        <f t="shared" si="21"/>
        <v>0</v>
      </c>
      <c r="S61" s="339">
        <f t="shared" si="21"/>
        <v>0</v>
      </c>
      <c r="T61" s="339">
        <f t="shared" si="21"/>
        <v>0</v>
      </c>
      <c r="U61" s="339">
        <f t="shared" si="21"/>
        <v>0</v>
      </c>
      <c r="V61" s="339">
        <f t="shared" si="21"/>
        <v>0</v>
      </c>
      <c r="W61" s="339">
        <f t="shared" si="21"/>
        <v>0</v>
      </c>
      <c r="X61" s="339">
        <f t="shared" si="21"/>
        <v>0</v>
      </c>
      <c r="Y61" s="339">
        <f t="shared" si="21"/>
        <v>0</v>
      </c>
      <c r="Z61" s="339">
        <f t="shared" si="21"/>
        <v>0</v>
      </c>
      <c r="AA61" s="339">
        <f t="shared" si="21"/>
        <v>0</v>
      </c>
      <c r="AB61" s="339">
        <f t="shared" si="21"/>
        <v>0</v>
      </c>
      <c r="AC61" s="339">
        <f t="shared" si="21"/>
        <v>0</v>
      </c>
      <c r="AD61" s="339">
        <f t="shared" si="21"/>
        <v>0</v>
      </c>
      <c r="AE61" s="339">
        <f t="shared" si="21"/>
        <v>0</v>
      </c>
      <c r="AF61" s="339">
        <f t="shared" si="21"/>
        <v>0</v>
      </c>
      <c r="AG61" s="339">
        <f t="shared" si="21"/>
        <v>0</v>
      </c>
      <c r="AH61" s="339">
        <f t="shared" si="21"/>
        <v>0</v>
      </c>
      <c r="AI61" s="931">
        <f t="shared" si="13"/>
        <v>22203.662617961203</v>
      </c>
    </row>
    <row r="62" spans="1:35">
      <c r="A62" s="152"/>
      <c r="B62" s="925" t="s">
        <v>23</v>
      </c>
      <c r="C62" s="922">
        <f t="shared" ref="C62:AH62" si="22">+C63+C64</f>
        <v>0</v>
      </c>
      <c r="D62" s="922">
        <f t="shared" si="22"/>
        <v>0</v>
      </c>
      <c r="E62" s="922">
        <f t="shared" si="22"/>
        <v>0</v>
      </c>
      <c r="F62" s="922">
        <f t="shared" si="22"/>
        <v>0</v>
      </c>
      <c r="G62" s="922">
        <f t="shared" si="22"/>
        <v>292.25919646571066</v>
      </c>
      <c r="H62" s="922">
        <f t="shared" si="22"/>
        <v>292.25919646571066</v>
      </c>
      <c r="I62" s="922">
        <f t="shared" si="22"/>
        <v>292.25919646571066</v>
      </c>
      <c r="J62" s="922">
        <f t="shared" si="22"/>
        <v>292.25919646571066</v>
      </c>
      <c r="K62" s="922">
        <f t="shared" si="22"/>
        <v>292.25919646571066</v>
      </c>
      <c r="L62" s="922">
        <f t="shared" si="22"/>
        <v>292.25919646571066</v>
      </c>
      <c r="M62" s="922">
        <f t="shared" si="22"/>
        <v>292.25919646571066</v>
      </c>
      <c r="N62" s="922">
        <f t="shared" si="22"/>
        <v>292.25919646571066</v>
      </c>
      <c r="O62" s="922">
        <f t="shared" si="22"/>
        <v>292.25919646571066</v>
      </c>
      <c r="P62" s="922">
        <f t="shared" si="22"/>
        <v>292.25919646571066</v>
      </c>
      <c r="Q62" s="922">
        <f t="shared" si="22"/>
        <v>0</v>
      </c>
      <c r="R62" s="922">
        <f t="shared" si="22"/>
        <v>0</v>
      </c>
      <c r="S62" s="922">
        <f t="shared" si="22"/>
        <v>0</v>
      </c>
      <c r="T62" s="922">
        <f t="shared" si="22"/>
        <v>0</v>
      </c>
      <c r="U62" s="922">
        <f t="shared" si="22"/>
        <v>0</v>
      </c>
      <c r="V62" s="922">
        <f t="shared" si="22"/>
        <v>0</v>
      </c>
      <c r="W62" s="922">
        <f t="shared" si="22"/>
        <v>0</v>
      </c>
      <c r="X62" s="922">
        <f t="shared" si="22"/>
        <v>0</v>
      </c>
      <c r="Y62" s="922">
        <f t="shared" si="22"/>
        <v>0</v>
      </c>
      <c r="Z62" s="922">
        <f t="shared" si="22"/>
        <v>0</v>
      </c>
      <c r="AA62" s="922">
        <f t="shared" si="22"/>
        <v>0</v>
      </c>
      <c r="AB62" s="922">
        <f t="shared" si="22"/>
        <v>0</v>
      </c>
      <c r="AC62" s="922">
        <f t="shared" si="22"/>
        <v>0</v>
      </c>
      <c r="AD62" s="922">
        <f t="shared" si="22"/>
        <v>0</v>
      </c>
      <c r="AE62" s="922">
        <f t="shared" si="22"/>
        <v>0</v>
      </c>
      <c r="AF62" s="922">
        <f t="shared" si="22"/>
        <v>0</v>
      </c>
      <c r="AG62" s="922">
        <f t="shared" si="22"/>
        <v>0</v>
      </c>
      <c r="AH62" s="922">
        <f t="shared" si="22"/>
        <v>0</v>
      </c>
      <c r="AI62" s="90">
        <f t="shared" si="13"/>
        <v>2922.5919646571069</v>
      </c>
    </row>
    <row r="63" spans="1:35">
      <c r="A63" s="152"/>
      <c r="B63" s="335" t="s">
        <v>238</v>
      </c>
      <c r="C63" s="922">
        <v>0</v>
      </c>
      <c r="D63" s="922">
        <v>0</v>
      </c>
      <c r="E63" s="922">
        <v>0</v>
      </c>
      <c r="F63" s="922">
        <v>0</v>
      </c>
      <c r="G63" s="922">
        <v>288.78775373435275</v>
      </c>
      <c r="H63" s="922">
        <v>288.78775373435275</v>
      </c>
      <c r="I63" s="922">
        <v>288.78775373435275</v>
      </c>
      <c r="J63" s="933">
        <v>288.78775373435275</v>
      </c>
      <c r="K63" s="922">
        <v>288.78775373435275</v>
      </c>
      <c r="L63" s="922">
        <v>288.78775373435275</v>
      </c>
      <c r="M63" s="922">
        <v>288.78775373435275</v>
      </c>
      <c r="N63" s="922">
        <v>288.78775373435275</v>
      </c>
      <c r="O63" s="922">
        <v>288.78775373435275</v>
      </c>
      <c r="P63" s="922">
        <v>288.78775373435275</v>
      </c>
      <c r="Q63" s="922">
        <v>0</v>
      </c>
      <c r="R63" s="922">
        <v>0</v>
      </c>
      <c r="S63" s="922">
        <v>0</v>
      </c>
      <c r="T63" s="922">
        <v>0</v>
      </c>
      <c r="U63" s="922">
        <v>0</v>
      </c>
      <c r="V63" s="922">
        <v>0</v>
      </c>
      <c r="W63" s="922">
        <v>0</v>
      </c>
      <c r="X63" s="922">
        <v>0</v>
      </c>
      <c r="Y63" s="922">
        <v>0</v>
      </c>
      <c r="Z63" s="922">
        <v>0</v>
      </c>
      <c r="AA63" s="922">
        <v>0</v>
      </c>
      <c r="AB63" s="922">
        <v>0</v>
      </c>
      <c r="AC63" s="922">
        <v>0</v>
      </c>
      <c r="AD63" s="922">
        <v>0</v>
      </c>
      <c r="AE63" s="922">
        <v>0</v>
      </c>
      <c r="AF63" s="922">
        <v>0</v>
      </c>
      <c r="AG63" s="922">
        <v>0</v>
      </c>
      <c r="AH63" s="922">
        <v>0</v>
      </c>
      <c r="AI63" s="933">
        <f t="shared" si="13"/>
        <v>2887.8775373435278</v>
      </c>
    </row>
    <row r="64" spans="1:35">
      <c r="A64" s="152"/>
      <c r="B64" s="335" t="s">
        <v>239</v>
      </c>
      <c r="C64" s="922">
        <v>0</v>
      </c>
      <c r="D64" s="922">
        <v>0</v>
      </c>
      <c r="E64" s="922">
        <v>0</v>
      </c>
      <c r="F64" s="922">
        <v>0</v>
      </c>
      <c r="G64" s="922">
        <v>3.4714427313579024</v>
      </c>
      <c r="H64" s="922">
        <v>3.4714427313579024</v>
      </c>
      <c r="I64" s="922">
        <v>3.4714427313579024</v>
      </c>
      <c r="J64" s="933">
        <v>3.4714427313579024</v>
      </c>
      <c r="K64" s="922">
        <v>3.4714427313579024</v>
      </c>
      <c r="L64" s="922">
        <v>3.4714427313579024</v>
      </c>
      <c r="M64" s="922">
        <v>3.4714427313579024</v>
      </c>
      <c r="N64" s="922">
        <v>3.4714427313579024</v>
      </c>
      <c r="O64" s="922">
        <v>3.4714427313579024</v>
      </c>
      <c r="P64" s="922">
        <v>3.4714427313579024</v>
      </c>
      <c r="Q64" s="922">
        <v>0</v>
      </c>
      <c r="R64" s="922">
        <v>0</v>
      </c>
      <c r="S64" s="922">
        <v>0</v>
      </c>
      <c r="T64" s="922">
        <v>0</v>
      </c>
      <c r="U64" s="922">
        <v>0</v>
      </c>
      <c r="V64" s="922">
        <v>0</v>
      </c>
      <c r="W64" s="922">
        <v>0</v>
      </c>
      <c r="X64" s="922">
        <v>0</v>
      </c>
      <c r="Y64" s="922">
        <v>0</v>
      </c>
      <c r="Z64" s="922">
        <v>0</v>
      </c>
      <c r="AA64" s="922">
        <v>0</v>
      </c>
      <c r="AB64" s="922">
        <v>0</v>
      </c>
      <c r="AC64" s="922">
        <v>0</v>
      </c>
      <c r="AD64" s="922">
        <v>0</v>
      </c>
      <c r="AE64" s="922">
        <v>0</v>
      </c>
      <c r="AF64" s="922">
        <v>0</v>
      </c>
      <c r="AG64" s="922">
        <v>0</v>
      </c>
      <c r="AH64" s="922">
        <v>0</v>
      </c>
      <c r="AI64" s="933">
        <f t="shared" si="13"/>
        <v>34.71442731357903</v>
      </c>
    </row>
    <row r="65" spans="1:35">
      <c r="A65" s="152"/>
      <c r="B65" s="925" t="s">
        <v>24</v>
      </c>
      <c r="C65" s="922">
        <f t="shared" ref="C65:AH65" si="23">+C66+C69</f>
        <v>0</v>
      </c>
      <c r="D65" s="922">
        <f t="shared" si="23"/>
        <v>0</v>
      </c>
      <c r="E65" s="922">
        <f t="shared" si="23"/>
        <v>0</v>
      </c>
      <c r="F65" s="922">
        <f t="shared" si="23"/>
        <v>0</v>
      </c>
      <c r="G65" s="922">
        <f t="shared" si="23"/>
        <v>1281.9036951399999</v>
      </c>
      <c r="H65" s="922">
        <f t="shared" si="23"/>
        <v>1281.9036951399999</v>
      </c>
      <c r="I65" s="922">
        <f t="shared" si="23"/>
        <v>1281.9036951399999</v>
      </c>
      <c r="J65" s="922">
        <f t="shared" si="23"/>
        <v>1281.9036951399999</v>
      </c>
      <c r="K65" s="922">
        <f t="shared" si="23"/>
        <v>1281.9036951399999</v>
      </c>
      <c r="L65" s="922">
        <f t="shared" si="23"/>
        <v>1281.9036951399999</v>
      </c>
      <c r="M65" s="922">
        <f t="shared" si="23"/>
        <v>1281.9036951399999</v>
      </c>
      <c r="N65" s="922">
        <f t="shared" si="23"/>
        <v>1281.9036951399999</v>
      </c>
      <c r="O65" s="922">
        <f t="shared" si="23"/>
        <v>1281.9036951399999</v>
      </c>
      <c r="P65" s="922">
        <f t="shared" si="23"/>
        <v>1281.9036951399999</v>
      </c>
      <c r="Q65" s="922">
        <f t="shared" si="23"/>
        <v>0</v>
      </c>
      <c r="R65" s="922">
        <f t="shared" si="23"/>
        <v>0</v>
      </c>
      <c r="S65" s="922">
        <f t="shared" si="23"/>
        <v>0</v>
      </c>
      <c r="T65" s="922">
        <f t="shared" si="23"/>
        <v>0</v>
      </c>
      <c r="U65" s="922">
        <f t="shared" si="23"/>
        <v>0</v>
      </c>
      <c r="V65" s="922">
        <f t="shared" si="23"/>
        <v>0</v>
      </c>
      <c r="W65" s="922">
        <f t="shared" si="23"/>
        <v>0</v>
      </c>
      <c r="X65" s="922">
        <f t="shared" si="23"/>
        <v>0</v>
      </c>
      <c r="Y65" s="922">
        <f t="shared" si="23"/>
        <v>0</v>
      </c>
      <c r="Z65" s="922">
        <f t="shared" si="23"/>
        <v>0</v>
      </c>
      <c r="AA65" s="922">
        <f t="shared" si="23"/>
        <v>0</v>
      </c>
      <c r="AB65" s="922">
        <f t="shared" si="23"/>
        <v>0</v>
      </c>
      <c r="AC65" s="922">
        <f t="shared" si="23"/>
        <v>0</v>
      </c>
      <c r="AD65" s="922">
        <f t="shared" si="23"/>
        <v>0</v>
      </c>
      <c r="AE65" s="922">
        <f t="shared" si="23"/>
        <v>0</v>
      </c>
      <c r="AF65" s="922">
        <f t="shared" si="23"/>
        <v>0</v>
      </c>
      <c r="AG65" s="922">
        <f t="shared" si="23"/>
        <v>0</v>
      </c>
      <c r="AH65" s="922">
        <f t="shared" si="23"/>
        <v>0</v>
      </c>
      <c r="AI65" s="933">
        <f t="shared" si="13"/>
        <v>12819.036951399996</v>
      </c>
    </row>
    <row r="66" spans="1:35">
      <c r="A66" s="152"/>
      <c r="B66" s="335" t="s">
        <v>238</v>
      </c>
      <c r="C66" s="922">
        <f t="shared" ref="C66:AH66" si="24">+C67+C68</f>
        <v>0</v>
      </c>
      <c r="D66" s="922">
        <f t="shared" si="24"/>
        <v>0</v>
      </c>
      <c r="E66" s="922">
        <f t="shared" si="24"/>
        <v>0</v>
      </c>
      <c r="F66" s="922">
        <f t="shared" si="24"/>
        <v>0</v>
      </c>
      <c r="G66" s="922">
        <f t="shared" si="24"/>
        <v>1133.0953413</v>
      </c>
      <c r="H66" s="922">
        <f t="shared" si="24"/>
        <v>1133.0953413</v>
      </c>
      <c r="I66" s="922">
        <f t="shared" si="24"/>
        <v>1133.0953413</v>
      </c>
      <c r="J66" s="922">
        <f t="shared" si="24"/>
        <v>1133.0953413</v>
      </c>
      <c r="K66" s="922">
        <f t="shared" si="24"/>
        <v>1133.0953413</v>
      </c>
      <c r="L66" s="922">
        <f t="shared" si="24"/>
        <v>1133.0953413</v>
      </c>
      <c r="M66" s="922">
        <f t="shared" si="24"/>
        <v>1133.0953413</v>
      </c>
      <c r="N66" s="922">
        <f t="shared" si="24"/>
        <v>1133.0953413</v>
      </c>
      <c r="O66" s="922">
        <f t="shared" si="24"/>
        <v>1133.0953413</v>
      </c>
      <c r="P66" s="922">
        <f t="shared" si="24"/>
        <v>1133.0953413</v>
      </c>
      <c r="Q66" s="922">
        <f t="shared" si="24"/>
        <v>0</v>
      </c>
      <c r="R66" s="922">
        <f t="shared" si="24"/>
        <v>0</v>
      </c>
      <c r="S66" s="922">
        <f t="shared" si="24"/>
        <v>0</v>
      </c>
      <c r="T66" s="922">
        <f t="shared" si="24"/>
        <v>0</v>
      </c>
      <c r="U66" s="922">
        <f t="shared" si="24"/>
        <v>0</v>
      </c>
      <c r="V66" s="922">
        <f t="shared" si="24"/>
        <v>0</v>
      </c>
      <c r="W66" s="922">
        <f t="shared" si="24"/>
        <v>0</v>
      </c>
      <c r="X66" s="922">
        <f t="shared" si="24"/>
        <v>0</v>
      </c>
      <c r="Y66" s="922">
        <f t="shared" si="24"/>
        <v>0</v>
      </c>
      <c r="Z66" s="922">
        <f t="shared" si="24"/>
        <v>0</v>
      </c>
      <c r="AA66" s="922">
        <f t="shared" si="24"/>
        <v>0</v>
      </c>
      <c r="AB66" s="922">
        <f t="shared" si="24"/>
        <v>0</v>
      </c>
      <c r="AC66" s="922">
        <f t="shared" si="24"/>
        <v>0</v>
      </c>
      <c r="AD66" s="922">
        <f t="shared" si="24"/>
        <v>0</v>
      </c>
      <c r="AE66" s="922">
        <f t="shared" si="24"/>
        <v>0</v>
      </c>
      <c r="AF66" s="922">
        <f t="shared" si="24"/>
        <v>0</v>
      </c>
      <c r="AG66" s="922">
        <f t="shared" si="24"/>
        <v>0</v>
      </c>
      <c r="AH66" s="922">
        <f t="shared" si="24"/>
        <v>0</v>
      </c>
      <c r="AI66" s="933">
        <f t="shared" si="13"/>
        <v>11330.953413000001</v>
      </c>
    </row>
    <row r="67" spans="1:35">
      <c r="A67" s="152"/>
      <c r="B67" s="336" t="s">
        <v>240</v>
      </c>
      <c r="C67" s="922">
        <v>0</v>
      </c>
      <c r="D67" s="922">
        <v>0</v>
      </c>
      <c r="E67" s="922">
        <v>0</v>
      </c>
      <c r="F67" s="922">
        <v>0</v>
      </c>
      <c r="G67" s="922">
        <v>426.1542364</v>
      </c>
      <c r="H67" s="922">
        <v>426.1542364</v>
      </c>
      <c r="I67" s="922">
        <v>426.1542364</v>
      </c>
      <c r="J67" s="933">
        <v>426.1542364</v>
      </c>
      <c r="K67" s="922">
        <v>426.1542364</v>
      </c>
      <c r="L67" s="922">
        <v>426.1542364</v>
      </c>
      <c r="M67" s="922">
        <v>426.1542364</v>
      </c>
      <c r="N67" s="922">
        <v>426.1542364</v>
      </c>
      <c r="O67" s="922">
        <v>426.1542364</v>
      </c>
      <c r="P67" s="922">
        <v>426.1542364</v>
      </c>
      <c r="Q67" s="922">
        <v>0</v>
      </c>
      <c r="R67" s="922">
        <v>0</v>
      </c>
      <c r="S67" s="922">
        <v>0</v>
      </c>
      <c r="T67" s="922">
        <v>0</v>
      </c>
      <c r="U67" s="922">
        <v>0</v>
      </c>
      <c r="V67" s="922">
        <v>0</v>
      </c>
      <c r="W67" s="922">
        <v>0</v>
      </c>
      <c r="X67" s="922">
        <v>0</v>
      </c>
      <c r="Y67" s="922">
        <v>0</v>
      </c>
      <c r="Z67" s="922">
        <v>0</v>
      </c>
      <c r="AA67" s="922">
        <v>0</v>
      </c>
      <c r="AB67" s="922">
        <v>0</v>
      </c>
      <c r="AC67" s="922">
        <v>0</v>
      </c>
      <c r="AD67" s="922">
        <v>0</v>
      </c>
      <c r="AE67" s="922">
        <v>0</v>
      </c>
      <c r="AF67" s="922">
        <v>0</v>
      </c>
      <c r="AG67" s="922">
        <v>0</v>
      </c>
      <c r="AH67" s="922">
        <v>0</v>
      </c>
      <c r="AI67" s="933">
        <f t="shared" si="13"/>
        <v>4261.5423640000008</v>
      </c>
    </row>
    <row r="68" spans="1:35">
      <c r="A68" s="152"/>
      <c r="B68" s="337" t="s">
        <v>241</v>
      </c>
      <c r="C68" s="922">
        <v>0</v>
      </c>
      <c r="D68" s="922">
        <v>0</v>
      </c>
      <c r="E68" s="922">
        <v>0</v>
      </c>
      <c r="F68" s="922">
        <v>0</v>
      </c>
      <c r="G68" s="922">
        <v>706.94110490000003</v>
      </c>
      <c r="H68" s="922">
        <v>706.94110490000003</v>
      </c>
      <c r="I68" s="922">
        <v>706.94110490000003</v>
      </c>
      <c r="J68" s="933">
        <v>706.94110490000003</v>
      </c>
      <c r="K68" s="922">
        <v>706.94110490000003</v>
      </c>
      <c r="L68" s="922">
        <v>706.94110490000003</v>
      </c>
      <c r="M68" s="922">
        <v>706.94110490000003</v>
      </c>
      <c r="N68" s="922">
        <v>706.94110490000003</v>
      </c>
      <c r="O68" s="922">
        <v>706.94110490000003</v>
      </c>
      <c r="P68" s="922">
        <v>706.94110490000003</v>
      </c>
      <c r="Q68" s="922">
        <v>0</v>
      </c>
      <c r="R68" s="922">
        <v>0</v>
      </c>
      <c r="S68" s="922">
        <v>0</v>
      </c>
      <c r="T68" s="922">
        <v>0</v>
      </c>
      <c r="U68" s="922">
        <v>0</v>
      </c>
      <c r="V68" s="922">
        <v>0</v>
      </c>
      <c r="W68" s="922">
        <v>0</v>
      </c>
      <c r="X68" s="922">
        <v>0</v>
      </c>
      <c r="Y68" s="922">
        <v>0</v>
      </c>
      <c r="Z68" s="922">
        <v>0</v>
      </c>
      <c r="AA68" s="922">
        <v>0</v>
      </c>
      <c r="AB68" s="922">
        <v>0</v>
      </c>
      <c r="AC68" s="922">
        <v>0</v>
      </c>
      <c r="AD68" s="922">
        <v>0</v>
      </c>
      <c r="AE68" s="922">
        <v>0</v>
      </c>
      <c r="AF68" s="922">
        <v>0</v>
      </c>
      <c r="AG68" s="922">
        <v>0</v>
      </c>
      <c r="AH68" s="922">
        <v>0</v>
      </c>
      <c r="AI68" s="933">
        <f t="shared" si="13"/>
        <v>7069.4110490000003</v>
      </c>
    </row>
    <row r="69" spans="1:35">
      <c r="A69" s="152"/>
      <c r="B69" s="335" t="s">
        <v>239</v>
      </c>
      <c r="C69" s="922">
        <f t="shared" ref="C69:AH69" si="25">+C70+C71</f>
        <v>0</v>
      </c>
      <c r="D69" s="922">
        <f t="shared" si="25"/>
        <v>0</v>
      </c>
      <c r="E69" s="922">
        <f t="shared" si="25"/>
        <v>0</v>
      </c>
      <c r="F69" s="922">
        <f t="shared" si="25"/>
        <v>0</v>
      </c>
      <c r="G69" s="922">
        <f t="shared" si="25"/>
        <v>148.80835384</v>
      </c>
      <c r="H69" s="922">
        <f t="shared" si="25"/>
        <v>148.80835384</v>
      </c>
      <c r="I69" s="922">
        <f t="shared" si="25"/>
        <v>148.80835384</v>
      </c>
      <c r="J69" s="922">
        <f t="shared" si="25"/>
        <v>148.80835384</v>
      </c>
      <c r="K69" s="922">
        <f t="shared" si="25"/>
        <v>148.80835384</v>
      </c>
      <c r="L69" s="922">
        <f t="shared" si="25"/>
        <v>148.80835384</v>
      </c>
      <c r="M69" s="922">
        <f t="shared" si="25"/>
        <v>148.80835384</v>
      </c>
      <c r="N69" s="922">
        <f t="shared" si="25"/>
        <v>148.80835384</v>
      </c>
      <c r="O69" s="922">
        <f t="shared" si="25"/>
        <v>148.80835384</v>
      </c>
      <c r="P69" s="922">
        <f t="shared" si="25"/>
        <v>148.80835384</v>
      </c>
      <c r="Q69" s="922">
        <f t="shared" si="25"/>
        <v>0</v>
      </c>
      <c r="R69" s="922">
        <f t="shared" si="25"/>
        <v>0</v>
      </c>
      <c r="S69" s="922">
        <f t="shared" si="25"/>
        <v>0</v>
      </c>
      <c r="T69" s="922">
        <f t="shared" si="25"/>
        <v>0</v>
      </c>
      <c r="U69" s="922">
        <f t="shared" si="25"/>
        <v>0</v>
      </c>
      <c r="V69" s="922">
        <f t="shared" si="25"/>
        <v>0</v>
      </c>
      <c r="W69" s="922">
        <f t="shared" si="25"/>
        <v>0</v>
      </c>
      <c r="X69" s="922">
        <f t="shared" si="25"/>
        <v>0</v>
      </c>
      <c r="Y69" s="922">
        <f t="shared" si="25"/>
        <v>0</v>
      </c>
      <c r="Z69" s="922">
        <f t="shared" si="25"/>
        <v>0</v>
      </c>
      <c r="AA69" s="922">
        <f t="shared" si="25"/>
        <v>0</v>
      </c>
      <c r="AB69" s="922">
        <f t="shared" si="25"/>
        <v>0</v>
      </c>
      <c r="AC69" s="922">
        <f t="shared" si="25"/>
        <v>0</v>
      </c>
      <c r="AD69" s="922">
        <f t="shared" si="25"/>
        <v>0</v>
      </c>
      <c r="AE69" s="922">
        <f t="shared" si="25"/>
        <v>0</v>
      </c>
      <c r="AF69" s="922">
        <f t="shared" si="25"/>
        <v>0</v>
      </c>
      <c r="AG69" s="922">
        <f t="shared" si="25"/>
        <v>0</v>
      </c>
      <c r="AH69" s="922">
        <f t="shared" si="25"/>
        <v>0</v>
      </c>
      <c r="AI69" s="933">
        <f t="shared" si="13"/>
        <v>1488.0835384000002</v>
      </c>
    </row>
    <row r="70" spans="1:35">
      <c r="A70" s="152"/>
      <c r="B70" s="336" t="s">
        <v>240</v>
      </c>
      <c r="C70" s="922">
        <v>0</v>
      </c>
      <c r="D70" s="922">
        <v>0</v>
      </c>
      <c r="E70" s="922">
        <v>0</v>
      </c>
      <c r="F70" s="922">
        <v>0</v>
      </c>
      <c r="G70" s="922">
        <v>130.37493726</v>
      </c>
      <c r="H70" s="922">
        <v>130.37493726</v>
      </c>
      <c r="I70" s="922">
        <v>130.37493726</v>
      </c>
      <c r="J70" s="933">
        <v>130.37493726</v>
      </c>
      <c r="K70" s="922">
        <v>130.37493726</v>
      </c>
      <c r="L70" s="922">
        <v>130.37493726</v>
      </c>
      <c r="M70" s="922">
        <v>130.37493726</v>
      </c>
      <c r="N70" s="922">
        <v>130.37493726</v>
      </c>
      <c r="O70" s="922">
        <v>130.37493726</v>
      </c>
      <c r="P70" s="922">
        <v>130.37493726</v>
      </c>
      <c r="Q70" s="922">
        <v>0</v>
      </c>
      <c r="R70" s="922">
        <v>0</v>
      </c>
      <c r="S70" s="922">
        <v>0</v>
      </c>
      <c r="T70" s="922">
        <v>0</v>
      </c>
      <c r="U70" s="922">
        <v>0</v>
      </c>
      <c r="V70" s="922">
        <v>0</v>
      </c>
      <c r="W70" s="922">
        <v>0</v>
      </c>
      <c r="X70" s="922">
        <v>0</v>
      </c>
      <c r="Y70" s="922">
        <v>0</v>
      </c>
      <c r="Z70" s="922">
        <v>0</v>
      </c>
      <c r="AA70" s="922">
        <v>0</v>
      </c>
      <c r="AB70" s="922">
        <v>0</v>
      </c>
      <c r="AC70" s="922">
        <v>0</v>
      </c>
      <c r="AD70" s="922">
        <v>0</v>
      </c>
      <c r="AE70" s="922">
        <v>0</v>
      </c>
      <c r="AF70" s="922">
        <v>0</v>
      </c>
      <c r="AG70" s="922">
        <v>0</v>
      </c>
      <c r="AH70" s="922">
        <v>0</v>
      </c>
      <c r="AI70" s="933">
        <f t="shared" si="13"/>
        <v>1303.7493726</v>
      </c>
    </row>
    <row r="71" spans="1:35">
      <c r="A71" s="152"/>
      <c r="B71" s="337" t="s">
        <v>241</v>
      </c>
      <c r="C71" s="922">
        <v>0</v>
      </c>
      <c r="D71" s="922">
        <v>0</v>
      </c>
      <c r="E71" s="922">
        <v>0</v>
      </c>
      <c r="F71" s="922">
        <v>0</v>
      </c>
      <c r="G71" s="922">
        <v>18.433416579999999</v>
      </c>
      <c r="H71" s="922">
        <v>18.433416579999999</v>
      </c>
      <c r="I71" s="922">
        <v>18.433416579999999</v>
      </c>
      <c r="J71" s="933">
        <v>18.433416579999999</v>
      </c>
      <c r="K71" s="922">
        <v>18.433416579999999</v>
      </c>
      <c r="L71" s="922">
        <v>18.433416579999999</v>
      </c>
      <c r="M71" s="922">
        <v>18.433416579999999</v>
      </c>
      <c r="N71" s="922">
        <v>18.433416579999999</v>
      </c>
      <c r="O71" s="922">
        <v>18.433416579999999</v>
      </c>
      <c r="P71" s="922">
        <v>18.433416579999999</v>
      </c>
      <c r="Q71" s="922">
        <v>0</v>
      </c>
      <c r="R71" s="922">
        <v>0</v>
      </c>
      <c r="S71" s="922">
        <v>0</v>
      </c>
      <c r="T71" s="922">
        <v>0</v>
      </c>
      <c r="U71" s="922">
        <v>0</v>
      </c>
      <c r="V71" s="922">
        <v>0</v>
      </c>
      <c r="W71" s="922">
        <v>0</v>
      </c>
      <c r="X71" s="922">
        <v>0</v>
      </c>
      <c r="Y71" s="922">
        <v>0</v>
      </c>
      <c r="Z71" s="922">
        <v>0</v>
      </c>
      <c r="AA71" s="922">
        <v>0</v>
      </c>
      <c r="AB71" s="922">
        <v>0</v>
      </c>
      <c r="AC71" s="922">
        <v>0</v>
      </c>
      <c r="AD71" s="922">
        <v>0</v>
      </c>
      <c r="AE71" s="922">
        <v>0</v>
      </c>
      <c r="AF71" s="922">
        <v>0</v>
      </c>
      <c r="AG71" s="922">
        <v>0</v>
      </c>
      <c r="AH71" s="922">
        <v>0</v>
      </c>
      <c r="AI71" s="933">
        <f t="shared" si="13"/>
        <v>184.33416579999999</v>
      </c>
    </row>
    <row r="72" spans="1:35">
      <c r="A72" s="152"/>
      <c r="B72" s="925" t="s">
        <v>25</v>
      </c>
      <c r="C72" s="922">
        <f t="shared" ref="C72:AH72" si="26">+C73+C74</f>
        <v>0</v>
      </c>
      <c r="D72" s="922">
        <f t="shared" si="26"/>
        <v>0</v>
      </c>
      <c r="E72" s="922">
        <f t="shared" si="26"/>
        <v>0</v>
      </c>
      <c r="F72" s="922">
        <f t="shared" si="26"/>
        <v>0</v>
      </c>
      <c r="G72" s="922">
        <f t="shared" si="26"/>
        <v>637.06672753942871</v>
      </c>
      <c r="H72" s="922">
        <f t="shared" si="26"/>
        <v>637.06672753942871</v>
      </c>
      <c r="I72" s="922">
        <f t="shared" si="26"/>
        <v>637.06672753942871</v>
      </c>
      <c r="J72" s="922">
        <f t="shared" si="26"/>
        <v>637.06672753942871</v>
      </c>
      <c r="K72" s="922">
        <f t="shared" si="26"/>
        <v>637.06672753942871</v>
      </c>
      <c r="L72" s="922">
        <f t="shared" si="26"/>
        <v>637.06672753942871</v>
      </c>
      <c r="M72" s="922">
        <f t="shared" si="26"/>
        <v>637.06672753942871</v>
      </c>
      <c r="N72" s="922">
        <f t="shared" si="26"/>
        <v>637.06672753942871</v>
      </c>
      <c r="O72" s="922">
        <f t="shared" si="26"/>
        <v>637.06672753942871</v>
      </c>
      <c r="P72" s="922">
        <f t="shared" si="26"/>
        <v>637.06672753942871</v>
      </c>
      <c r="Q72" s="922">
        <f t="shared" si="26"/>
        <v>0</v>
      </c>
      <c r="R72" s="922">
        <f t="shared" si="26"/>
        <v>0</v>
      </c>
      <c r="S72" s="922">
        <f t="shared" si="26"/>
        <v>0</v>
      </c>
      <c r="T72" s="922">
        <f t="shared" si="26"/>
        <v>0</v>
      </c>
      <c r="U72" s="922">
        <f t="shared" si="26"/>
        <v>0</v>
      </c>
      <c r="V72" s="922">
        <f t="shared" si="26"/>
        <v>0</v>
      </c>
      <c r="W72" s="922">
        <f t="shared" si="26"/>
        <v>0</v>
      </c>
      <c r="X72" s="922">
        <f t="shared" si="26"/>
        <v>0</v>
      </c>
      <c r="Y72" s="922">
        <f t="shared" si="26"/>
        <v>0</v>
      </c>
      <c r="Z72" s="922">
        <f t="shared" si="26"/>
        <v>0</v>
      </c>
      <c r="AA72" s="922">
        <f t="shared" si="26"/>
        <v>0</v>
      </c>
      <c r="AB72" s="922">
        <f t="shared" si="26"/>
        <v>0</v>
      </c>
      <c r="AC72" s="922">
        <f t="shared" si="26"/>
        <v>0</v>
      </c>
      <c r="AD72" s="922">
        <f t="shared" si="26"/>
        <v>0</v>
      </c>
      <c r="AE72" s="922">
        <f t="shared" si="26"/>
        <v>0</v>
      </c>
      <c r="AF72" s="922">
        <f t="shared" si="26"/>
        <v>0</v>
      </c>
      <c r="AG72" s="922">
        <f t="shared" si="26"/>
        <v>0</v>
      </c>
      <c r="AH72" s="922">
        <f t="shared" si="26"/>
        <v>0</v>
      </c>
      <c r="AI72" s="933">
        <f t="shared" si="13"/>
        <v>6370.6672753942885</v>
      </c>
    </row>
    <row r="73" spans="1:35">
      <c r="A73" s="152"/>
      <c r="B73" s="335" t="s">
        <v>238</v>
      </c>
      <c r="C73" s="922">
        <v>0</v>
      </c>
      <c r="D73" s="922">
        <v>0</v>
      </c>
      <c r="E73" s="922">
        <v>0</v>
      </c>
      <c r="F73" s="922">
        <v>0</v>
      </c>
      <c r="G73" s="922">
        <v>343.53276506010809</v>
      </c>
      <c r="H73" s="922">
        <v>343.53276506010809</v>
      </c>
      <c r="I73" s="922">
        <v>343.53276506010809</v>
      </c>
      <c r="J73" s="933">
        <v>343.53276506010809</v>
      </c>
      <c r="K73" s="922">
        <v>343.53276506010809</v>
      </c>
      <c r="L73" s="922">
        <v>343.53276506010809</v>
      </c>
      <c r="M73" s="922">
        <v>343.53276506010809</v>
      </c>
      <c r="N73" s="922">
        <v>343.53276506010809</v>
      </c>
      <c r="O73" s="922">
        <v>343.53276506010809</v>
      </c>
      <c r="P73" s="922">
        <v>343.53276506010809</v>
      </c>
      <c r="Q73" s="922">
        <v>0</v>
      </c>
      <c r="R73" s="922">
        <v>0</v>
      </c>
      <c r="S73" s="922">
        <v>0</v>
      </c>
      <c r="T73" s="922">
        <v>0</v>
      </c>
      <c r="U73" s="922">
        <v>0</v>
      </c>
      <c r="V73" s="922">
        <v>0</v>
      </c>
      <c r="W73" s="922">
        <v>0</v>
      </c>
      <c r="X73" s="922">
        <v>0</v>
      </c>
      <c r="Y73" s="922">
        <v>0</v>
      </c>
      <c r="Z73" s="922">
        <v>0</v>
      </c>
      <c r="AA73" s="922">
        <v>0</v>
      </c>
      <c r="AB73" s="922">
        <v>0</v>
      </c>
      <c r="AC73" s="922">
        <v>0</v>
      </c>
      <c r="AD73" s="922">
        <v>0</v>
      </c>
      <c r="AE73" s="922">
        <v>0</v>
      </c>
      <c r="AF73" s="922">
        <v>0</v>
      </c>
      <c r="AG73" s="922">
        <v>0</v>
      </c>
      <c r="AH73" s="922">
        <v>0</v>
      </c>
      <c r="AI73" s="933">
        <f t="shared" si="13"/>
        <v>3435.3276506010802</v>
      </c>
    </row>
    <row r="74" spans="1:35">
      <c r="A74" s="152"/>
      <c r="B74" s="340" t="s">
        <v>239</v>
      </c>
      <c r="C74" s="922">
        <v>0</v>
      </c>
      <c r="D74" s="922">
        <v>0</v>
      </c>
      <c r="E74" s="922">
        <v>0</v>
      </c>
      <c r="F74" s="922">
        <v>0</v>
      </c>
      <c r="G74" s="922">
        <v>293.53396247932062</v>
      </c>
      <c r="H74" s="922">
        <v>293.53396247932062</v>
      </c>
      <c r="I74" s="922">
        <v>293.53396247932062</v>
      </c>
      <c r="J74" s="933">
        <v>293.53396247932062</v>
      </c>
      <c r="K74" s="922">
        <v>293.53396247932062</v>
      </c>
      <c r="L74" s="922">
        <v>293.53396247932062</v>
      </c>
      <c r="M74" s="922">
        <v>293.53396247932062</v>
      </c>
      <c r="N74" s="922">
        <v>293.53396247932062</v>
      </c>
      <c r="O74" s="922">
        <v>293.53396247932062</v>
      </c>
      <c r="P74" s="922">
        <v>293.53396247932062</v>
      </c>
      <c r="Q74" s="922">
        <v>0</v>
      </c>
      <c r="R74" s="922">
        <v>0</v>
      </c>
      <c r="S74" s="922">
        <v>0</v>
      </c>
      <c r="T74" s="922">
        <v>0</v>
      </c>
      <c r="U74" s="922">
        <v>0</v>
      </c>
      <c r="V74" s="922">
        <v>0</v>
      </c>
      <c r="W74" s="922">
        <v>0</v>
      </c>
      <c r="X74" s="922">
        <v>0</v>
      </c>
      <c r="Y74" s="922">
        <v>0</v>
      </c>
      <c r="Z74" s="922">
        <v>0</v>
      </c>
      <c r="AA74" s="922">
        <v>0</v>
      </c>
      <c r="AB74" s="922">
        <v>0</v>
      </c>
      <c r="AC74" s="922">
        <v>0</v>
      </c>
      <c r="AD74" s="922">
        <v>0</v>
      </c>
      <c r="AE74" s="922">
        <v>0</v>
      </c>
      <c r="AF74" s="922">
        <v>0</v>
      </c>
      <c r="AG74" s="922">
        <v>0</v>
      </c>
      <c r="AH74" s="922">
        <v>0</v>
      </c>
      <c r="AI74" s="933">
        <f t="shared" si="13"/>
        <v>2935.3396247932055</v>
      </c>
    </row>
    <row r="75" spans="1:35">
      <c r="A75" s="152"/>
      <c r="B75" s="431" t="s">
        <v>26</v>
      </c>
      <c r="C75" s="922">
        <f t="shared" ref="C75:AH75" si="27">+C76+C77</f>
        <v>0</v>
      </c>
      <c r="D75" s="922">
        <f t="shared" si="27"/>
        <v>0</v>
      </c>
      <c r="E75" s="922">
        <f t="shared" si="27"/>
        <v>0</v>
      </c>
      <c r="F75" s="922">
        <f t="shared" si="27"/>
        <v>0</v>
      </c>
      <c r="G75" s="922">
        <f t="shared" si="27"/>
        <v>9.1366426509811216</v>
      </c>
      <c r="H75" s="922">
        <f t="shared" si="27"/>
        <v>9.1366426509811216</v>
      </c>
      <c r="I75" s="922">
        <f t="shared" si="27"/>
        <v>9.1366426509811216</v>
      </c>
      <c r="J75" s="922">
        <f t="shared" si="27"/>
        <v>9.1366426509811216</v>
      </c>
      <c r="K75" s="922">
        <f t="shared" si="27"/>
        <v>9.1366426509811216</v>
      </c>
      <c r="L75" s="922">
        <f t="shared" si="27"/>
        <v>9.1366426509811216</v>
      </c>
      <c r="M75" s="922">
        <f t="shared" si="27"/>
        <v>9.1366426509811216</v>
      </c>
      <c r="N75" s="922">
        <f t="shared" si="27"/>
        <v>9.1366426509811216</v>
      </c>
      <c r="O75" s="922">
        <f t="shared" si="27"/>
        <v>9.1366426509811216</v>
      </c>
      <c r="P75" s="922">
        <f t="shared" si="27"/>
        <v>9.1366426509811216</v>
      </c>
      <c r="Q75" s="922">
        <f t="shared" si="27"/>
        <v>0</v>
      </c>
      <c r="R75" s="922">
        <f t="shared" si="27"/>
        <v>0</v>
      </c>
      <c r="S75" s="922">
        <f t="shared" si="27"/>
        <v>0</v>
      </c>
      <c r="T75" s="922">
        <f t="shared" si="27"/>
        <v>0</v>
      </c>
      <c r="U75" s="922">
        <f t="shared" si="27"/>
        <v>0</v>
      </c>
      <c r="V75" s="922">
        <f t="shared" si="27"/>
        <v>0</v>
      </c>
      <c r="W75" s="922">
        <f t="shared" si="27"/>
        <v>0</v>
      </c>
      <c r="X75" s="922">
        <f t="shared" si="27"/>
        <v>0</v>
      </c>
      <c r="Y75" s="922">
        <f t="shared" si="27"/>
        <v>0</v>
      </c>
      <c r="Z75" s="922">
        <f t="shared" si="27"/>
        <v>0</v>
      </c>
      <c r="AA75" s="922">
        <f t="shared" si="27"/>
        <v>0</v>
      </c>
      <c r="AB75" s="922">
        <f t="shared" si="27"/>
        <v>0</v>
      </c>
      <c r="AC75" s="922">
        <f t="shared" si="27"/>
        <v>0</v>
      </c>
      <c r="AD75" s="922">
        <f t="shared" si="27"/>
        <v>0</v>
      </c>
      <c r="AE75" s="922">
        <f t="shared" si="27"/>
        <v>0</v>
      </c>
      <c r="AF75" s="922">
        <f t="shared" si="27"/>
        <v>0</v>
      </c>
      <c r="AG75" s="922">
        <f t="shared" si="27"/>
        <v>0</v>
      </c>
      <c r="AH75" s="922">
        <f t="shared" si="27"/>
        <v>0</v>
      </c>
      <c r="AI75" s="933">
        <f t="shared" ref="AI75:AI106" si="28">SUM(C75:AH75)</f>
        <v>91.366426509811205</v>
      </c>
    </row>
    <row r="76" spans="1:35">
      <c r="A76" s="152"/>
      <c r="B76" s="340" t="s">
        <v>238</v>
      </c>
      <c r="C76" s="922">
        <v>0</v>
      </c>
      <c r="D76" s="922">
        <v>0</v>
      </c>
      <c r="E76" s="922">
        <v>0</v>
      </c>
      <c r="F76" s="922">
        <v>0</v>
      </c>
      <c r="G76" s="922">
        <v>6.303972475030224</v>
      </c>
      <c r="H76" s="922">
        <v>6.303972475030224</v>
      </c>
      <c r="I76" s="922">
        <v>6.303972475030224</v>
      </c>
      <c r="J76" s="933">
        <v>6.303972475030224</v>
      </c>
      <c r="K76" s="922">
        <v>6.303972475030224</v>
      </c>
      <c r="L76" s="922">
        <v>6.303972475030224</v>
      </c>
      <c r="M76" s="922">
        <v>6.303972475030224</v>
      </c>
      <c r="N76" s="922">
        <v>6.303972475030224</v>
      </c>
      <c r="O76" s="922">
        <v>6.303972475030224</v>
      </c>
      <c r="P76" s="922">
        <v>6.303972475030224</v>
      </c>
      <c r="Q76" s="922">
        <v>0</v>
      </c>
      <c r="R76" s="922">
        <v>0</v>
      </c>
      <c r="S76" s="922">
        <v>0</v>
      </c>
      <c r="T76" s="922">
        <v>0</v>
      </c>
      <c r="U76" s="922">
        <v>0</v>
      </c>
      <c r="V76" s="922">
        <v>0</v>
      </c>
      <c r="W76" s="922">
        <v>0</v>
      </c>
      <c r="X76" s="922">
        <v>0</v>
      </c>
      <c r="Y76" s="922">
        <v>0</v>
      </c>
      <c r="Z76" s="922">
        <v>0</v>
      </c>
      <c r="AA76" s="922">
        <v>0</v>
      </c>
      <c r="AB76" s="922">
        <v>0</v>
      </c>
      <c r="AC76" s="922">
        <v>0</v>
      </c>
      <c r="AD76" s="922">
        <v>0</v>
      </c>
      <c r="AE76" s="922">
        <v>0</v>
      </c>
      <c r="AF76" s="922">
        <v>0</v>
      </c>
      <c r="AG76" s="922">
        <v>0</v>
      </c>
      <c r="AH76" s="922">
        <v>0</v>
      </c>
      <c r="AI76" s="933">
        <f t="shared" si="28"/>
        <v>63.039724750302227</v>
      </c>
    </row>
    <row r="77" spans="1:35">
      <c r="A77" s="152"/>
      <c r="B77" s="340" t="s">
        <v>239</v>
      </c>
      <c r="C77" s="922">
        <v>0</v>
      </c>
      <c r="D77" s="922">
        <v>0</v>
      </c>
      <c r="E77" s="922">
        <v>0</v>
      </c>
      <c r="F77" s="922">
        <v>0</v>
      </c>
      <c r="G77" s="922">
        <v>2.8326701759508972</v>
      </c>
      <c r="H77" s="922">
        <v>2.8326701759508972</v>
      </c>
      <c r="I77" s="922">
        <v>2.8326701759508972</v>
      </c>
      <c r="J77" s="82">
        <v>2.8326701759508972</v>
      </c>
      <c r="K77" s="922">
        <v>2.8326701759508972</v>
      </c>
      <c r="L77" s="922">
        <v>2.8326701759508972</v>
      </c>
      <c r="M77" s="922">
        <v>2.8326701759508972</v>
      </c>
      <c r="N77" s="922">
        <v>2.8326701759508972</v>
      </c>
      <c r="O77" s="922">
        <v>2.8326701759508972</v>
      </c>
      <c r="P77" s="922">
        <v>2.8326701759508972</v>
      </c>
      <c r="Q77" s="922">
        <v>0</v>
      </c>
      <c r="R77" s="922">
        <v>0</v>
      </c>
      <c r="S77" s="922">
        <v>0</v>
      </c>
      <c r="T77" s="922">
        <v>0</v>
      </c>
      <c r="U77" s="922">
        <v>0</v>
      </c>
      <c r="V77" s="922">
        <v>0</v>
      </c>
      <c r="W77" s="922">
        <v>0</v>
      </c>
      <c r="X77" s="922">
        <v>0</v>
      </c>
      <c r="Y77" s="922">
        <v>0</v>
      </c>
      <c r="Z77" s="922">
        <v>0</v>
      </c>
      <c r="AA77" s="922">
        <v>0</v>
      </c>
      <c r="AB77" s="922">
        <v>0</v>
      </c>
      <c r="AC77" s="922">
        <v>0</v>
      </c>
      <c r="AD77" s="922">
        <v>0</v>
      </c>
      <c r="AE77" s="922">
        <v>0</v>
      </c>
      <c r="AF77" s="922">
        <v>0</v>
      </c>
      <c r="AG77" s="922">
        <v>0</v>
      </c>
      <c r="AH77" s="922">
        <v>0</v>
      </c>
      <c r="AI77" s="82">
        <f t="shared" si="28"/>
        <v>28.326701759508978</v>
      </c>
    </row>
    <row r="78" spans="1:35">
      <c r="A78" s="152"/>
      <c r="B78" s="934" t="s">
        <v>27</v>
      </c>
      <c r="C78" s="935">
        <v>0</v>
      </c>
      <c r="D78" s="935">
        <v>0</v>
      </c>
      <c r="E78" s="935">
        <v>0</v>
      </c>
      <c r="F78" s="935">
        <v>0</v>
      </c>
      <c r="G78" s="935">
        <v>0</v>
      </c>
      <c r="H78" s="935">
        <v>0</v>
      </c>
      <c r="I78" s="935">
        <v>0</v>
      </c>
      <c r="J78" s="931">
        <v>0</v>
      </c>
      <c r="K78" s="935">
        <v>0</v>
      </c>
      <c r="L78" s="935">
        <v>0</v>
      </c>
      <c r="M78" s="935">
        <v>0</v>
      </c>
      <c r="N78" s="935">
        <v>0</v>
      </c>
      <c r="O78" s="935">
        <v>0</v>
      </c>
      <c r="P78" s="935">
        <v>0</v>
      </c>
      <c r="Q78" s="935">
        <v>0</v>
      </c>
      <c r="R78" s="935">
        <v>0</v>
      </c>
      <c r="S78" s="935">
        <v>708.71245729754662</v>
      </c>
      <c r="T78" s="935">
        <v>708.71245729754662</v>
      </c>
      <c r="U78" s="935">
        <v>708.71245729754662</v>
      </c>
      <c r="V78" s="935">
        <v>708.71245729754662</v>
      </c>
      <c r="W78" s="935">
        <v>708.71245729754662</v>
      </c>
      <c r="X78" s="935">
        <v>708.71245729754662</v>
      </c>
      <c r="Y78" s="935">
        <v>708.71245729754662</v>
      </c>
      <c r="Z78" s="935">
        <v>708.71245729754662</v>
      </c>
      <c r="AA78" s="935">
        <v>708.71245729754662</v>
      </c>
      <c r="AB78" s="935">
        <v>708.71245729754662</v>
      </c>
      <c r="AC78" s="935">
        <v>0</v>
      </c>
      <c r="AD78" s="935">
        <v>0</v>
      </c>
      <c r="AE78" s="935">
        <v>0</v>
      </c>
      <c r="AF78" s="935">
        <v>0</v>
      </c>
      <c r="AG78" s="935">
        <v>0</v>
      </c>
      <c r="AH78" s="935">
        <v>0</v>
      </c>
      <c r="AI78" s="931">
        <f t="shared" si="28"/>
        <v>7087.1245729754646</v>
      </c>
    </row>
    <row r="79" spans="1:35">
      <c r="A79" s="152"/>
      <c r="B79" s="934" t="s">
        <v>596</v>
      </c>
      <c r="C79" s="935">
        <v>0</v>
      </c>
      <c r="D79" s="935">
        <v>0</v>
      </c>
      <c r="E79" s="935">
        <v>0</v>
      </c>
      <c r="F79" s="935">
        <v>1750</v>
      </c>
      <c r="G79" s="935">
        <v>0</v>
      </c>
      <c r="H79" s="935">
        <v>0</v>
      </c>
      <c r="I79" s="935">
        <v>0</v>
      </c>
      <c r="J79" s="931">
        <v>0</v>
      </c>
      <c r="K79" s="935">
        <v>0</v>
      </c>
      <c r="L79" s="935">
        <v>0</v>
      </c>
      <c r="M79" s="935">
        <v>0</v>
      </c>
      <c r="N79" s="935">
        <v>0</v>
      </c>
      <c r="O79" s="935">
        <v>0</v>
      </c>
      <c r="P79" s="935">
        <v>0</v>
      </c>
      <c r="Q79" s="935">
        <v>0</v>
      </c>
      <c r="R79" s="935">
        <v>0</v>
      </c>
      <c r="S79" s="935">
        <v>0</v>
      </c>
      <c r="T79" s="935">
        <v>0</v>
      </c>
      <c r="U79" s="935">
        <v>0</v>
      </c>
      <c r="V79" s="935">
        <v>0</v>
      </c>
      <c r="W79" s="935">
        <v>0</v>
      </c>
      <c r="X79" s="935">
        <v>0</v>
      </c>
      <c r="Y79" s="935">
        <v>0</v>
      </c>
      <c r="Z79" s="935">
        <v>0</v>
      </c>
      <c r="AA79" s="935">
        <v>0</v>
      </c>
      <c r="AB79" s="935">
        <v>0</v>
      </c>
      <c r="AC79" s="935">
        <v>0</v>
      </c>
      <c r="AD79" s="935">
        <v>0</v>
      </c>
      <c r="AE79" s="935">
        <v>0</v>
      </c>
      <c r="AF79" s="935">
        <v>0</v>
      </c>
      <c r="AG79" s="935">
        <v>0</v>
      </c>
      <c r="AH79" s="935">
        <v>0</v>
      </c>
      <c r="AI79" s="931">
        <f t="shared" si="28"/>
        <v>1750</v>
      </c>
    </row>
    <row r="80" spans="1:35">
      <c r="A80" s="152"/>
      <c r="B80" s="932" t="s">
        <v>508</v>
      </c>
      <c r="C80" s="341">
        <v>0</v>
      </c>
      <c r="D80" s="341">
        <v>0</v>
      </c>
      <c r="E80" s="341">
        <v>3250</v>
      </c>
      <c r="F80" s="341">
        <v>0</v>
      </c>
      <c r="G80" s="341">
        <v>0</v>
      </c>
      <c r="H80" s="341">
        <v>0</v>
      </c>
      <c r="I80" s="341">
        <v>0</v>
      </c>
      <c r="J80" s="931">
        <v>0</v>
      </c>
      <c r="K80" s="341">
        <v>0</v>
      </c>
      <c r="L80" s="341">
        <v>0</v>
      </c>
      <c r="M80" s="341">
        <v>0</v>
      </c>
      <c r="N80" s="341">
        <v>0</v>
      </c>
      <c r="O80" s="341">
        <v>0</v>
      </c>
      <c r="P80" s="341">
        <v>0</v>
      </c>
      <c r="Q80" s="341">
        <v>0</v>
      </c>
      <c r="R80" s="341">
        <v>0</v>
      </c>
      <c r="S80" s="341">
        <v>0</v>
      </c>
      <c r="T80" s="341">
        <v>0</v>
      </c>
      <c r="U80" s="341">
        <v>0</v>
      </c>
      <c r="V80" s="341">
        <v>0</v>
      </c>
      <c r="W80" s="341">
        <v>0</v>
      </c>
      <c r="X80" s="341">
        <v>0</v>
      </c>
      <c r="Y80" s="341">
        <v>0</v>
      </c>
      <c r="Z80" s="341">
        <v>0</v>
      </c>
      <c r="AA80" s="341">
        <v>0</v>
      </c>
      <c r="AB80" s="341">
        <v>0</v>
      </c>
      <c r="AC80" s="341">
        <v>0</v>
      </c>
      <c r="AD80" s="341">
        <v>0</v>
      </c>
      <c r="AE80" s="341">
        <v>0</v>
      </c>
      <c r="AF80" s="341">
        <v>0</v>
      </c>
      <c r="AG80" s="341">
        <v>0</v>
      </c>
      <c r="AH80" s="341">
        <v>0</v>
      </c>
      <c r="AI80" s="931">
        <f t="shared" si="28"/>
        <v>3250</v>
      </c>
    </row>
    <row r="81" spans="1:35">
      <c r="A81" s="152"/>
      <c r="B81" s="932" t="s">
        <v>597</v>
      </c>
      <c r="C81" s="341">
        <v>0</v>
      </c>
      <c r="D81" s="341">
        <v>0</v>
      </c>
      <c r="E81" s="341">
        <v>0</v>
      </c>
      <c r="F81" s="341">
        <v>0</v>
      </c>
      <c r="G81" s="341">
        <v>0</v>
      </c>
      <c r="H81" s="341">
        <v>0</v>
      </c>
      <c r="I81" s="341">
        <v>0</v>
      </c>
      <c r="J81" s="931">
        <v>0</v>
      </c>
      <c r="K81" s="341">
        <v>4250</v>
      </c>
      <c r="L81" s="341">
        <v>0</v>
      </c>
      <c r="M81" s="341">
        <v>0</v>
      </c>
      <c r="N81" s="341">
        <v>0</v>
      </c>
      <c r="O81" s="341">
        <v>0</v>
      </c>
      <c r="P81" s="341">
        <v>0</v>
      </c>
      <c r="Q81" s="341">
        <v>0</v>
      </c>
      <c r="R81" s="341">
        <v>0</v>
      </c>
      <c r="S81" s="341">
        <v>0</v>
      </c>
      <c r="T81" s="341">
        <v>0</v>
      </c>
      <c r="U81" s="341">
        <v>0</v>
      </c>
      <c r="V81" s="341">
        <v>0</v>
      </c>
      <c r="W81" s="341">
        <v>0</v>
      </c>
      <c r="X81" s="341">
        <v>0</v>
      </c>
      <c r="Y81" s="341">
        <v>0</v>
      </c>
      <c r="Z81" s="341">
        <v>0</v>
      </c>
      <c r="AA81" s="341">
        <v>0</v>
      </c>
      <c r="AB81" s="341">
        <v>0</v>
      </c>
      <c r="AC81" s="341">
        <v>0</v>
      </c>
      <c r="AD81" s="341">
        <v>0</v>
      </c>
      <c r="AE81" s="341">
        <v>0</v>
      </c>
      <c r="AF81" s="341">
        <v>0</v>
      </c>
      <c r="AG81" s="341">
        <v>0</v>
      </c>
      <c r="AH81" s="341">
        <v>0</v>
      </c>
      <c r="AI81" s="931">
        <f t="shared" si="28"/>
        <v>4250</v>
      </c>
    </row>
    <row r="82" spans="1:35">
      <c r="A82" s="152"/>
      <c r="B82" s="932" t="s">
        <v>419</v>
      </c>
      <c r="C82" s="341">
        <v>0</v>
      </c>
      <c r="D82" s="341">
        <v>0</v>
      </c>
      <c r="E82" s="341">
        <v>0</v>
      </c>
      <c r="F82" s="341">
        <v>0</v>
      </c>
      <c r="G82" s="341">
        <v>0</v>
      </c>
      <c r="H82" s="341">
        <v>0</v>
      </c>
      <c r="I82" s="341">
        <v>0</v>
      </c>
      <c r="J82" s="931">
        <v>0</v>
      </c>
      <c r="K82" s="341">
        <v>1000</v>
      </c>
      <c r="L82" s="341">
        <v>0</v>
      </c>
      <c r="M82" s="341">
        <v>0</v>
      </c>
      <c r="N82" s="341">
        <v>0</v>
      </c>
      <c r="O82" s="341">
        <v>0</v>
      </c>
      <c r="P82" s="341">
        <v>0</v>
      </c>
      <c r="Q82" s="341">
        <v>0</v>
      </c>
      <c r="R82" s="341">
        <v>0</v>
      </c>
      <c r="S82" s="341">
        <v>0</v>
      </c>
      <c r="T82" s="341">
        <v>0</v>
      </c>
      <c r="U82" s="341">
        <v>0</v>
      </c>
      <c r="V82" s="341">
        <v>0</v>
      </c>
      <c r="W82" s="341">
        <v>0</v>
      </c>
      <c r="X82" s="341">
        <v>0</v>
      </c>
      <c r="Y82" s="341">
        <v>0</v>
      </c>
      <c r="Z82" s="341">
        <v>0</v>
      </c>
      <c r="AA82" s="341">
        <v>0</v>
      </c>
      <c r="AB82" s="341">
        <v>0</v>
      </c>
      <c r="AC82" s="341">
        <v>0</v>
      </c>
      <c r="AD82" s="341">
        <v>0</v>
      </c>
      <c r="AE82" s="341">
        <v>0</v>
      </c>
      <c r="AF82" s="341">
        <v>0</v>
      </c>
      <c r="AG82" s="341">
        <v>0</v>
      </c>
      <c r="AH82" s="341">
        <v>0</v>
      </c>
      <c r="AI82" s="931">
        <f t="shared" si="28"/>
        <v>1000</v>
      </c>
    </row>
    <row r="83" spans="1:35">
      <c r="A83" s="152"/>
      <c r="B83" s="932" t="s">
        <v>598</v>
      </c>
      <c r="C83" s="341">
        <v>0</v>
      </c>
      <c r="D83" s="341">
        <v>0</v>
      </c>
      <c r="E83" s="341">
        <v>0</v>
      </c>
      <c r="F83" s="341">
        <v>0</v>
      </c>
      <c r="G83" s="341">
        <v>0</v>
      </c>
      <c r="H83" s="341">
        <v>0</v>
      </c>
      <c r="I83" s="341">
        <v>0</v>
      </c>
      <c r="J83" s="931">
        <v>0</v>
      </c>
      <c r="K83" s="341">
        <v>0</v>
      </c>
      <c r="L83" s="341">
        <v>0</v>
      </c>
      <c r="M83" s="341">
        <v>0</v>
      </c>
      <c r="N83" s="341">
        <v>0</v>
      </c>
      <c r="O83" s="341">
        <v>0</v>
      </c>
      <c r="P83" s="341">
        <v>0</v>
      </c>
      <c r="Q83" s="341">
        <v>0</v>
      </c>
      <c r="R83" s="341">
        <v>0</v>
      </c>
      <c r="S83" s="341">
        <v>0</v>
      </c>
      <c r="T83" s="341">
        <v>0</v>
      </c>
      <c r="U83" s="341">
        <v>0</v>
      </c>
      <c r="V83" s="341">
        <v>0</v>
      </c>
      <c r="W83" s="341">
        <v>0</v>
      </c>
      <c r="X83" s="341">
        <v>0</v>
      </c>
      <c r="Y83" s="341">
        <v>0</v>
      </c>
      <c r="Z83" s="341">
        <v>0</v>
      </c>
      <c r="AA83" s="341">
        <v>0</v>
      </c>
      <c r="AB83" s="341">
        <v>0</v>
      </c>
      <c r="AC83" s="341">
        <v>0</v>
      </c>
      <c r="AD83" s="341">
        <v>0</v>
      </c>
      <c r="AE83" s="341">
        <v>3000</v>
      </c>
      <c r="AF83" s="341">
        <v>0</v>
      </c>
      <c r="AG83" s="341">
        <v>0</v>
      </c>
      <c r="AH83" s="341">
        <v>0</v>
      </c>
      <c r="AI83" s="931">
        <f t="shared" si="28"/>
        <v>3000</v>
      </c>
    </row>
    <row r="84" spans="1:35">
      <c r="A84" s="152"/>
      <c r="B84" s="932" t="s">
        <v>412</v>
      </c>
      <c r="C84" s="341">
        <v>0</v>
      </c>
      <c r="D84" s="341">
        <v>4500</v>
      </c>
      <c r="E84" s="341">
        <v>0</v>
      </c>
      <c r="F84" s="341">
        <v>0</v>
      </c>
      <c r="G84" s="341">
        <v>0</v>
      </c>
      <c r="H84" s="341">
        <v>0</v>
      </c>
      <c r="I84" s="341">
        <v>0</v>
      </c>
      <c r="J84" s="931">
        <v>0</v>
      </c>
      <c r="K84" s="341">
        <v>0</v>
      </c>
      <c r="L84" s="341">
        <v>0</v>
      </c>
      <c r="M84" s="341">
        <v>0</v>
      </c>
      <c r="N84" s="341">
        <v>0</v>
      </c>
      <c r="O84" s="341">
        <v>0</v>
      </c>
      <c r="P84" s="341">
        <v>0</v>
      </c>
      <c r="Q84" s="341">
        <v>0</v>
      </c>
      <c r="R84" s="341">
        <v>0</v>
      </c>
      <c r="S84" s="341">
        <v>0</v>
      </c>
      <c r="T84" s="341">
        <v>0</v>
      </c>
      <c r="U84" s="341">
        <v>0</v>
      </c>
      <c r="V84" s="341">
        <v>0</v>
      </c>
      <c r="W84" s="341">
        <v>0</v>
      </c>
      <c r="X84" s="341">
        <v>0</v>
      </c>
      <c r="Y84" s="341">
        <v>0</v>
      </c>
      <c r="Z84" s="341">
        <v>0</v>
      </c>
      <c r="AA84" s="341">
        <v>0</v>
      </c>
      <c r="AB84" s="341">
        <v>0</v>
      </c>
      <c r="AC84" s="341">
        <v>0</v>
      </c>
      <c r="AD84" s="341">
        <v>0</v>
      </c>
      <c r="AE84" s="341">
        <v>0</v>
      </c>
      <c r="AF84" s="341">
        <v>0</v>
      </c>
      <c r="AG84" s="341">
        <v>0</v>
      </c>
      <c r="AH84" s="341">
        <v>0</v>
      </c>
      <c r="AI84" s="931">
        <f t="shared" si="28"/>
        <v>4500</v>
      </c>
    </row>
    <row r="85" spans="1:35">
      <c r="A85" s="152"/>
      <c r="B85" s="932" t="s">
        <v>509</v>
      </c>
      <c r="C85" s="341">
        <v>0</v>
      </c>
      <c r="D85" s="341">
        <v>0</v>
      </c>
      <c r="E85" s="341">
        <v>0</v>
      </c>
      <c r="F85" s="341">
        <v>0</v>
      </c>
      <c r="G85" s="341">
        <v>0</v>
      </c>
      <c r="H85" s="341">
        <v>0</v>
      </c>
      <c r="I85" s="341">
        <v>0</v>
      </c>
      <c r="J85" s="931">
        <v>3750</v>
      </c>
      <c r="K85" s="341">
        <v>0</v>
      </c>
      <c r="L85" s="341">
        <v>0</v>
      </c>
      <c r="M85" s="341">
        <v>0</v>
      </c>
      <c r="N85" s="341">
        <v>0</v>
      </c>
      <c r="O85" s="341">
        <v>0</v>
      </c>
      <c r="P85" s="341">
        <v>0</v>
      </c>
      <c r="Q85" s="341">
        <v>0</v>
      </c>
      <c r="R85" s="341">
        <v>0</v>
      </c>
      <c r="S85" s="341">
        <v>0</v>
      </c>
      <c r="T85" s="341">
        <v>0</v>
      </c>
      <c r="U85" s="341">
        <v>0</v>
      </c>
      <c r="V85" s="341">
        <v>0</v>
      </c>
      <c r="W85" s="341">
        <v>0</v>
      </c>
      <c r="X85" s="341">
        <v>0</v>
      </c>
      <c r="Y85" s="341">
        <v>0</v>
      </c>
      <c r="Z85" s="341">
        <v>0</v>
      </c>
      <c r="AA85" s="341">
        <v>0</v>
      </c>
      <c r="AB85" s="341">
        <v>0</v>
      </c>
      <c r="AC85" s="341">
        <v>0</v>
      </c>
      <c r="AD85" s="341">
        <v>0</v>
      </c>
      <c r="AE85" s="341">
        <v>0</v>
      </c>
      <c r="AF85" s="341">
        <v>0</v>
      </c>
      <c r="AG85" s="341">
        <v>0</v>
      </c>
      <c r="AH85" s="341">
        <v>0</v>
      </c>
      <c r="AI85" s="931">
        <f t="shared" si="28"/>
        <v>3750</v>
      </c>
    </row>
    <row r="86" spans="1:35">
      <c r="A86" s="152"/>
      <c r="B86" s="934" t="s">
        <v>420</v>
      </c>
      <c r="C86" s="341">
        <v>0</v>
      </c>
      <c r="D86" s="341">
        <v>0</v>
      </c>
      <c r="E86" s="341">
        <v>0</v>
      </c>
      <c r="F86" s="341">
        <v>0</v>
      </c>
      <c r="G86" s="341">
        <v>0</v>
      </c>
      <c r="H86" s="341">
        <v>0</v>
      </c>
      <c r="I86" s="341">
        <v>0</v>
      </c>
      <c r="J86" s="931">
        <v>0</v>
      </c>
      <c r="K86" s="341">
        <v>0</v>
      </c>
      <c r="L86" s="341">
        <v>0</v>
      </c>
      <c r="M86" s="341">
        <v>0</v>
      </c>
      <c r="N86" s="341">
        <v>0</v>
      </c>
      <c r="O86" s="341">
        <v>0</v>
      </c>
      <c r="P86" s="341">
        <v>0</v>
      </c>
      <c r="Q86" s="341">
        <v>0</v>
      </c>
      <c r="R86" s="341">
        <v>0</v>
      </c>
      <c r="S86" s="341">
        <v>1750</v>
      </c>
      <c r="T86" s="341">
        <v>0</v>
      </c>
      <c r="U86" s="341">
        <v>0</v>
      </c>
      <c r="V86" s="341">
        <v>0</v>
      </c>
      <c r="W86" s="341">
        <v>0</v>
      </c>
      <c r="X86" s="341">
        <v>0</v>
      </c>
      <c r="Y86" s="341">
        <v>0</v>
      </c>
      <c r="Z86" s="341">
        <v>0</v>
      </c>
      <c r="AA86" s="341">
        <v>0</v>
      </c>
      <c r="AB86" s="341">
        <v>0</v>
      </c>
      <c r="AC86" s="341">
        <v>0</v>
      </c>
      <c r="AD86" s="341">
        <v>0</v>
      </c>
      <c r="AE86" s="341">
        <v>0</v>
      </c>
      <c r="AF86" s="341">
        <v>0</v>
      </c>
      <c r="AG86" s="341">
        <v>0</v>
      </c>
      <c r="AH86" s="341">
        <v>0</v>
      </c>
      <c r="AI86" s="931">
        <f t="shared" si="28"/>
        <v>1750</v>
      </c>
    </row>
    <row r="87" spans="1:35">
      <c r="A87" s="152"/>
      <c r="B87" s="934" t="s">
        <v>527</v>
      </c>
      <c r="C87" s="341">
        <v>0</v>
      </c>
      <c r="D87" s="341">
        <v>0</v>
      </c>
      <c r="E87" s="341">
        <v>0</v>
      </c>
      <c r="F87" s="341">
        <v>0</v>
      </c>
      <c r="G87" s="341">
        <v>0</v>
      </c>
      <c r="H87" s="341">
        <v>0</v>
      </c>
      <c r="I87" s="341">
        <v>0</v>
      </c>
      <c r="J87" s="931">
        <v>0</v>
      </c>
      <c r="K87" s="341">
        <v>0</v>
      </c>
      <c r="L87" s="341">
        <v>0</v>
      </c>
      <c r="M87" s="341">
        <v>0</v>
      </c>
      <c r="N87" s="341">
        <v>0</v>
      </c>
      <c r="O87" s="341">
        <v>0</v>
      </c>
      <c r="P87" s="341">
        <v>0</v>
      </c>
      <c r="Q87" s="341">
        <v>0</v>
      </c>
      <c r="R87" s="341">
        <v>0</v>
      </c>
      <c r="S87" s="341">
        <v>0</v>
      </c>
      <c r="T87" s="341">
        <v>0</v>
      </c>
      <c r="U87" s="341">
        <v>0</v>
      </c>
      <c r="V87" s="341">
        <v>0</v>
      </c>
      <c r="W87" s="341">
        <v>0</v>
      </c>
      <c r="X87" s="341">
        <v>0</v>
      </c>
      <c r="Y87" s="341">
        <v>0</v>
      </c>
      <c r="Z87" s="341">
        <v>0</v>
      </c>
      <c r="AA87" s="341">
        <v>0</v>
      </c>
      <c r="AB87" s="341">
        <v>0</v>
      </c>
      <c r="AC87" s="341">
        <v>0</v>
      </c>
      <c r="AD87" s="341">
        <v>0</v>
      </c>
      <c r="AE87" s="341">
        <v>0</v>
      </c>
      <c r="AF87" s="341">
        <v>0</v>
      </c>
      <c r="AG87" s="341">
        <v>0</v>
      </c>
      <c r="AH87" s="341">
        <v>2750</v>
      </c>
      <c r="AI87" s="931">
        <f t="shared" si="28"/>
        <v>2750</v>
      </c>
    </row>
    <row r="88" spans="1:35">
      <c r="A88" s="152"/>
      <c r="B88" s="932" t="s">
        <v>413</v>
      </c>
      <c r="C88" s="341">
        <v>0</v>
      </c>
      <c r="D88" s="341">
        <v>0</v>
      </c>
      <c r="E88" s="341">
        <v>0</v>
      </c>
      <c r="F88" s="341">
        <v>0</v>
      </c>
      <c r="G88" s="341">
        <v>0</v>
      </c>
      <c r="H88" s="341">
        <v>0</v>
      </c>
      <c r="I88" s="341">
        <v>6500</v>
      </c>
      <c r="J88" s="931">
        <v>0</v>
      </c>
      <c r="K88" s="341">
        <v>0</v>
      </c>
      <c r="L88" s="341">
        <v>0</v>
      </c>
      <c r="M88" s="341">
        <v>0</v>
      </c>
      <c r="N88" s="341">
        <v>0</v>
      </c>
      <c r="O88" s="341">
        <v>0</v>
      </c>
      <c r="P88" s="341">
        <v>0</v>
      </c>
      <c r="Q88" s="341">
        <v>0</v>
      </c>
      <c r="R88" s="341">
        <v>0</v>
      </c>
      <c r="S88" s="341">
        <v>0</v>
      </c>
      <c r="T88" s="341">
        <v>0</v>
      </c>
      <c r="U88" s="341">
        <v>0</v>
      </c>
      <c r="V88" s="341">
        <v>0</v>
      </c>
      <c r="W88" s="341">
        <v>0</v>
      </c>
      <c r="X88" s="341">
        <v>0</v>
      </c>
      <c r="Y88" s="341">
        <v>0</v>
      </c>
      <c r="Z88" s="341">
        <v>0</v>
      </c>
      <c r="AA88" s="341">
        <v>0</v>
      </c>
      <c r="AB88" s="341">
        <v>0</v>
      </c>
      <c r="AC88" s="341">
        <v>0</v>
      </c>
      <c r="AD88" s="341">
        <v>0</v>
      </c>
      <c r="AE88" s="341">
        <v>0</v>
      </c>
      <c r="AF88" s="341">
        <v>0</v>
      </c>
      <c r="AG88" s="341">
        <v>0</v>
      </c>
      <c r="AH88" s="341">
        <v>0</v>
      </c>
      <c r="AI88" s="931">
        <f t="shared" si="28"/>
        <v>6500</v>
      </c>
    </row>
    <row r="89" spans="1:35">
      <c r="A89" s="152"/>
      <c r="B89" s="934" t="s">
        <v>414</v>
      </c>
      <c r="C89" s="341">
        <v>0</v>
      </c>
      <c r="D89" s="341">
        <v>0</v>
      </c>
      <c r="E89" s="341">
        <v>0</v>
      </c>
      <c r="F89" s="341">
        <v>0</v>
      </c>
      <c r="G89" s="341">
        <v>0</v>
      </c>
      <c r="H89" s="341">
        <v>0</v>
      </c>
      <c r="I89" s="341">
        <v>0</v>
      </c>
      <c r="J89" s="931">
        <v>0</v>
      </c>
      <c r="K89" s="341">
        <v>0</v>
      </c>
      <c r="L89" s="341">
        <v>0</v>
      </c>
      <c r="M89" s="341">
        <v>0</v>
      </c>
      <c r="N89" s="341">
        <v>0</v>
      </c>
      <c r="O89" s="341">
        <v>0</v>
      </c>
      <c r="P89" s="341">
        <v>0</v>
      </c>
      <c r="Q89" s="341">
        <v>0</v>
      </c>
      <c r="R89" s="341">
        <v>0</v>
      </c>
      <c r="S89" s="341">
        <v>0</v>
      </c>
      <c r="T89" s="341">
        <v>0</v>
      </c>
      <c r="U89" s="341">
        <v>0</v>
      </c>
      <c r="V89" s="341">
        <v>0</v>
      </c>
      <c r="W89" s="341">
        <v>0</v>
      </c>
      <c r="X89" s="341">
        <v>0</v>
      </c>
      <c r="Y89" s="341">
        <v>0</v>
      </c>
      <c r="Z89" s="341">
        <v>0</v>
      </c>
      <c r="AA89" s="341">
        <v>0</v>
      </c>
      <c r="AB89" s="341">
        <v>0</v>
      </c>
      <c r="AC89" s="341">
        <v>2750</v>
      </c>
      <c r="AD89" s="341">
        <v>0</v>
      </c>
      <c r="AE89" s="341">
        <v>0</v>
      </c>
      <c r="AF89" s="341">
        <v>0</v>
      </c>
      <c r="AG89" s="341">
        <v>0</v>
      </c>
      <c r="AH89" s="341">
        <v>0</v>
      </c>
      <c r="AI89" s="931">
        <f t="shared" si="28"/>
        <v>2750</v>
      </c>
    </row>
    <row r="90" spans="1:35">
      <c r="A90" s="152"/>
      <c r="B90" s="934" t="s">
        <v>560</v>
      </c>
      <c r="C90" s="341">
        <v>0</v>
      </c>
      <c r="D90" s="341">
        <v>0</v>
      </c>
      <c r="E90" s="341">
        <v>0</v>
      </c>
      <c r="F90" s="341">
        <v>1102.9006286533584</v>
      </c>
      <c r="G90" s="341">
        <v>0</v>
      </c>
      <c r="H90" s="341">
        <v>0</v>
      </c>
      <c r="I90" s="341">
        <v>0</v>
      </c>
      <c r="J90" s="931">
        <v>0</v>
      </c>
      <c r="K90" s="341">
        <v>0</v>
      </c>
      <c r="L90" s="341">
        <v>0</v>
      </c>
      <c r="M90" s="341">
        <v>0</v>
      </c>
      <c r="N90" s="341">
        <v>0</v>
      </c>
      <c r="O90" s="341">
        <v>0</v>
      </c>
      <c r="P90" s="341">
        <v>0</v>
      </c>
      <c r="Q90" s="341">
        <v>0</v>
      </c>
      <c r="R90" s="341">
        <v>0</v>
      </c>
      <c r="S90" s="341">
        <v>0</v>
      </c>
      <c r="T90" s="341">
        <v>0</v>
      </c>
      <c r="U90" s="341">
        <v>0</v>
      </c>
      <c r="V90" s="341">
        <v>0</v>
      </c>
      <c r="W90" s="341">
        <v>0</v>
      </c>
      <c r="X90" s="341">
        <v>0</v>
      </c>
      <c r="Y90" s="341">
        <v>0</v>
      </c>
      <c r="Z90" s="341">
        <v>0</v>
      </c>
      <c r="AA90" s="341">
        <v>0</v>
      </c>
      <c r="AB90" s="341">
        <v>0</v>
      </c>
      <c r="AC90" s="341">
        <v>0</v>
      </c>
      <c r="AD90" s="341">
        <v>0</v>
      </c>
      <c r="AE90" s="341">
        <v>0</v>
      </c>
      <c r="AF90" s="341">
        <v>0</v>
      </c>
      <c r="AG90" s="341">
        <v>0</v>
      </c>
      <c r="AH90" s="341">
        <v>0</v>
      </c>
      <c r="AI90" s="931">
        <f t="shared" si="28"/>
        <v>1102.9006286533584</v>
      </c>
    </row>
    <row r="91" spans="1:35">
      <c r="A91" s="152"/>
      <c r="B91" s="932" t="s">
        <v>503</v>
      </c>
      <c r="C91" s="342">
        <v>0</v>
      </c>
      <c r="D91" s="342">
        <v>0</v>
      </c>
      <c r="E91" s="342">
        <v>1378.625785816698</v>
      </c>
      <c r="F91" s="342">
        <v>0</v>
      </c>
      <c r="G91" s="342">
        <v>0</v>
      </c>
      <c r="H91" s="342">
        <v>0</v>
      </c>
      <c r="I91" s="342">
        <v>0</v>
      </c>
      <c r="J91" s="931">
        <v>0</v>
      </c>
      <c r="K91" s="342">
        <v>0</v>
      </c>
      <c r="L91" s="342">
        <v>0</v>
      </c>
      <c r="M91" s="342">
        <v>0</v>
      </c>
      <c r="N91" s="342">
        <v>0</v>
      </c>
      <c r="O91" s="342">
        <v>0</v>
      </c>
      <c r="P91" s="342">
        <v>0</v>
      </c>
      <c r="Q91" s="342">
        <v>0</v>
      </c>
      <c r="R91" s="342">
        <v>0</v>
      </c>
      <c r="S91" s="342">
        <v>0</v>
      </c>
      <c r="T91" s="342">
        <v>0</v>
      </c>
      <c r="U91" s="342">
        <v>0</v>
      </c>
      <c r="V91" s="342">
        <v>0</v>
      </c>
      <c r="W91" s="342">
        <v>0</v>
      </c>
      <c r="X91" s="342">
        <v>0</v>
      </c>
      <c r="Y91" s="342">
        <v>0</v>
      </c>
      <c r="Z91" s="342">
        <v>0</v>
      </c>
      <c r="AA91" s="342">
        <v>0</v>
      </c>
      <c r="AB91" s="342">
        <v>0</v>
      </c>
      <c r="AC91" s="342">
        <v>0</v>
      </c>
      <c r="AD91" s="342">
        <v>0</v>
      </c>
      <c r="AE91" s="342">
        <v>0</v>
      </c>
      <c r="AF91" s="342">
        <v>0</v>
      </c>
      <c r="AG91" s="342">
        <v>0</v>
      </c>
      <c r="AH91" s="342">
        <v>0</v>
      </c>
      <c r="AI91" s="931">
        <f t="shared" si="28"/>
        <v>1378.625785816698</v>
      </c>
    </row>
    <row r="92" spans="1:35">
      <c r="A92" s="152"/>
      <c r="B92" s="932" t="s">
        <v>504</v>
      </c>
      <c r="C92" s="342">
        <v>0</v>
      </c>
      <c r="D92" s="342">
        <v>0</v>
      </c>
      <c r="E92" s="342">
        <v>0</v>
      </c>
      <c r="F92" s="342">
        <v>0</v>
      </c>
      <c r="G92" s="342">
        <v>0</v>
      </c>
      <c r="H92" s="342">
        <v>0</v>
      </c>
      <c r="I92" s="342">
        <v>0</v>
      </c>
      <c r="J92" s="931">
        <v>1378.625785816698</v>
      </c>
      <c r="K92" s="342">
        <v>0</v>
      </c>
      <c r="L92" s="342">
        <v>0</v>
      </c>
      <c r="M92" s="342">
        <v>0</v>
      </c>
      <c r="N92" s="342">
        <v>0</v>
      </c>
      <c r="O92" s="342">
        <v>0</v>
      </c>
      <c r="P92" s="342">
        <v>0</v>
      </c>
      <c r="Q92" s="342">
        <v>0</v>
      </c>
      <c r="R92" s="342">
        <v>0</v>
      </c>
      <c r="S92" s="342">
        <v>0</v>
      </c>
      <c r="T92" s="342">
        <v>0</v>
      </c>
      <c r="U92" s="342">
        <v>0</v>
      </c>
      <c r="V92" s="342">
        <v>0</v>
      </c>
      <c r="W92" s="342">
        <v>0</v>
      </c>
      <c r="X92" s="342">
        <v>0</v>
      </c>
      <c r="Y92" s="342">
        <v>0</v>
      </c>
      <c r="Z92" s="342">
        <v>0</v>
      </c>
      <c r="AA92" s="342">
        <v>0</v>
      </c>
      <c r="AB92" s="342">
        <v>0</v>
      </c>
      <c r="AC92" s="342">
        <v>0</v>
      </c>
      <c r="AD92" s="342">
        <v>0</v>
      </c>
      <c r="AE92" s="342">
        <v>0</v>
      </c>
      <c r="AF92" s="342">
        <v>0</v>
      </c>
      <c r="AG92" s="342">
        <v>0</v>
      </c>
      <c r="AH92" s="342">
        <v>0</v>
      </c>
      <c r="AI92" s="931">
        <f t="shared" si="28"/>
        <v>1378.625785816698</v>
      </c>
    </row>
    <row r="93" spans="1:35">
      <c r="A93" s="152"/>
      <c r="B93" s="934" t="s">
        <v>561</v>
      </c>
      <c r="C93" s="341">
        <v>0</v>
      </c>
      <c r="D93" s="341">
        <v>0</v>
      </c>
      <c r="E93" s="341">
        <v>0</v>
      </c>
      <c r="F93" s="341">
        <v>0</v>
      </c>
      <c r="G93" s="341">
        <v>0</v>
      </c>
      <c r="H93" s="341">
        <v>0</v>
      </c>
      <c r="I93" s="341">
        <v>0</v>
      </c>
      <c r="J93" s="931">
        <v>0</v>
      </c>
      <c r="K93" s="341">
        <v>1102.9006286533584</v>
      </c>
      <c r="L93" s="341">
        <v>0</v>
      </c>
      <c r="M93" s="341">
        <v>0</v>
      </c>
      <c r="N93" s="341">
        <v>0</v>
      </c>
      <c r="O93" s="341">
        <v>0</v>
      </c>
      <c r="P93" s="341">
        <v>0</v>
      </c>
      <c r="Q93" s="341">
        <v>0</v>
      </c>
      <c r="R93" s="341">
        <v>0</v>
      </c>
      <c r="S93" s="341">
        <v>0</v>
      </c>
      <c r="T93" s="341">
        <v>0</v>
      </c>
      <c r="U93" s="341">
        <v>0</v>
      </c>
      <c r="V93" s="341">
        <v>0</v>
      </c>
      <c r="W93" s="341">
        <v>0</v>
      </c>
      <c r="X93" s="341">
        <v>0</v>
      </c>
      <c r="Y93" s="341">
        <v>0</v>
      </c>
      <c r="Z93" s="341">
        <v>0</v>
      </c>
      <c r="AA93" s="341">
        <v>0</v>
      </c>
      <c r="AB93" s="341">
        <v>0</v>
      </c>
      <c r="AC93" s="341">
        <v>0</v>
      </c>
      <c r="AD93" s="341">
        <v>0</v>
      </c>
      <c r="AE93" s="341">
        <v>0</v>
      </c>
      <c r="AF93" s="341">
        <v>0</v>
      </c>
      <c r="AG93" s="341">
        <v>0</v>
      </c>
      <c r="AH93" s="341">
        <v>0</v>
      </c>
      <c r="AI93" s="931">
        <f t="shared" si="28"/>
        <v>1102.9006286533584</v>
      </c>
    </row>
    <row r="94" spans="1:35">
      <c r="A94" s="152"/>
      <c r="B94" s="934" t="s">
        <v>562</v>
      </c>
      <c r="C94" s="341">
        <v>0</v>
      </c>
      <c r="D94" s="341">
        <v>0</v>
      </c>
      <c r="E94" s="341">
        <v>0</v>
      </c>
      <c r="F94" s="341">
        <v>0</v>
      </c>
      <c r="G94" s="341">
        <v>0</v>
      </c>
      <c r="H94" s="341">
        <v>0</v>
      </c>
      <c r="I94" s="341">
        <v>0</v>
      </c>
      <c r="J94" s="931">
        <v>0</v>
      </c>
      <c r="K94" s="341">
        <v>0</v>
      </c>
      <c r="L94" s="341">
        <v>0</v>
      </c>
      <c r="M94" s="341">
        <v>0</v>
      </c>
      <c r="N94" s="341">
        <v>0</v>
      </c>
      <c r="O94" s="341">
        <v>0</v>
      </c>
      <c r="P94" s="341">
        <v>0</v>
      </c>
      <c r="Q94" s="341">
        <v>0</v>
      </c>
      <c r="R94" s="341">
        <v>0</v>
      </c>
      <c r="S94" s="341">
        <v>0</v>
      </c>
      <c r="T94" s="341">
        <v>0</v>
      </c>
      <c r="U94" s="341">
        <v>0</v>
      </c>
      <c r="V94" s="341">
        <v>0</v>
      </c>
      <c r="W94" s="341">
        <v>0</v>
      </c>
      <c r="X94" s="341">
        <v>0</v>
      </c>
      <c r="Y94" s="341">
        <v>0</v>
      </c>
      <c r="Z94" s="341">
        <v>0</v>
      </c>
      <c r="AA94" s="341">
        <v>0</v>
      </c>
      <c r="AB94" s="341">
        <v>0</v>
      </c>
      <c r="AC94" s="341">
        <v>0</v>
      </c>
      <c r="AD94" s="341">
        <v>827.17547149001882</v>
      </c>
      <c r="AE94" s="341">
        <v>0</v>
      </c>
      <c r="AF94" s="341">
        <v>0</v>
      </c>
      <c r="AG94" s="341">
        <v>0</v>
      </c>
      <c r="AH94" s="341">
        <v>0</v>
      </c>
      <c r="AI94" s="931">
        <f t="shared" si="28"/>
        <v>827.17547149001882</v>
      </c>
    </row>
    <row r="95" spans="1:35">
      <c r="A95" s="152"/>
      <c r="B95" s="932" t="s">
        <v>528</v>
      </c>
      <c r="C95" s="90">
        <v>416.31973355537053</v>
      </c>
      <c r="D95" s="90">
        <v>0</v>
      </c>
      <c r="E95" s="90">
        <v>0</v>
      </c>
      <c r="F95" s="90">
        <v>0</v>
      </c>
      <c r="G95" s="90">
        <v>0</v>
      </c>
      <c r="H95" s="90">
        <v>0</v>
      </c>
      <c r="I95" s="90">
        <v>0</v>
      </c>
      <c r="J95" s="931">
        <v>0</v>
      </c>
      <c r="K95" s="90">
        <v>0</v>
      </c>
      <c r="L95" s="90">
        <v>0</v>
      </c>
      <c r="M95" s="90">
        <v>0</v>
      </c>
      <c r="N95" s="90">
        <v>0</v>
      </c>
      <c r="O95" s="90">
        <v>0</v>
      </c>
      <c r="P95" s="90">
        <v>0</v>
      </c>
      <c r="Q95" s="90">
        <v>0</v>
      </c>
      <c r="R95" s="90">
        <v>0</v>
      </c>
      <c r="S95" s="90">
        <v>0</v>
      </c>
      <c r="T95" s="90">
        <v>0</v>
      </c>
      <c r="U95" s="90">
        <v>0</v>
      </c>
      <c r="V95" s="90">
        <v>0</v>
      </c>
      <c r="W95" s="90">
        <v>0</v>
      </c>
      <c r="X95" s="90">
        <v>0</v>
      </c>
      <c r="Y95" s="90">
        <v>0</v>
      </c>
      <c r="Z95" s="90">
        <v>0</v>
      </c>
      <c r="AA95" s="90">
        <v>0</v>
      </c>
      <c r="AB95" s="90">
        <v>0</v>
      </c>
      <c r="AC95" s="90">
        <v>0</v>
      </c>
      <c r="AD95" s="90">
        <v>0</v>
      </c>
      <c r="AE95" s="90">
        <v>0</v>
      </c>
      <c r="AF95" s="90">
        <v>0</v>
      </c>
      <c r="AG95" s="90">
        <v>0</v>
      </c>
      <c r="AH95" s="90">
        <v>0</v>
      </c>
      <c r="AI95" s="931">
        <f t="shared" si="28"/>
        <v>416.31973355537053</v>
      </c>
    </row>
    <row r="96" spans="1:35">
      <c r="A96" s="152"/>
      <c r="B96" s="932" t="s">
        <v>656</v>
      </c>
      <c r="C96" s="90">
        <v>2120.2848490000001</v>
      </c>
      <c r="D96" s="90">
        <v>0</v>
      </c>
      <c r="E96" s="90">
        <v>0</v>
      </c>
      <c r="F96" s="90">
        <v>0</v>
      </c>
      <c r="G96" s="90">
        <v>0</v>
      </c>
      <c r="H96" s="90">
        <v>0</v>
      </c>
      <c r="I96" s="90">
        <v>0</v>
      </c>
      <c r="J96" s="931">
        <v>0</v>
      </c>
      <c r="K96" s="90">
        <v>0</v>
      </c>
      <c r="L96" s="90">
        <v>0</v>
      </c>
      <c r="M96" s="90">
        <v>0</v>
      </c>
      <c r="N96" s="90">
        <v>0</v>
      </c>
      <c r="O96" s="90">
        <v>0</v>
      </c>
      <c r="P96" s="90">
        <v>0</v>
      </c>
      <c r="Q96" s="90">
        <v>0</v>
      </c>
      <c r="R96" s="90">
        <v>0</v>
      </c>
      <c r="S96" s="90">
        <v>0</v>
      </c>
      <c r="T96" s="90">
        <v>0</v>
      </c>
      <c r="U96" s="90">
        <v>0</v>
      </c>
      <c r="V96" s="90">
        <v>0</v>
      </c>
      <c r="W96" s="90">
        <v>0</v>
      </c>
      <c r="X96" s="90">
        <v>0</v>
      </c>
      <c r="Y96" s="90">
        <v>0</v>
      </c>
      <c r="Z96" s="90">
        <v>0</v>
      </c>
      <c r="AA96" s="90">
        <v>0</v>
      </c>
      <c r="AB96" s="90">
        <v>0</v>
      </c>
      <c r="AC96" s="90">
        <v>0</v>
      </c>
      <c r="AD96" s="90">
        <v>0</v>
      </c>
      <c r="AE96" s="90">
        <v>0</v>
      </c>
      <c r="AF96" s="90">
        <v>0</v>
      </c>
      <c r="AG96" s="90">
        <v>0</v>
      </c>
      <c r="AH96" s="90">
        <v>0</v>
      </c>
      <c r="AI96" s="931">
        <f t="shared" si="28"/>
        <v>2120.2848490000001</v>
      </c>
    </row>
    <row r="97" spans="1:35">
      <c r="A97" s="152"/>
      <c r="B97" s="934" t="s">
        <v>658</v>
      </c>
      <c r="C97" s="931">
        <v>240.661338</v>
      </c>
      <c r="D97" s="931">
        <v>0</v>
      </c>
      <c r="E97" s="931">
        <v>0</v>
      </c>
      <c r="F97" s="931">
        <v>0</v>
      </c>
      <c r="G97" s="931">
        <v>0</v>
      </c>
      <c r="H97" s="931">
        <v>0</v>
      </c>
      <c r="I97" s="931">
        <v>0</v>
      </c>
      <c r="J97" s="931">
        <v>0</v>
      </c>
      <c r="K97" s="931">
        <v>0</v>
      </c>
      <c r="L97" s="931">
        <v>0</v>
      </c>
      <c r="M97" s="931">
        <v>0</v>
      </c>
      <c r="N97" s="931">
        <v>0</v>
      </c>
      <c r="O97" s="931">
        <v>0</v>
      </c>
      <c r="P97" s="931">
        <v>0</v>
      </c>
      <c r="Q97" s="931">
        <v>0</v>
      </c>
      <c r="R97" s="931">
        <v>0</v>
      </c>
      <c r="S97" s="931">
        <v>0</v>
      </c>
      <c r="T97" s="931">
        <v>0</v>
      </c>
      <c r="U97" s="931">
        <v>0</v>
      </c>
      <c r="V97" s="931">
        <v>0</v>
      </c>
      <c r="W97" s="931">
        <v>0</v>
      </c>
      <c r="X97" s="931">
        <v>0</v>
      </c>
      <c r="Y97" s="931">
        <v>0</v>
      </c>
      <c r="Z97" s="931">
        <v>0</v>
      </c>
      <c r="AA97" s="931">
        <v>0</v>
      </c>
      <c r="AB97" s="931">
        <v>0</v>
      </c>
      <c r="AC97" s="931">
        <v>0</v>
      </c>
      <c r="AD97" s="931">
        <v>0</v>
      </c>
      <c r="AE97" s="931">
        <v>0</v>
      </c>
      <c r="AF97" s="931">
        <v>0</v>
      </c>
      <c r="AG97" s="931">
        <v>0</v>
      </c>
      <c r="AH97" s="931">
        <v>0</v>
      </c>
      <c r="AI97" s="931">
        <f t="shared" si="28"/>
        <v>240.661338</v>
      </c>
    </row>
    <row r="98" spans="1:35">
      <c r="A98" s="152"/>
      <c r="B98" s="932" t="s">
        <v>629</v>
      </c>
      <c r="C98" s="931">
        <v>45.780898654716864</v>
      </c>
      <c r="D98" s="931">
        <v>58.729935192035953</v>
      </c>
      <c r="E98" s="931">
        <v>62.793536797131047</v>
      </c>
      <c r="F98" s="931">
        <v>67.138304352277103</v>
      </c>
      <c r="G98" s="931">
        <v>71.703396543647628</v>
      </c>
      <c r="H98" s="931">
        <v>76.744944591645378</v>
      </c>
      <c r="I98" s="931">
        <v>82.055028436149058</v>
      </c>
      <c r="J98" s="931">
        <v>87.732523978861366</v>
      </c>
      <c r="K98" s="931">
        <v>93.811058630488404</v>
      </c>
      <c r="L98" s="931">
        <v>0</v>
      </c>
      <c r="M98" s="931">
        <v>0</v>
      </c>
      <c r="N98" s="931">
        <v>0</v>
      </c>
      <c r="O98" s="931">
        <v>0</v>
      </c>
      <c r="P98" s="931">
        <v>0</v>
      </c>
      <c r="Q98" s="931">
        <v>0</v>
      </c>
      <c r="R98" s="931">
        <v>0</v>
      </c>
      <c r="S98" s="931">
        <v>0</v>
      </c>
      <c r="T98" s="931">
        <v>0</v>
      </c>
      <c r="U98" s="931">
        <v>0</v>
      </c>
      <c r="V98" s="931">
        <v>0</v>
      </c>
      <c r="W98" s="931">
        <v>0</v>
      </c>
      <c r="X98" s="931">
        <v>0</v>
      </c>
      <c r="Y98" s="931">
        <v>0</v>
      </c>
      <c r="Z98" s="931">
        <v>0</v>
      </c>
      <c r="AA98" s="931">
        <v>0</v>
      </c>
      <c r="AB98" s="931">
        <v>0</v>
      </c>
      <c r="AC98" s="931">
        <v>0</v>
      </c>
      <c r="AD98" s="931">
        <v>0</v>
      </c>
      <c r="AE98" s="931">
        <v>0</v>
      </c>
      <c r="AF98" s="931">
        <v>0</v>
      </c>
      <c r="AG98" s="931">
        <v>0</v>
      </c>
      <c r="AH98" s="931">
        <v>0</v>
      </c>
      <c r="AI98" s="931">
        <f t="shared" si="28"/>
        <v>646.48962717695292</v>
      </c>
    </row>
    <row r="99" spans="1:35">
      <c r="A99" s="152"/>
      <c r="B99" s="932" t="s">
        <v>524</v>
      </c>
      <c r="C99" s="931">
        <v>0</v>
      </c>
      <c r="D99" s="931">
        <v>0</v>
      </c>
      <c r="E99" s="931">
        <v>831.78831004332267</v>
      </c>
      <c r="F99" s="931">
        <v>0</v>
      </c>
      <c r="G99" s="931">
        <v>0</v>
      </c>
      <c r="H99" s="931">
        <v>0</v>
      </c>
      <c r="I99" s="931">
        <v>0</v>
      </c>
      <c r="J99" s="931">
        <v>0</v>
      </c>
      <c r="K99" s="931">
        <v>0</v>
      </c>
      <c r="L99" s="931">
        <v>0</v>
      </c>
      <c r="M99" s="931">
        <v>0</v>
      </c>
      <c r="N99" s="931">
        <v>0</v>
      </c>
      <c r="O99" s="931">
        <v>0</v>
      </c>
      <c r="P99" s="931">
        <v>0</v>
      </c>
      <c r="Q99" s="931">
        <v>0</v>
      </c>
      <c r="R99" s="931">
        <v>0</v>
      </c>
      <c r="S99" s="931">
        <v>0</v>
      </c>
      <c r="T99" s="931">
        <v>0</v>
      </c>
      <c r="U99" s="931">
        <v>0</v>
      </c>
      <c r="V99" s="931">
        <v>0</v>
      </c>
      <c r="W99" s="931">
        <v>0</v>
      </c>
      <c r="X99" s="931">
        <v>0</v>
      </c>
      <c r="Y99" s="931">
        <v>0</v>
      </c>
      <c r="Z99" s="931">
        <v>0</v>
      </c>
      <c r="AA99" s="931">
        <v>0</v>
      </c>
      <c r="AB99" s="931">
        <v>0</v>
      </c>
      <c r="AC99" s="931">
        <v>0</v>
      </c>
      <c r="AD99" s="931">
        <v>0</v>
      </c>
      <c r="AE99" s="931">
        <v>0</v>
      </c>
      <c r="AF99" s="931">
        <v>0</v>
      </c>
      <c r="AG99" s="931">
        <v>0</v>
      </c>
      <c r="AH99" s="931">
        <v>0</v>
      </c>
      <c r="AI99" s="931">
        <f t="shared" si="28"/>
        <v>831.78831004332267</v>
      </c>
    </row>
    <row r="100" spans="1:35">
      <c r="A100" s="152"/>
      <c r="B100" s="934" t="s">
        <v>654</v>
      </c>
      <c r="C100" s="931">
        <v>549.47882161697657</v>
      </c>
      <c r="D100" s="931">
        <v>0</v>
      </c>
      <c r="E100" s="931">
        <v>0</v>
      </c>
      <c r="F100" s="931">
        <v>0</v>
      </c>
      <c r="G100" s="931">
        <v>0</v>
      </c>
      <c r="H100" s="931">
        <v>0</v>
      </c>
      <c r="I100" s="931">
        <v>0</v>
      </c>
      <c r="J100" s="931">
        <v>0</v>
      </c>
      <c r="K100" s="931">
        <v>0</v>
      </c>
      <c r="L100" s="931">
        <v>0</v>
      </c>
      <c r="M100" s="931">
        <v>0</v>
      </c>
      <c r="N100" s="931">
        <v>0</v>
      </c>
      <c r="O100" s="931">
        <v>0</v>
      </c>
      <c r="P100" s="931">
        <v>0</v>
      </c>
      <c r="Q100" s="931">
        <v>0</v>
      </c>
      <c r="R100" s="931">
        <v>0</v>
      </c>
      <c r="S100" s="931">
        <v>0</v>
      </c>
      <c r="T100" s="931">
        <v>0</v>
      </c>
      <c r="U100" s="931">
        <v>0</v>
      </c>
      <c r="V100" s="931">
        <v>0</v>
      </c>
      <c r="W100" s="931">
        <v>0</v>
      </c>
      <c r="X100" s="931">
        <v>0</v>
      </c>
      <c r="Y100" s="931">
        <v>0</v>
      </c>
      <c r="Z100" s="931">
        <v>0</v>
      </c>
      <c r="AA100" s="931">
        <v>0</v>
      </c>
      <c r="AB100" s="931">
        <v>0</v>
      </c>
      <c r="AC100" s="931">
        <v>0</v>
      </c>
      <c r="AD100" s="931">
        <v>0</v>
      </c>
      <c r="AE100" s="931">
        <v>0</v>
      </c>
      <c r="AF100" s="931">
        <v>0</v>
      </c>
      <c r="AG100" s="931">
        <v>0</v>
      </c>
      <c r="AH100" s="931">
        <v>0</v>
      </c>
      <c r="AI100" s="931">
        <f t="shared" si="28"/>
        <v>549.47882161697657</v>
      </c>
    </row>
    <row r="101" spans="1:35">
      <c r="A101" s="152"/>
      <c r="B101" s="932" t="s">
        <v>418</v>
      </c>
      <c r="C101" s="931">
        <v>0</v>
      </c>
      <c r="D101" s="931">
        <v>0</v>
      </c>
      <c r="E101" s="931">
        <v>0</v>
      </c>
      <c r="F101" s="931">
        <v>694.68719399999998</v>
      </c>
      <c r="G101" s="931">
        <v>0</v>
      </c>
      <c r="H101" s="931">
        <v>0</v>
      </c>
      <c r="I101" s="931">
        <v>0</v>
      </c>
      <c r="J101" s="931">
        <v>0</v>
      </c>
      <c r="K101" s="931">
        <v>0</v>
      </c>
      <c r="L101" s="931">
        <v>0</v>
      </c>
      <c r="M101" s="931">
        <v>0</v>
      </c>
      <c r="N101" s="931">
        <v>0</v>
      </c>
      <c r="O101" s="931">
        <v>0</v>
      </c>
      <c r="P101" s="931">
        <v>0</v>
      </c>
      <c r="Q101" s="931">
        <v>0</v>
      </c>
      <c r="R101" s="931">
        <v>0</v>
      </c>
      <c r="S101" s="931">
        <v>0</v>
      </c>
      <c r="T101" s="931">
        <v>0</v>
      </c>
      <c r="U101" s="931">
        <v>0</v>
      </c>
      <c r="V101" s="931">
        <v>0</v>
      </c>
      <c r="W101" s="931">
        <v>0</v>
      </c>
      <c r="X101" s="931">
        <v>0</v>
      </c>
      <c r="Y101" s="931">
        <v>0</v>
      </c>
      <c r="Z101" s="931">
        <v>0</v>
      </c>
      <c r="AA101" s="931">
        <v>0</v>
      </c>
      <c r="AB101" s="931">
        <v>0</v>
      </c>
      <c r="AC101" s="931">
        <v>0</v>
      </c>
      <c r="AD101" s="931">
        <v>0</v>
      </c>
      <c r="AE101" s="931">
        <v>0</v>
      </c>
      <c r="AF101" s="931">
        <v>0</v>
      </c>
      <c r="AG101" s="931">
        <v>0</v>
      </c>
      <c r="AH101" s="931">
        <v>0</v>
      </c>
      <c r="AI101" s="931">
        <f t="shared" si="28"/>
        <v>694.68719399999998</v>
      </c>
    </row>
    <row r="102" spans="1:35">
      <c r="A102" s="152"/>
      <c r="B102" s="932" t="s">
        <v>529</v>
      </c>
      <c r="C102" s="931">
        <v>0</v>
      </c>
      <c r="D102" s="931">
        <v>0</v>
      </c>
      <c r="E102" s="931">
        <v>0</v>
      </c>
      <c r="F102" s="931">
        <v>506.81861801999997</v>
      </c>
      <c r="G102" s="931">
        <v>506.81861801999997</v>
      </c>
      <c r="H102" s="931">
        <v>522.17675796000003</v>
      </c>
      <c r="I102" s="931">
        <v>0</v>
      </c>
      <c r="J102" s="931">
        <v>0</v>
      </c>
      <c r="K102" s="931">
        <v>0</v>
      </c>
      <c r="L102" s="931">
        <v>0</v>
      </c>
      <c r="M102" s="931">
        <v>0</v>
      </c>
      <c r="N102" s="931">
        <v>0</v>
      </c>
      <c r="O102" s="931">
        <v>0</v>
      </c>
      <c r="P102" s="931">
        <v>0</v>
      </c>
      <c r="Q102" s="931">
        <v>0</v>
      </c>
      <c r="R102" s="931">
        <v>0</v>
      </c>
      <c r="S102" s="931">
        <v>0</v>
      </c>
      <c r="T102" s="931">
        <v>0</v>
      </c>
      <c r="U102" s="931">
        <v>0</v>
      </c>
      <c r="V102" s="931">
        <v>0</v>
      </c>
      <c r="W102" s="931">
        <v>0</v>
      </c>
      <c r="X102" s="931">
        <v>0</v>
      </c>
      <c r="Y102" s="931">
        <v>0</v>
      </c>
      <c r="Z102" s="931">
        <v>0</v>
      </c>
      <c r="AA102" s="931">
        <v>0</v>
      </c>
      <c r="AB102" s="931">
        <v>0</v>
      </c>
      <c r="AC102" s="931">
        <v>0</v>
      </c>
      <c r="AD102" s="931">
        <v>0</v>
      </c>
      <c r="AE102" s="931">
        <v>0</v>
      </c>
      <c r="AF102" s="931">
        <v>0</v>
      </c>
      <c r="AG102" s="931">
        <v>0</v>
      </c>
      <c r="AH102" s="931">
        <v>0</v>
      </c>
      <c r="AI102" s="931">
        <f t="shared" si="28"/>
        <v>1535.8139940000001</v>
      </c>
    </row>
    <row r="103" spans="1:35">
      <c r="A103" s="152"/>
      <c r="B103" s="932" t="s">
        <v>530</v>
      </c>
      <c r="C103" s="931">
        <v>0</v>
      </c>
      <c r="D103" s="931">
        <v>0</v>
      </c>
      <c r="E103" s="931">
        <v>0</v>
      </c>
      <c r="F103" s="931">
        <v>0</v>
      </c>
      <c r="G103" s="931">
        <v>0</v>
      </c>
      <c r="H103" s="931">
        <v>0</v>
      </c>
      <c r="I103" s="931">
        <v>0</v>
      </c>
      <c r="J103" s="931">
        <v>0</v>
      </c>
      <c r="K103" s="931">
        <v>0</v>
      </c>
      <c r="L103" s="931">
        <v>0</v>
      </c>
      <c r="M103" s="931">
        <v>0</v>
      </c>
      <c r="N103" s="931">
        <v>0</v>
      </c>
      <c r="O103" s="931">
        <v>0</v>
      </c>
      <c r="P103" s="931">
        <v>0</v>
      </c>
      <c r="Q103" s="931">
        <v>0</v>
      </c>
      <c r="R103" s="931">
        <v>897.85789995000005</v>
      </c>
      <c r="S103" s="931">
        <v>897.85789995000005</v>
      </c>
      <c r="T103" s="931">
        <v>925.06571510000003</v>
      </c>
      <c r="U103" s="931">
        <v>0</v>
      </c>
      <c r="V103" s="931">
        <v>0</v>
      </c>
      <c r="W103" s="931">
        <v>0</v>
      </c>
      <c r="X103" s="931">
        <v>0</v>
      </c>
      <c r="Y103" s="931">
        <v>0</v>
      </c>
      <c r="Z103" s="931">
        <v>0</v>
      </c>
      <c r="AA103" s="931">
        <v>0</v>
      </c>
      <c r="AB103" s="931">
        <v>0</v>
      </c>
      <c r="AC103" s="931">
        <v>0</v>
      </c>
      <c r="AD103" s="931">
        <v>0</v>
      </c>
      <c r="AE103" s="931">
        <v>0</v>
      </c>
      <c r="AF103" s="931">
        <v>0</v>
      </c>
      <c r="AG103" s="931">
        <v>0</v>
      </c>
      <c r="AH103" s="931">
        <v>0</v>
      </c>
      <c r="AI103" s="931">
        <f t="shared" si="28"/>
        <v>2720.7815150000001</v>
      </c>
    </row>
    <row r="104" spans="1:35">
      <c r="A104" s="152"/>
      <c r="B104" s="932" t="s">
        <v>487</v>
      </c>
      <c r="C104" s="931">
        <v>0</v>
      </c>
      <c r="D104" s="931">
        <v>0</v>
      </c>
      <c r="E104" s="931">
        <v>4497.7534109999997</v>
      </c>
      <c r="F104" s="931">
        <v>0</v>
      </c>
      <c r="G104" s="931">
        <v>0</v>
      </c>
      <c r="H104" s="931">
        <v>0</v>
      </c>
      <c r="I104" s="931">
        <v>0</v>
      </c>
      <c r="J104" s="931">
        <v>0</v>
      </c>
      <c r="K104" s="931">
        <v>0</v>
      </c>
      <c r="L104" s="931">
        <v>0</v>
      </c>
      <c r="M104" s="931">
        <v>0</v>
      </c>
      <c r="N104" s="931">
        <v>0</v>
      </c>
      <c r="O104" s="931">
        <v>0</v>
      </c>
      <c r="P104" s="931">
        <v>0</v>
      </c>
      <c r="Q104" s="931">
        <v>0</v>
      </c>
      <c r="R104" s="931">
        <v>0</v>
      </c>
      <c r="S104" s="931">
        <v>0</v>
      </c>
      <c r="T104" s="931">
        <v>0</v>
      </c>
      <c r="U104" s="931">
        <v>0</v>
      </c>
      <c r="V104" s="931">
        <v>0</v>
      </c>
      <c r="W104" s="931">
        <v>0</v>
      </c>
      <c r="X104" s="931">
        <v>0</v>
      </c>
      <c r="Y104" s="931">
        <v>0</v>
      </c>
      <c r="Z104" s="931">
        <v>0</v>
      </c>
      <c r="AA104" s="931">
        <v>0</v>
      </c>
      <c r="AB104" s="931">
        <v>0</v>
      </c>
      <c r="AC104" s="931">
        <v>0</v>
      </c>
      <c r="AD104" s="931">
        <v>0</v>
      </c>
      <c r="AE104" s="931">
        <v>0</v>
      </c>
      <c r="AF104" s="931">
        <v>0</v>
      </c>
      <c r="AG104" s="931">
        <v>0</v>
      </c>
      <c r="AH104" s="931">
        <v>0</v>
      </c>
      <c r="AI104" s="931">
        <f t="shared" si="28"/>
        <v>4497.7534109999997</v>
      </c>
    </row>
    <row r="105" spans="1:35">
      <c r="A105" s="152"/>
      <c r="B105" s="932" t="s">
        <v>488</v>
      </c>
      <c r="C105" s="935">
        <v>0</v>
      </c>
      <c r="D105" s="935">
        <v>0</v>
      </c>
      <c r="E105" s="935">
        <v>0</v>
      </c>
      <c r="F105" s="935">
        <v>0</v>
      </c>
      <c r="G105" s="935">
        <v>0</v>
      </c>
      <c r="H105" s="935">
        <v>4510.4625749999996</v>
      </c>
      <c r="I105" s="935">
        <v>0</v>
      </c>
      <c r="J105" s="931">
        <v>0</v>
      </c>
      <c r="K105" s="935">
        <v>0</v>
      </c>
      <c r="L105" s="935">
        <v>0</v>
      </c>
      <c r="M105" s="935">
        <v>0</v>
      </c>
      <c r="N105" s="935">
        <v>0</v>
      </c>
      <c r="O105" s="935">
        <v>0</v>
      </c>
      <c r="P105" s="935">
        <v>0</v>
      </c>
      <c r="Q105" s="935">
        <v>0</v>
      </c>
      <c r="R105" s="935">
        <v>0</v>
      </c>
      <c r="S105" s="935">
        <v>0</v>
      </c>
      <c r="T105" s="935">
        <v>0</v>
      </c>
      <c r="U105" s="935">
        <v>0</v>
      </c>
      <c r="V105" s="935">
        <v>0</v>
      </c>
      <c r="W105" s="935">
        <v>0</v>
      </c>
      <c r="X105" s="935">
        <v>0</v>
      </c>
      <c r="Y105" s="935">
        <v>0</v>
      </c>
      <c r="Z105" s="935">
        <v>0</v>
      </c>
      <c r="AA105" s="935">
        <v>0</v>
      </c>
      <c r="AB105" s="935">
        <v>0</v>
      </c>
      <c r="AC105" s="935">
        <v>0</v>
      </c>
      <c r="AD105" s="935">
        <v>0</v>
      </c>
      <c r="AE105" s="935">
        <v>0</v>
      </c>
      <c r="AF105" s="935">
        <v>0</v>
      </c>
      <c r="AG105" s="935">
        <v>0</v>
      </c>
      <c r="AH105" s="935">
        <v>0</v>
      </c>
      <c r="AI105" s="931">
        <f t="shared" si="28"/>
        <v>4510.4625749999996</v>
      </c>
    </row>
    <row r="106" spans="1:35">
      <c r="A106" s="152"/>
      <c r="B106" s="932" t="s">
        <v>489</v>
      </c>
      <c r="C106" s="935">
        <v>0</v>
      </c>
      <c r="D106" s="935">
        <v>0</v>
      </c>
      <c r="E106" s="935">
        <v>0</v>
      </c>
      <c r="F106" s="935">
        <v>0</v>
      </c>
      <c r="G106" s="935">
        <v>0</v>
      </c>
      <c r="H106" s="935">
        <v>0</v>
      </c>
      <c r="I106" s="935">
        <v>0</v>
      </c>
      <c r="J106" s="931">
        <v>4690.4995630000003</v>
      </c>
      <c r="K106" s="935">
        <v>0</v>
      </c>
      <c r="L106" s="935">
        <v>0</v>
      </c>
      <c r="M106" s="935">
        <v>0</v>
      </c>
      <c r="N106" s="935">
        <v>0</v>
      </c>
      <c r="O106" s="935">
        <v>0</v>
      </c>
      <c r="P106" s="935">
        <v>0</v>
      </c>
      <c r="Q106" s="935">
        <v>0</v>
      </c>
      <c r="R106" s="935">
        <v>0</v>
      </c>
      <c r="S106" s="935">
        <v>0</v>
      </c>
      <c r="T106" s="935">
        <v>0</v>
      </c>
      <c r="U106" s="935">
        <v>0</v>
      </c>
      <c r="V106" s="935">
        <v>0</v>
      </c>
      <c r="W106" s="935">
        <v>0</v>
      </c>
      <c r="X106" s="935">
        <v>0</v>
      </c>
      <c r="Y106" s="935">
        <v>0</v>
      </c>
      <c r="Z106" s="935">
        <v>0</v>
      </c>
      <c r="AA106" s="935">
        <v>0</v>
      </c>
      <c r="AB106" s="935">
        <v>0</v>
      </c>
      <c r="AC106" s="935">
        <v>0</v>
      </c>
      <c r="AD106" s="935">
        <v>0</v>
      </c>
      <c r="AE106" s="935">
        <v>0</v>
      </c>
      <c r="AF106" s="935">
        <v>0</v>
      </c>
      <c r="AG106" s="935">
        <v>0</v>
      </c>
      <c r="AH106" s="935">
        <v>0</v>
      </c>
      <c r="AI106" s="931">
        <f t="shared" si="28"/>
        <v>4690.4995630000003</v>
      </c>
    </row>
    <row r="107" spans="1:35">
      <c r="A107" s="152"/>
      <c r="B107" s="932" t="s">
        <v>374</v>
      </c>
      <c r="C107" s="935">
        <v>2947.5606670000002</v>
      </c>
      <c r="D107" s="935">
        <v>0</v>
      </c>
      <c r="E107" s="935">
        <v>0</v>
      </c>
      <c r="F107" s="935">
        <v>0</v>
      </c>
      <c r="G107" s="935">
        <v>0</v>
      </c>
      <c r="H107" s="935">
        <v>0</v>
      </c>
      <c r="I107" s="935">
        <v>0</v>
      </c>
      <c r="J107" s="931">
        <v>0</v>
      </c>
      <c r="K107" s="935">
        <v>0</v>
      </c>
      <c r="L107" s="935">
        <v>0</v>
      </c>
      <c r="M107" s="935">
        <v>0</v>
      </c>
      <c r="N107" s="935">
        <v>0</v>
      </c>
      <c r="O107" s="935">
        <v>0</v>
      </c>
      <c r="P107" s="935">
        <v>0</v>
      </c>
      <c r="Q107" s="935">
        <v>0</v>
      </c>
      <c r="R107" s="935">
        <v>0</v>
      </c>
      <c r="S107" s="935">
        <v>0</v>
      </c>
      <c r="T107" s="935">
        <v>0</v>
      </c>
      <c r="U107" s="935">
        <v>0</v>
      </c>
      <c r="V107" s="935">
        <v>0</v>
      </c>
      <c r="W107" s="935">
        <v>0</v>
      </c>
      <c r="X107" s="935">
        <v>0</v>
      </c>
      <c r="Y107" s="935">
        <v>0</v>
      </c>
      <c r="Z107" s="935">
        <v>0</v>
      </c>
      <c r="AA107" s="935">
        <v>0</v>
      </c>
      <c r="AB107" s="935">
        <v>0</v>
      </c>
      <c r="AC107" s="935">
        <v>0</v>
      </c>
      <c r="AD107" s="935">
        <v>0</v>
      </c>
      <c r="AE107" s="935">
        <v>0</v>
      </c>
      <c r="AF107" s="935">
        <v>0</v>
      </c>
      <c r="AG107" s="935">
        <v>0</v>
      </c>
      <c r="AH107" s="935">
        <v>0</v>
      </c>
      <c r="AI107" s="931">
        <f t="shared" ref="AI107:AI144" si="29">SUM(C107:AH107)</f>
        <v>2947.5606670000002</v>
      </c>
    </row>
    <row r="108" spans="1:35">
      <c r="A108" s="152"/>
      <c r="B108" s="934" t="s">
        <v>666</v>
      </c>
      <c r="C108" s="935">
        <v>0</v>
      </c>
      <c r="D108" s="935">
        <v>620.44650432683875</v>
      </c>
      <c r="E108" s="935">
        <v>0</v>
      </c>
      <c r="F108" s="935">
        <v>0</v>
      </c>
      <c r="G108" s="935">
        <v>0</v>
      </c>
      <c r="H108" s="935">
        <v>0</v>
      </c>
      <c r="I108" s="935">
        <v>0</v>
      </c>
      <c r="J108" s="931">
        <v>0</v>
      </c>
      <c r="K108" s="935">
        <v>0</v>
      </c>
      <c r="L108" s="935">
        <v>0</v>
      </c>
      <c r="M108" s="935">
        <v>0</v>
      </c>
      <c r="N108" s="935">
        <v>0</v>
      </c>
      <c r="O108" s="935">
        <v>0</v>
      </c>
      <c r="P108" s="935">
        <v>0</v>
      </c>
      <c r="Q108" s="935">
        <v>0</v>
      </c>
      <c r="R108" s="935">
        <v>0</v>
      </c>
      <c r="S108" s="935">
        <v>0</v>
      </c>
      <c r="T108" s="935">
        <v>0</v>
      </c>
      <c r="U108" s="935">
        <v>0</v>
      </c>
      <c r="V108" s="935">
        <v>0</v>
      </c>
      <c r="W108" s="935">
        <v>0</v>
      </c>
      <c r="X108" s="935">
        <v>0</v>
      </c>
      <c r="Y108" s="935">
        <v>0</v>
      </c>
      <c r="Z108" s="935">
        <v>0</v>
      </c>
      <c r="AA108" s="935">
        <v>0</v>
      </c>
      <c r="AB108" s="935">
        <v>0</v>
      </c>
      <c r="AC108" s="935">
        <v>0</v>
      </c>
      <c r="AD108" s="935">
        <v>0</v>
      </c>
      <c r="AE108" s="935">
        <v>0</v>
      </c>
      <c r="AF108" s="935">
        <v>0</v>
      </c>
      <c r="AG108" s="935">
        <v>0</v>
      </c>
      <c r="AH108" s="935">
        <v>0</v>
      </c>
      <c r="AI108" s="931">
        <f t="shared" si="29"/>
        <v>620.44650432683875</v>
      </c>
    </row>
    <row r="109" spans="1:35">
      <c r="A109" s="152"/>
      <c r="B109" s="934" t="s">
        <v>605</v>
      </c>
      <c r="C109" s="935">
        <v>1326.20572343</v>
      </c>
      <c r="D109" s="935">
        <v>1326.20572343</v>
      </c>
      <c r="E109" s="935">
        <v>1326.20572343</v>
      </c>
      <c r="F109" s="935">
        <v>1326.20572343</v>
      </c>
      <c r="G109" s="935">
        <v>1329.3898908399999</v>
      </c>
      <c r="H109" s="935">
        <v>0</v>
      </c>
      <c r="I109" s="935">
        <v>0</v>
      </c>
      <c r="J109" s="931">
        <v>0</v>
      </c>
      <c r="K109" s="935">
        <v>0</v>
      </c>
      <c r="L109" s="935">
        <v>0</v>
      </c>
      <c r="M109" s="935">
        <v>0</v>
      </c>
      <c r="N109" s="935">
        <v>0</v>
      </c>
      <c r="O109" s="935">
        <v>0</v>
      </c>
      <c r="P109" s="935">
        <v>0</v>
      </c>
      <c r="Q109" s="935">
        <v>0</v>
      </c>
      <c r="R109" s="935">
        <v>0</v>
      </c>
      <c r="S109" s="935">
        <v>0</v>
      </c>
      <c r="T109" s="935">
        <v>0</v>
      </c>
      <c r="U109" s="935">
        <v>0</v>
      </c>
      <c r="V109" s="935">
        <v>0</v>
      </c>
      <c r="W109" s="935">
        <v>0</v>
      </c>
      <c r="X109" s="935">
        <v>0</v>
      </c>
      <c r="Y109" s="935">
        <v>0</v>
      </c>
      <c r="Z109" s="935">
        <v>0</v>
      </c>
      <c r="AA109" s="935">
        <v>0</v>
      </c>
      <c r="AB109" s="935">
        <v>0</v>
      </c>
      <c r="AC109" s="935">
        <v>0</v>
      </c>
      <c r="AD109" s="935">
        <v>0</v>
      </c>
      <c r="AE109" s="935">
        <v>0</v>
      </c>
      <c r="AF109" s="935">
        <v>0</v>
      </c>
      <c r="AG109" s="935">
        <v>0</v>
      </c>
      <c r="AH109" s="935">
        <v>0</v>
      </c>
      <c r="AI109" s="931">
        <f t="shared" si="29"/>
        <v>6634.2127845599998</v>
      </c>
    </row>
    <row r="110" spans="1:35">
      <c r="A110" s="152"/>
      <c r="B110" s="932" t="s">
        <v>829</v>
      </c>
      <c r="C110" s="935">
        <v>0</v>
      </c>
      <c r="D110" s="935">
        <v>8.4469890000000003</v>
      </c>
      <c r="E110" s="935">
        <v>0</v>
      </c>
      <c r="F110" s="935">
        <v>0</v>
      </c>
      <c r="G110" s="935">
        <v>0</v>
      </c>
      <c r="H110" s="935">
        <v>0</v>
      </c>
      <c r="I110" s="935">
        <v>0</v>
      </c>
      <c r="J110" s="931">
        <v>0</v>
      </c>
      <c r="K110" s="935">
        <v>0</v>
      </c>
      <c r="L110" s="935">
        <v>0</v>
      </c>
      <c r="M110" s="935">
        <v>0</v>
      </c>
      <c r="N110" s="935">
        <v>0</v>
      </c>
      <c r="O110" s="935">
        <v>0</v>
      </c>
      <c r="P110" s="935">
        <v>0</v>
      </c>
      <c r="Q110" s="935">
        <v>0</v>
      </c>
      <c r="R110" s="935">
        <v>0</v>
      </c>
      <c r="S110" s="935">
        <v>0</v>
      </c>
      <c r="T110" s="935">
        <v>0</v>
      </c>
      <c r="U110" s="935">
        <v>0</v>
      </c>
      <c r="V110" s="935">
        <v>0</v>
      </c>
      <c r="W110" s="935">
        <v>0</v>
      </c>
      <c r="X110" s="935">
        <v>0</v>
      </c>
      <c r="Y110" s="935">
        <v>0</v>
      </c>
      <c r="Z110" s="935">
        <v>0</v>
      </c>
      <c r="AA110" s="935">
        <v>0</v>
      </c>
      <c r="AB110" s="935">
        <v>0</v>
      </c>
      <c r="AC110" s="935">
        <v>0</v>
      </c>
      <c r="AD110" s="935">
        <v>0</v>
      </c>
      <c r="AE110" s="935">
        <v>0</v>
      </c>
      <c r="AF110" s="935">
        <v>0</v>
      </c>
      <c r="AG110" s="935">
        <v>0</v>
      </c>
      <c r="AH110" s="935">
        <v>0</v>
      </c>
      <c r="AI110" s="931">
        <f t="shared" si="29"/>
        <v>8.4469890000000003</v>
      </c>
    </row>
    <row r="111" spans="1:35">
      <c r="A111" s="152"/>
      <c r="B111" s="934" t="s">
        <v>502</v>
      </c>
      <c r="C111" s="935">
        <v>5323.8051797651533</v>
      </c>
      <c r="D111" s="935">
        <v>0</v>
      </c>
      <c r="E111" s="935">
        <v>0</v>
      </c>
      <c r="F111" s="935">
        <v>0</v>
      </c>
      <c r="G111" s="935">
        <v>0</v>
      </c>
      <c r="H111" s="935">
        <v>0</v>
      </c>
      <c r="I111" s="935">
        <v>0</v>
      </c>
      <c r="J111" s="931">
        <v>0</v>
      </c>
      <c r="K111" s="935">
        <v>0</v>
      </c>
      <c r="L111" s="935">
        <v>0</v>
      </c>
      <c r="M111" s="935">
        <v>0</v>
      </c>
      <c r="N111" s="935">
        <v>0</v>
      </c>
      <c r="O111" s="935">
        <v>0</v>
      </c>
      <c r="P111" s="935">
        <v>0</v>
      </c>
      <c r="Q111" s="935">
        <v>0</v>
      </c>
      <c r="R111" s="935">
        <v>0</v>
      </c>
      <c r="S111" s="935">
        <v>0</v>
      </c>
      <c r="T111" s="935">
        <v>0</v>
      </c>
      <c r="U111" s="935">
        <v>0</v>
      </c>
      <c r="V111" s="935">
        <v>0</v>
      </c>
      <c r="W111" s="935">
        <v>0</v>
      </c>
      <c r="X111" s="935">
        <v>0</v>
      </c>
      <c r="Y111" s="935">
        <v>0</v>
      </c>
      <c r="Z111" s="935">
        <v>0</v>
      </c>
      <c r="AA111" s="935">
        <v>0</v>
      </c>
      <c r="AB111" s="935">
        <v>0</v>
      </c>
      <c r="AC111" s="935">
        <v>0</v>
      </c>
      <c r="AD111" s="935">
        <v>0</v>
      </c>
      <c r="AE111" s="935">
        <v>0</v>
      </c>
      <c r="AF111" s="935">
        <v>0</v>
      </c>
      <c r="AG111" s="935">
        <v>0</v>
      </c>
      <c r="AH111" s="935">
        <v>0</v>
      </c>
      <c r="AI111" s="931">
        <f t="shared" si="29"/>
        <v>5323.8051797651533</v>
      </c>
    </row>
    <row r="112" spans="1:35">
      <c r="A112" s="152"/>
      <c r="B112" s="934" t="s">
        <v>421</v>
      </c>
      <c r="C112" s="931">
        <v>0</v>
      </c>
      <c r="D112" s="931">
        <v>2906.9392787437841</v>
      </c>
      <c r="E112" s="931">
        <v>0</v>
      </c>
      <c r="F112" s="931">
        <v>0</v>
      </c>
      <c r="G112" s="931">
        <v>0</v>
      </c>
      <c r="H112" s="931">
        <v>0</v>
      </c>
      <c r="I112" s="931">
        <v>0</v>
      </c>
      <c r="J112" s="931">
        <v>0</v>
      </c>
      <c r="K112" s="931">
        <v>0</v>
      </c>
      <c r="L112" s="931">
        <v>0</v>
      </c>
      <c r="M112" s="931">
        <v>0</v>
      </c>
      <c r="N112" s="931">
        <v>0</v>
      </c>
      <c r="O112" s="931">
        <v>0</v>
      </c>
      <c r="P112" s="931">
        <v>0</v>
      </c>
      <c r="Q112" s="931">
        <v>0</v>
      </c>
      <c r="R112" s="931">
        <v>0</v>
      </c>
      <c r="S112" s="931">
        <v>0</v>
      </c>
      <c r="T112" s="931">
        <v>0</v>
      </c>
      <c r="U112" s="931">
        <v>0</v>
      </c>
      <c r="V112" s="931">
        <v>0</v>
      </c>
      <c r="W112" s="931">
        <v>0</v>
      </c>
      <c r="X112" s="931">
        <v>0</v>
      </c>
      <c r="Y112" s="931">
        <v>0</v>
      </c>
      <c r="Z112" s="931">
        <v>0</v>
      </c>
      <c r="AA112" s="931">
        <v>0</v>
      </c>
      <c r="AB112" s="931">
        <v>0</v>
      </c>
      <c r="AC112" s="931">
        <v>0</v>
      </c>
      <c r="AD112" s="931">
        <v>0</v>
      </c>
      <c r="AE112" s="931">
        <v>0</v>
      </c>
      <c r="AF112" s="931">
        <v>0</v>
      </c>
      <c r="AG112" s="931">
        <v>0</v>
      </c>
      <c r="AH112" s="931">
        <v>0</v>
      </c>
      <c r="AI112" s="931">
        <f t="shared" si="29"/>
        <v>2906.9392787437841</v>
      </c>
    </row>
    <row r="113" spans="1:35">
      <c r="A113" s="152"/>
      <c r="B113" s="932" t="s">
        <v>599</v>
      </c>
      <c r="C113" s="935">
        <v>0</v>
      </c>
      <c r="D113" s="935">
        <v>0</v>
      </c>
      <c r="E113" s="935">
        <v>0</v>
      </c>
      <c r="F113" s="935">
        <v>1018.7194571366837</v>
      </c>
      <c r="G113" s="935">
        <v>0</v>
      </c>
      <c r="H113" s="935">
        <v>0</v>
      </c>
      <c r="I113" s="935">
        <v>0</v>
      </c>
      <c r="J113" s="931">
        <v>0</v>
      </c>
      <c r="K113" s="935">
        <v>0</v>
      </c>
      <c r="L113" s="935">
        <v>0</v>
      </c>
      <c r="M113" s="935">
        <v>0</v>
      </c>
      <c r="N113" s="935">
        <v>0</v>
      </c>
      <c r="O113" s="935">
        <v>0</v>
      </c>
      <c r="P113" s="935">
        <v>0</v>
      </c>
      <c r="Q113" s="935">
        <v>0</v>
      </c>
      <c r="R113" s="935">
        <v>0</v>
      </c>
      <c r="S113" s="935">
        <v>0</v>
      </c>
      <c r="T113" s="935">
        <v>0</v>
      </c>
      <c r="U113" s="935">
        <v>0</v>
      </c>
      <c r="V113" s="935">
        <v>0</v>
      </c>
      <c r="W113" s="935">
        <v>0</v>
      </c>
      <c r="X113" s="935">
        <v>0</v>
      </c>
      <c r="Y113" s="935">
        <v>0</v>
      </c>
      <c r="Z113" s="935">
        <v>0</v>
      </c>
      <c r="AA113" s="935">
        <v>0</v>
      </c>
      <c r="AB113" s="935">
        <v>0</v>
      </c>
      <c r="AC113" s="935">
        <v>0</v>
      </c>
      <c r="AD113" s="935">
        <v>0</v>
      </c>
      <c r="AE113" s="935">
        <v>0</v>
      </c>
      <c r="AF113" s="935">
        <v>0</v>
      </c>
      <c r="AG113" s="935">
        <v>0</v>
      </c>
      <c r="AH113" s="935">
        <v>0</v>
      </c>
      <c r="AI113" s="931">
        <f t="shared" si="29"/>
        <v>1018.7194571366837</v>
      </c>
    </row>
    <row r="114" spans="1:35">
      <c r="A114" s="152"/>
      <c r="B114" s="932" t="s">
        <v>634</v>
      </c>
      <c r="C114" s="935">
        <v>0</v>
      </c>
      <c r="D114" s="935">
        <v>0</v>
      </c>
      <c r="E114" s="935">
        <v>0</v>
      </c>
      <c r="F114" s="935">
        <v>0</v>
      </c>
      <c r="G114" s="935">
        <v>0</v>
      </c>
      <c r="H114" s="935">
        <v>1008.0101508843815</v>
      </c>
      <c r="I114" s="935">
        <v>0</v>
      </c>
      <c r="J114" s="931">
        <v>0</v>
      </c>
      <c r="K114" s="935">
        <v>0</v>
      </c>
      <c r="L114" s="935">
        <v>0</v>
      </c>
      <c r="M114" s="935">
        <v>0</v>
      </c>
      <c r="N114" s="935">
        <v>0</v>
      </c>
      <c r="O114" s="935">
        <v>0</v>
      </c>
      <c r="P114" s="935">
        <v>0</v>
      </c>
      <c r="Q114" s="935">
        <v>0</v>
      </c>
      <c r="R114" s="935">
        <v>0</v>
      </c>
      <c r="S114" s="935">
        <v>0</v>
      </c>
      <c r="T114" s="935">
        <v>0</v>
      </c>
      <c r="U114" s="935">
        <v>0</v>
      </c>
      <c r="V114" s="935">
        <v>0</v>
      </c>
      <c r="W114" s="935">
        <v>0</v>
      </c>
      <c r="X114" s="935">
        <v>0</v>
      </c>
      <c r="Y114" s="935">
        <v>0</v>
      </c>
      <c r="Z114" s="935">
        <v>0</v>
      </c>
      <c r="AA114" s="935">
        <v>0</v>
      </c>
      <c r="AB114" s="935">
        <v>0</v>
      </c>
      <c r="AC114" s="935">
        <v>0</v>
      </c>
      <c r="AD114" s="935">
        <v>0</v>
      </c>
      <c r="AE114" s="935">
        <v>0</v>
      </c>
      <c r="AF114" s="935">
        <v>0</v>
      </c>
      <c r="AG114" s="935">
        <v>0</v>
      </c>
      <c r="AH114" s="935">
        <v>0</v>
      </c>
      <c r="AI114" s="931">
        <f t="shared" si="29"/>
        <v>1008.0101508843815</v>
      </c>
    </row>
    <row r="115" spans="1:35">
      <c r="A115" s="152"/>
      <c r="B115" s="934" t="s">
        <v>657</v>
      </c>
      <c r="C115" s="935">
        <v>0</v>
      </c>
      <c r="D115" s="935">
        <v>0</v>
      </c>
      <c r="E115" s="935">
        <v>912.93779210350044</v>
      </c>
      <c r="F115" s="935">
        <v>0</v>
      </c>
      <c r="G115" s="935">
        <v>0</v>
      </c>
      <c r="H115" s="935">
        <v>0</v>
      </c>
      <c r="I115" s="935">
        <v>0</v>
      </c>
      <c r="J115" s="931">
        <v>0</v>
      </c>
      <c r="K115" s="935">
        <v>0</v>
      </c>
      <c r="L115" s="935">
        <v>0</v>
      </c>
      <c r="M115" s="935">
        <v>0</v>
      </c>
      <c r="N115" s="935">
        <v>0</v>
      </c>
      <c r="O115" s="935">
        <v>0</v>
      </c>
      <c r="P115" s="935">
        <v>0</v>
      </c>
      <c r="Q115" s="935">
        <v>0</v>
      </c>
      <c r="R115" s="935">
        <v>0</v>
      </c>
      <c r="S115" s="935">
        <v>0</v>
      </c>
      <c r="T115" s="935">
        <v>0</v>
      </c>
      <c r="U115" s="935">
        <v>0</v>
      </c>
      <c r="V115" s="935">
        <v>0</v>
      </c>
      <c r="W115" s="935">
        <v>0</v>
      </c>
      <c r="X115" s="935">
        <v>0</v>
      </c>
      <c r="Y115" s="935">
        <v>0</v>
      </c>
      <c r="Z115" s="935">
        <v>0</v>
      </c>
      <c r="AA115" s="935">
        <v>0</v>
      </c>
      <c r="AB115" s="935">
        <v>0</v>
      </c>
      <c r="AC115" s="935">
        <v>0</v>
      </c>
      <c r="AD115" s="935">
        <v>0</v>
      </c>
      <c r="AE115" s="935">
        <v>0</v>
      </c>
      <c r="AF115" s="935">
        <v>0</v>
      </c>
      <c r="AG115" s="935">
        <v>0</v>
      </c>
      <c r="AH115" s="935">
        <v>0</v>
      </c>
      <c r="AI115" s="931">
        <f t="shared" si="29"/>
        <v>912.93779210350044</v>
      </c>
    </row>
    <row r="116" spans="1:35">
      <c r="A116" s="152"/>
      <c r="B116" s="932" t="s">
        <v>818</v>
      </c>
      <c r="C116" s="931">
        <v>0</v>
      </c>
      <c r="D116" s="931">
        <v>2619.6470605609393</v>
      </c>
      <c r="E116" s="931">
        <v>0</v>
      </c>
      <c r="F116" s="931">
        <v>0</v>
      </c>
      <c r="G116" s="931">
        <v>0</v>
      </c>
      <c r="H116" s="931">
        <v>0</v>
      </c>
      <c r="I116" s="931">
        <v>0</v>
      </c>
      <c r="J116" s="931">
        <v>0</v>
      </c>
      <c r="K116" s="931">
        <v>0</v>
      </c>
      <c r="L116" s="931">
        <v>0</v>
      </c>
      <c r="M116" s="931">
        <v>0</v>
      </c>
      <c r="N116" s="931">
        <v>0</v>
      </c>
      <c r="O116" s="931">
        <v>0</v>
      </c>
      <c r="P116" s="931">
        <v>0</v>
      </c>
      <c r="Q116" s="931">
        <v>0</v>
      </c>
      <c r="R116" s="931">
        <v>0</v>
      </c>
      <c r="S116" s="931">
        <v>0</v>
      </c>
      <c r="T116" s="931">
        <v>0</v>
      </c>
      <c r="U116" s="931">
        <v>0</v>
      </c>
      <c r="V116" s="931">
        <v>0</v>
      </c>
      <c r="W116" s="931">
        <v>0</v>
      </c>
      <c r="X116" s="931">
        <v>0</v>
      </c>
      <c r="Y116" s="931">
        <v>0</v>
      </c>
      <c r="Z116" s="931">
        <v>0</v>
      </c>
      <c r="AA116" s="931">
        <v>0</v>
      </c>
      <c r="AB116" s="931">
        <v>0</v>
      </c>
      <c r="AC116" s="931">
        <v>0</v>
      </c>
      <c r="AD116" s="931">
        <v>0</v>
      </c>
      <c r="AE116" s="931">
        <v>0</v>
      </c>
      <c r="AF116" s="931">
        <v>0</v>
      </c>
      <c r="AG116" s="931">
        <v>0</v>
      </c>
      <c r="AH116" s="931">
        <v>0</v>
      </c>
      <c r="AI116" s="931">
        <f t="shared" si="29"/>
        <v>2619.6470605609393</v>
      </c>
    </row>
    <row r="117" spans="1:35">
      <c r="A117" s="152"/>
      <c r="B117" s="932" t="s">
        <v>815</v>
      </c>
      <c r="C117" s="931">
        <v>0</v>
      </c>
      <c r="D117" s="931">
        <v>0</v>
      </c>
      <c r="E117" s="931">
        <v>1976.6121663735489</v>
      </c>
      <c r="F117" s="931">
        <v>0</v>
      </c>
      <c r="G117" s="931">
        <v>0</v>
      </c>
      <c r="H117" s="931">
        <v>0</v>
      </c>
      <c r="I117" s="931">
        <v>0</v>
      </c>
      <c r="J117" s="931">
        <v>0</v>
      </c>
      <c r="K117" s="931">
        <v>0</v>
      </c>
      <c r="L117" s="931">
        <v>0</v>
      </c>
      <c r="M117" s="931">
        <v>0</v>
      </c>
      <c r="N117" s="931">
        <v>0</v>
      </c>
      <c r="O117" s="931">
        <v>0</v>
      </c>
      <c r="P117" s="931">
        <v>0</v>
      </c>
      <c r="Q117" s="931">
        <v>0</v>
      </c>
      <c r="R117" s="931">
        <v>0</v>
      </c>
      <c r="S117" s="931">
        <v>0</v>
      </c>
      <c r="T117" s="931">
        <v>0</v>
      </c>
      <c r="U117" s="931">
        <v>0</v>
      </c>
      <c r="V117" s="931">
        <v>0</v>
      </c>
      <c r="W117" s="931">
        <v>0</v>
      </c>
      <c r="X117" s="931">
        <v>0</v>
      </c>
      <c r="Y117" s="931">
        <v>0</v>
      </c>
      <c r="Z117" s="931">
        <v>0</v>
      </c>
      <c r="AA117" s="931">
        <v>0</v>
      </c>
      <c r="AB117" s="931">
        <v>0</v>
      </c>
      <c r="AC117" s="931">
        <v>0</v>
      </c>
      <c r="AD117" s="931">
        <v>0</v>
      </c>
      <c r="AE117" s="931">
        <v>0</v>
      </c>
      <c r="AF117" s="931">
        <v>0</v>
      </c>
      <c r="AG117" s="931">
        <v>0</v>
      </c>
      <c r="AH117" s="931">
        <v>0</v>
      </c>
      <c r="AI117" s="931">
        <f t="shared" si="29"/>
        <v>1976.6121663735489</v>
      </c>
    </row>
    <row r="118" spans="1:35">
      <c r="A118" s="152"/>
      <c r="B118" s="1014" t="s">
        <v>816</v>
      </c>
      <c r="C118" s="931">
        <v>0</v>
      </c>
      <c r="D118" s="931">
        <v>0</v>
      </c>
      <c r="E118" s="931">
        <v>0</v>
      </c>
      <c r="F118" s="931">
        <v>973.21760207897137</v>
      </c>
      <c r="G118" s="931">
        <v>0</v>
      </c>
      <c r="H118" s="931">
        <v>0</v>
      </c>
      <c r="I118" s="931">
        <v>0</v>
      </c>
      <c r="J118" s="931">
        <v>0</v>
      </c>
      <c r="K118" s="931">
        <v>0</v>
      </c>
      <c r="L118" s="931">
        <v>0</v>
      </c>
      <c r="M118" s="931">
        <v>0</v>
      </c>
      <c r="N118" s="931">
        <v>0</v>
      </c>
      <c r="O118" s="931">
        <v>0</v>
      </c>
      <c r="P118" s="931">
        <v>0</v>
      </c>
      <c r="Q118" s="931">
        <v>0</v>
      </c>
      <c r="R118" s="931">
        <v>0</v>
      </c>
      <c r="S118" s="931">
        <v>0</v>
      </c>
      <c r="T118" s="931">
        <v>0</v>
      </c>
      <c r="U118" s="931">
        <v>0</v>
      </c>
      <c r="V118" s="931">
        <v>0</v>
      </c>
      <c r="W118" s="931">
        <v>0</v>
      </c>
      <c r="X118" s="931">
        <v>0</v>
      </c>
      <c r="Y118" s="931">
        <v>0</v>
      </c>
      <c r="Z118" s="931">
        <v>0</v>
      </c>
      <c r="AA118" s="931">
        <v>0</v>
      </c>
      <c r="AB118" s="931">
        <v>0</v>
      </c>
      <c r="AC118" s="931">
        <v>0</v>
      </c>
      <c r="AD118" s="931">
        <v>0</v>
      </c>
      <c r="AE118" s="931">
        <v>0</v>
      </c>
      <c r="AF118" s="931">
        <v>0</v>
      </c>
      <c r="AG118" s="931">
        <v>0</v>
      </c>
      <c r="AH118" s="931">
        <v>0</v>
      </c>
      <c r="AI118" s="931">
        <f t="shared" si="29"/>
        <v>973.21760207897137</v>
      </c>
    </row>
    <row r="119" spans="1:35">
      <c r="A119" s="152"/>
      <c r="B119" s="934" t="s">
        <v>817</v>
      </c>
      <c r="C119" s="931">
        <v>0</v>
      </c>
      <c r="D119" s="931">
        <v>0</v>
      </c>
      <c r="E119" s="931">
        <v>0</v>
      </c>
      <c r="F119" s="931">
        <v>0</v>
      </c>
      <c r="G119" s="931">
        <v>847.46862995522167</v>
      </c>
      <c r="H119" s="931">
        <v>0</v>
      </c>
      <c r="I119" s="931">
        <v>0</v>
      </c>
      <c r="J119" s="931">
        <v>0</v>
      </c>
      <c r="K119" s="931">
        <v>0</v>
      </c>
      <c r="L119" s="931">
        <v>0</v>
      </c>
      <c r="M119" s="931">
        <v>0</v>
      </c>
      <c r="N119" s="931">
        <v>0</v>
      </c>
      <c r="O119" s="931">
        <v>0</v>
      </c>
      <c r="P119" s="931">
        <v>0</v>
      </c>
      <c r="Q119" s="931">
        <v>0</v>
      </c>
      <c r="R119" s="931">
        <v>0</v>
      </c>
      <c r="S119" s="931">
        <v>0</v>
      </c>
      <c r="T119" s="931">
        <v>0</v>
      </c>
      <c r="U119" s="931">
        <v>0</v>
      </c>
      <c r="V119" s="931">
        <v>0</v>
      </c>
      <c r="W119" s="931">
        <v>0</v>
      </c>
      <c r="X119" s="931">
        <v>0</v>
      </c>
      <c r="Y119" s="931">
        <v>0</v>
      </c>
      <c r="Z119" s="931">
        <v>0</v>
      </c>
      <c r="AA119" s="931">
        <v>0</v>
      </c>
      <c r="AB119" s="931">
        <v>0</v>
      </c>
      <c r="AC119" s="931">
        <v>0</v>
      </c>
      <c r="AD119" s="931">
        <v>0</v>
      </c>
      <c r="AE119" s="931">
        <v>0</v>
      </c>
      <c r="AF119" s="931">
        <v>0</v>
      </c>
      <c r="AG119" s="931">
        <v>0</v>
      </c>
      <c r="AH119" s="931">
        <v>0</v>
      </c>
      <c r="AI119" s="931">
        <f t="shared" si="29"/>
        <v>847.46862995522167</v>
      </c>
    </row>
    <row r="120" spans="1:35">
      <c r="A120" s="152"/>
      <c r="B120" s="934" t="s">
        <v>648</v>
      </c>
      <c r="C120" s="82">
        <v>2294.4743903570202</v>
      </c>
      <c r="D120" s="82">
        <v>0</v>
      </c>
      <c r="E120" s="82">
        <v>0</v>
      </c>
      <c r="F120" s="82">
        <v>0</v>
      </c>
      <c r="G120" s="82">
        <v>0</v>
      </c>
      <c r="H120" s="82">
        <v>0</v>
      </c>
      <c r="I120" s="82">
        <v>0</v>
      </c>
      <c r="J120" s="931">
        <v>0</v>
      </c>
      <c r="K120" s="82">
        <v>0</v>
      </c>
      <c r="L120" s="82">
        <v>0</v>
      </c>
      <c r="M120" s="82">
        <v>0</v>
      </c>
      <c r="N120" s="82">
        <v>0</v>
      </c>
      <c r="O120" s="82">
        <v>0</v>
      </c>
      <c r="P120" s="82">
        <v>0</v>
      </c>
      <c r="Q120" s="82">
        <v>0</v>
      </c>
      <c r="R120" s="82">
        <v>0</v>
      </c>
      <c r="S120" s="82">
        <v>0</v>
      </c>
      <c r="T120" s="82">
        <v>0</v>
      </c>
      <c r="U120" s="82">
        <v>0</v>
      </c>
      <c r="V120" s="82">
        <v>0</v>
      </c>
      <c r="W120" s="82">
        <v>0</v>
      </c>
      <c r="X120" s="82">
        <v>0</v>
      </c>
      <c r="Y120" s="82">
        <v>0</v>
      </c>
      <c r="Z120" s="82">
        <v>0</v>
      </c>
      <c r="AA120" s="82">
        <v>0</v>
      </c>
      <c r="AB120" s="82">
        <v>0</v>
      </c>
      <c r="AC120" s="82">
        <v>0</v>
      </c>
      <c r="AD120" s="82">
        <v>0</v>
      </c>
      <c r="AE120" s="82">
        <v>0</v>
      </c>
      <c r="AF120" s="82">
        <v>0</v>
      </c>
      <c r="AG120" s="82">
        <v>0</v>
      </c>
      <c r="AH120" s="82">
        <v>0</v>
      </c>
      <c r="AI120" s="931">
        <f t="shared" si="29"/>
        <v>2294.4743903570202</v>
      </c>
    </row>
    <row r="121" spans="1:35">
      <c r="A121" s="152"/>
      <c r="B121" s="932" t="s">
        <v>499</v>
      </c>
      <c r="C121" s="334">
        <v>0</v>
      </c>
      <c r="D121" s="334">
        <v>0</v>
      </c>
      <c r="E121" s="334">
        <v>0</v>
      </c>
      <c r="F121" s="334">
        <v>0</v>
      </c>
      <c r="G121" s="334">
        <v>0</v>
      </c>
      <c r="H121" s="334">
        <v>0</v>
      </c>
      <c r="I121" s="334">
        <v>1497.9085328456624</v>
      </c>
      <c r="J121" s="931">
        <v>0</v>
      </c>
      <c r="K121" s="334">
        <v>0</v>
      </c>
      <c r="L121" s="334">
        <v>0</v>
      </c>
      <c r="M121" s="334">
        <v>0</v>
      </c>
      <c r="N121" s="334">
        <v>0</v>
      </c>
      <c r="O121" s="334">
        <v>0</v>
      </c>
      <c r="P121" s="334">
        <v>0</v>
      </c>
      <c r="Q121" s="334">
        <v>0</v>
      </c>
      <c r="R121" s="334">
        <v>0</v>
      </c>
      <c r="S121" s="334">
        <v>0</v>
      </c>
      <c r="T121" s="334">
        <v>0</v>
      </c>
      <c r="U121" s="334">
        <v>0</v>
      </c>
      <c r="V121" s="334">
        <v>0</v>
      </c>
      <c r="W121" s="334">
        <v>0</v>
      </c>
      <c r="X121" s="334">
        <v>0</v>
      </c>
      <c r="Y121" s="334">
        <v>0</v>
      </c>
      <c r="Z121" s="334">
        <v>0</v>
      </c>
      <c r="AA121" s="334">
        <v>0</v>
      </c>
      <c r="AB121" s="334">
        <v>0</v>
      </c>
      <c r="AC121" s="334">
        <v>0</v>
      </c>
      <c r="AD121" s="334">
        <v>0</v>
      </c>
      <c r="AE121" s="334">
        <v>0</v>
      </c>
      <c r="AF121" s="334">
        <v>0</v>
      </c>
      <c r="AG121" s="334">
        <v>0</v>
      </c>
      <c r="AH121" s="334">
        <v>0</v>
      </c>
      <c r="AI121" s="931">
        <f t="shared" si="29"/>
        <v>1497.9085328456624</v>
      </c>
    </row>
    <row r="122" spans="1:35">
      <c r="A122" s="152"/>
      <c r="B122" s="932" t="s">
        <v>500</v>
      </c>
      <c r="C122" s="334">
        <v>0</v>
      </c>
      <c r="D122" s="334">
        <v>0</v>
      </c>
      <c r="E122" s="334">
        <v>0</v>
      </c>
      <c r="F122" s="334">
        <v>995.04655762319351</v>
      </c>
      <c r="G122" s="334">
        <v>0</v>
      </c>
      <c r="H122" s="334">
        <v>0</v>
      </c>
      <c r="I122" s="334">
        <v>0</v>
      </c>
      <c r="J122" s="931">
        <v>0</v>
      </c>
      <c r="K122" s="334">
        <v>0</v>
      </c>
      <c r="L122" s="334">
        <v>0</v>
      </c>
      <c r="M122" s="334">
        <v>0</v>
      </c>
      <c r="N122" s="334">
        <v>0</v>
      </c>
      <c r="O122" s="334">
        <v>0</v>
      </c>
      <c r="P122" s="334">
        <v>0</v>
      </c>
      <c r="Q122" s="334">
        <v>0</v>
      </c>
      <c r="R122" s="334">
        <v>0</v>
      </c>
      <c r="S122" s="334">
        <v>0</v>
      </c>
      <c r="T122" s="334">
        <v>0</v>
      </c>
      <c r="U122" s="334">
        <v>0</v>
      </c>
      <c r="V122" s="334">
        <v>0</v>
      </c>
      <c r="W122" s="334">
        <v>0</v>
      </c>
      <c r="X122" s="334">
        <v>0</v>
      </c>
      <c r="Y122" s="334">
        <v>0</v>
      </c>
      <c r="Z122" s="334">
        <v>0</v>
      </c>
      <c r="AA122" s="334">
        <v>0</v>
      </c>
      <c r="AB122" s="334">
        <v>0</v>
      </c>
      <c r="AC122" s="334">
        <v>0</v>
      </c>
      <c r="AD122" s="334">
        <v>0</v>
      </c>
      <c r="AE122" s="334">
        <v>0</v>
      </c>
      <c r="AF122" s="334">
        <v>0</v>
      </c>
      <c r="AG122" s="334">
        <v>0</v>
      </c>
      <c r="AH122" s="334">
        <v>0</v>
      </c>
      <c r="AI122" s="931">
        <f t="shared" si="29"/>
        <v>995.04655762319351</v>
      </c>
    </row>
    <row r="123" spans="1:35">
      <c r="A123" s="152"/>
      <c r="B123" s="932" t="s">
        <v>595</v>
      </c>
      <c r="C123" s="334">
        <v>0</v>
      </c>
      <c r="D123" s="334">
        <v>1906.947804934566</v>
      </c>
      <c r="E123" s="334">
        <v>0</v>
      </c>
      <c r="F123" s="334">
        <v>0</v>
      </c>
      <c r="G123" s="334">
        <v>0</v>
      </c>
      <c r="H123" s="334">
        <v>0</v>
      </c>
      <c r="I123" s="334">
        <v>0</v>
      </c>
      <c r="J123" s="931">
        <v>0</v>
      </c>
      <c r="K123" s="334">
        <v>0</v>
      </c>
      <c r="L123" s="334">
        <v>0</v>
      </c>
      <c r="M123" s="334">
        <v>0</v>
      </c>
      <c r="N123" s="334">
        <v>0</v>
      </c>
      <c r="O123" s="334">
        <v>0</v>
      </c>
      <c r="P123" s="334">
        <v>0</v>
      </c>
      <c r="Q123" s="334">
        <v>0</v>
      </c>
      <c r="R123" s="334">
        <v>0</v>
      </c>
      <c r="S123" s="334">
        <v>0</v>
      </c>
      <c r="T123" s="334">
        <v>0</v>
      </c>
      <c r="U123" s="334">
        <v>0</v>
      </c>
      <c r="V123" s="334">
        <v>0</v>
      </c>
      <c r="W123" s="334">
        <v>0</v>
      </c>
      <c r="X123" s="334">
        <v>0</v>
      </c>
      <c r="Y123" s="334">
        <v>0</v>
      </c>
      <c r="Z123" s="334">
        <v>0</v>
      </c>
      <c r="AA123" s="334">
        <v>0</v>
      </c>
      <c r="AB123" s="334">
        <v>0</v>
      </c>
      <c r="AC123" s="334">
        <v>0</v>
      </c>
      <c r="AD123" s="334">
        <v>0</v>
      </c>
      <c r="AE123" s="334">
        <v>0</v>
      </c>
      <c r="AF123" s="334">
        <v>0</v>
      </c>
      <c r="AG123" s="334">
        <v>0</v>
      </c>
      <c r="AH123" s="334">
        <v>0</v>
      </c>
      <c r="AI123" s="931">
        <f t="shared" si="29"/>
        <v>1906.947804934566</v>
      </c>
    </row>
    <row r="124" spans="1:35">
      <c r="A124" s="152"/>
      <c r="B124" s="934" t="s">
        <v>501</v>
      </c>
      <c r="C124" s="935">
        <v>0</v>
      </c>
      <c r="D124" s="935">
        <v>969.44766287108519</v>
      </c>
      <c r="E124" s="935">
        <v>0</v>
      </c>
      <c r="F124" s="935">
        <v>0</v>
      </c>
      <c r="G124" s="935">
        <v>0</v>
      </c>
      <c r="H124" s="935">
        <v>0</v>
      </c>
      <c r="I124" s="935">
        <v>0</v>
      </c>
      <c r="J124" s="931">
        <v>0</v>
      </c>
      <c r="K124" s="935">
        <v>0</v>
      </c>
      <c r="L124" s="935">
        <v>0</v>
      </c>
      <c r="M124" s="935">
        <v>0</v>
      </c>
      <c r="N124" s="935">
        <v>0</v>
      </c>
      <c r="O124" s="935">
        <v>0</v>
      </c>
      <c r="P124" s="935">
        <v>0</v>
      </c>
      <c r="Q124" s="935">
        <v>0</v>
      </c>
      <c r="R124" s="935">
        <v>0</v>
      </c>
      <c r="S124" s="935">
        <v>0</v>
      </c>
      <c r="T124" s="935">
        <v>0</v>
      </c>
      <c r="U124" s="935">
        <v>0</v>
      </c>
      <c r="V124" s="935">
        <v>0</v>
      </c>
      <c r="W124" s="935">
        <v>0</v>
      </c>
      <c r="X124" s="935">
        <v>0</v>
      </c>
      <c r="Y124" s="935">
        <v>0</v>
      </c>
      <c r="Z124" s="935">
        <v>0</v>
      </c>
      <c r="AA124" s="935">
        <v>0</v>
      </c>
      <c r="AB124" s="935">
        <v>0</v>
      </c>
      <c r="AC124" s="935">
        <v>0</v>
      </c>
      <c r="AD124" s="935">
        <v>0</v>
      </c>
      <c r="AE124" s="935">
        <v>0</v>
      </c>
      <c r="AF124" s="935">
        <v>0</v>
      </c>
      <c r="AG124" s="935">
        <v>0</v>
      </c>
      <c r="AH124" s="935">
        <v>0</v>
      </c>
      <c r="AI124" s="931">
        <f t="shared" si="29"/>
        <v>969.44766287108519</v>
      </c>
    </row>
    <row r="125" spans="1:35">
      <c r="A125" s="152"/>
      <c r="B125" s="934" t="s">
        <v>831</v>
      </c>
      <c r="C125" s="935">
        <v>0</v>
      </c>
      <c r="D125" s="935">
        <v>1.8297570331489055</v>
      </c>
      <c r="E125" s="935">
        <v>0</v>
      </c>
      <c r="F125" s="935">
        <v>0</v>
      </c>
      <c r="G125" s="935">
        <v>0</v>
      </c>
      <c r="H125" s="935">
        <v>0</v>
      </c>
      <c r="I125" s="935">
        <v>0</v>
      </c>
      <c r="J125" s="931">
        <v>0</v>
      </c>
      <c r="K125" s="935">
        <v>0</v>
      </c>
      <c r="L125" s="935">
        <v>0</v>
      </c>
      <c r="M125" s="935">
        <v>0</v>
      </c>
      <c r="N125" s="935">
        <v>0</v>
      </c>
      <c r="O125" s="935">
        <v>0</v>
      </c>
      <c r="P125" s="935">
        <v>0</v>
      </c>
      <c r="Q125" s="935">
        <v>0</v>
      </c>
      <c r="R125" s="935">
        <v>0</v>
      </c>
      <c r="S125" s="935">
        <v>0</v>
      </c>
      <c r="T125" s="935">
        <v>0</v>
      </c>
      <c r="U125" s="935">
        <v>0</v>
      </c>
      <c r="V125" s="935">
        <v>0</v>
      </c>
      <c r="W125" s="935">
        <v>0</v>
      </c>
      <c r="X125" s="935">
        <v>0</v>
      </c>
      <c r="Y125" s="935">
        <v>0</v>
      </c>
      <c r="Z125" s="935">
        <v>0</v>
      </c>
      <c r="AA125" s="935">
        <v>0</v>
      </c>
      <c r="AB125" s="935">
        <v>0</v>
      </c>
      <c r="AC125" s="935">
        <v>0</v>
      </c>
      <c r="AD125" s="935">
        <v>0</v>
      </c>
      <c r="AE125" s="935">
        <v>0</v>
      </c>
      <c r="AF125" s="935">
        <v>0</v>
      </c>
      <c r="AG125" s="935">
        <v>0</v>
      </c>
      <c r="AH125" s="935">
        <v>0</v>
      </c>
      <c r="AI125" s="931">
        <f t="shared" si="29"/>
        <v>1.8297570331489055</v>
      </c>
    </row>
    <row r="126" spans="1:35">
      <c r="A126" s="152"/>
      <c r="B126" s="934" t="s">
        <v>830</v>
      </c>
      <c r="C126" s="935">
        <v>0</v>
      </c>
      <c r="D126" s="935">
        <v>266.94041200750121</v>
      </c>
      <c r="E126" s="935">
        <v>0</v>
      </c>
      <c r="F126" s="935">
        <v>0</v>
      </c>
      <c r="G126" s="935">
        <v>0</v>
      </c>
      <c r="H126" s="935">
        <v>0</v>
      </c>
      <c r="I126" s="935">
        <v>0</v>
      </c>
      <c r="J126" s="931">
        <v>0</v>
      </c>
      <c r="K126" s="935">
        <v>0</v>
      </c>
      <c r="L126" s="935">
        <v>0</v>
      </c>
      <c r="M126" s="935">
        <v>0</v>
      </c>
      <c r="N126" s="935">
        <v>0</v>
      </c>
      <c r="O126" s="935">
        <v>0</v>
      </c>
      <c r="P126" s="935">
        <v>0</v>
      </c>
      <c r="Q126" s="935">
        <v>0</v>
      </c>
      <c r="R126" s="935">
        <v>0</v>
      </c>
      <c r="S126" s="935">
        <v>0</v>
      </c>
      <c r="T126" s="935">
        <v>0</v>
      </c>
      <c r="U126" s="935">
        <v>0</v>
      </c>
      <c r="V126" s="935">
        <v>0</v>
      </c>
      <c r="W126" s="935">
        <v>0</v>
      </c>
      <c r="X126" s="935">
        <v>0</v>
      </c>
      <c r="Y126" s="935">
        <v>0</v>
      </c>
      <c r="Z126" s="935">
        <v>0</v>
      </c>
      <c r="AA126" s="935">
        <v>0</v>
      </c>
      <c r="AB126" s="935">
        <v>0</v>
      </c>
      <c r="AC126" s="935">
        <v>0</v>
      </c>
      <c r="AD126" s="935">
        <v>0</v>
      </c>
      <c r="AE126" s="935">
        <v>0</v>
      </c>
      <c r="AF126" s="935">
        <v>0</v>
      </c>
      <c r="AG126" s="935">
        <v>0</v>
      </c>
      <c r="AH126" s="935">
        <v>0</v>
      </c>
      <c r="AI126" s="931">
        <f t="shared" si="29"/>
        <v>266.94041200750121</v>
      </c>
    </row>
    <row r="127" spans="1:35">
      <c r="A127" s="152"/>
      <c r="B127" s="934" t="s">
        <v>759</v>
      </c>
      <c r="C127" s="935">
        <v>474.83250955800003</v>
      </c>
      <c r="D127" s="935">
        <v>317.08242224400004</v>
      </c>
      <c r="E127" s="935">
        <v>0</v>
      </c>
      <c r="F127" s="935">
        <v>0</v>
      </c>
      <c r="G127" s="935">
        <v>0</v>
      </c>
      <c r="H127" s="935">
        <v>0</v>
      </c>
      <c r="I127" s="935">
        <v>0</v>
      </c>
      <c r="J127" s="931">
        <v>0</v>
      </c>
      <c r="K127" s="935">
        <v>0</v>
      </c>
      <c r="L127" s="935">
        <v>0</v>
      </c>
      <c r="M127" s="935">
        <v>0</v>
      </c>
      <c r="N127" s="935">
        <v>0</v>
      </c>
      <c r="O127" s="935">
        <v>0</v>
      </c>
      <c r="P127" s="935">
        <v>0</v>
      </c>
      <c r="Q127" s="935">
        <v>0</v>
      </c>
      <c r="R127" s="935">
        <v>0</v>
      </c>
      <c r="S127" s="935">
        <v>0</v>
      </c>
      <c r="T127" s="935">
        <v>0</v>
      </c>
      <c r="U127" s="935">
        <v>0</v>
      </c>
      <c r="V127" s="935">
        <v>0</v>
      </c>
      <c r="W127" s="935">
        <v>0</v>
      </c>
      <c r="X127" s="935">
        <v>0</v>
      </c>
      <c r="Y127" s="935">
        <v>0</v>
      </c>
      <c r="Z127" s="935">
        <v>0</v>
      </c>
      <c r="AA127" s="935">
        <v>0</v>
      </c>
      <c r="AB127" s="935">
        <v>0</v>
      </c>
      <c r="AC127" s="935">
        <v>0</v>
      </c>
      <c r="AD127" s="935">
        <v>0</v>
      </c>
      <c r="AE127" s="935">
        <v>0</v>
      </c>
      <c r="AF127" s="935">
        <v>0</v>
      </c>
      <c r="AG127" s="935">
        <v>0</v>
      </c>
      <c r="AH127" s="935">
        <v>0</v>
      </c>
      <c r="AI127" s="931">
        <f t="shared" si="29"/>
        <v>791.91493180200007</v>
      </c>
    </row>
    <row r="128" spans="1:35">
      <c r="A128" s="152"/>
      <c r="B128" s="934" t="s">
        <v>556</v>
      </c>
      <c r="C128" s="935">
        <v>1838.436253666451</v>
      </c>
      <c r="D128" s="935">
        <v>0</v>
      </c>
      <c r="E128" s="935">
        <v>0</v>
      </c>
      <c r="F128" s="935">
        <v>0</v>
      </c>
      <c r="G128" s="935">
        <v>0</v>
      </c>
      <c r="H128" s="935">
        <v>0</v>
      </c>
      <c r="I128" s="935">
        <v>0</v>
      </c>
      <c r="J128" s="931">
        <v>0</v>
      </c>
      <c r="K128" s="935">
        <v>0</v>
      </c>
      <c r="L128" s="935">
        <v>0</v>
      </c>
      <c r="M128" s="935">
        <v>0</v>
      </c>
      <c r="N128" s="935">
        <v>0</v>
      </c>
      <c r="O128" s="935">
        <v>0</v>
      </c>
      <c r="P128" s="935">
        <v>0</v>
      </c>
      <c r="Q128" s="935">
        <v>0</v>
      </c>
      <c r="R128" s="935">
        <v>0</v>
      </c>
      <c r="S128" s="935">
        <v>0</v>
      </c>
      <c r="T128" s="935">
        <v>0</v>
      </c>
      <c r="U128" s="935">
        <v>0</v>
      </c>
      <c r="V128" s="935">
        <v>0</v>
      </c>
      <c r="W128" s="935">
        <v>0</v>
      </c>
      <c r="X128" s="935">
        <v>0</v>
      </c>
      <c r="Y128" s="935">
        <v>0</v>
      </c>
      <c r="Z128" s="935">
        <v>0</v>
      </c>
      <c r="AA128" s="935">
        <v>0</v>
      </c>
      <c r="AB128" s="935">
        <v>0</v>
      </c>
      <c r="AC128" s="935">
        <v>0</v>
      </c>
      <c r="AD128" s="935">
        <v>0</v>
      </c>
      <c r="AE128" s="935">
        <v>0</v>
      </c>
      <c r="AF128" s="935">
        <v>0</v>
      </c>
      <c r="AG128" s="935">
        <v>0</v>
      </c>
      <c r="AH128" s="935">
        <v>0</v>
      </c>
      <c r="AI128" s="931">
        <f t="shared" si="29"/>
        <v>1838.436253666451</v>
      </c>
    </row>
    <row r="129" spans="1:35">
      <c r="A129" s="152"/>
      <c r="B129" s="934" t="s">
        <v>79</v>
      </c>
      <c r="C129" s="935">
        <v>0</v>
      </c>
      <c r="D129" s="935">
        <v>9625.3864849999991</v>
      </c>
      <c r="E129" s="935">
        <v>7757.6480259999998</v>
      </c>
      <c r="F129" s="935">
        <v>9424.9517798400011</v>
      </c>
      <c r="G129" s="935">
        <v>10939.764891999999</v>
      </c>
      <c r="H129" s="935">
        <v>10562.539717</v>
      </c>
      <c r="I129" s="935">
        <v>376.29992600000003</v>
      </c>
      <c r="J129" s="931">
        <v>0</v>
      </c>
      <c r="K129" s="935">
        <v>0</v>
      </c>
      <c r="L129" s="935">
        <v>3911.2758290000002</v>
      </c>
      <c r="M129" s="935">
        <v>0</v>
      </c>
      <c r="N129" s="935">
        <v>0</v>
      </c>
      <c r="O129" s="935">
        <v>0</v>
      </c>
      <c r="P129" s="935">
        <v>0</v>
      </c>
      <c r="Q129" s="935">
        <v>0</v>
      </c>
      <c r="R129" s="935">
        <v>0</v>
      </c>
      <c r="S129" s="935">
        <v>0</v>
      </c>
      <c r="T129" s="935">
        <v>0</v>
      </c>
      <c r="U129" s="935">
        <v>0</v>
      </c>
      <c r="V129" s="935">
        <v>0</v>
      </c>
      <c r="W129" s="935">
        <v>0</v>
      </c>
      <c r="X129" s="935">
        <v>0</v>
      </c>
      <c r="Y129" s="935">
        <v>0</v>
      </c>
      <c r="Z129" s="935">
        <v>0</v>
      </c>
      <c r="AA129" s="935">
        <v>0</v>
      </c>
      <c r="AB129" s="935">
        <v>0</v>
      </c>
      <c r="AC129" s="935">
        <v>0</v>
      </c>
      <c r="AD129" s="935">
        <v>0</v>
      </c>
      <c r="AE129" s="935">
        <v>0</v>
      </c>
      <c r="AF129" s="935">
        <v>0</v>
      </c>
      <c r="AG129" s="935">
        <v>0</v>
      </c>
      <c r="AH129" s="935">
        <v>0</v>
      </c>
      <c r="AI129" s="931">
        <f t="shared" si="29"/>
        <v>52597.86665484</v>
      </c>
    </row>
    <row r="130" spans="1:35">
      <c r="A130" s="152"/>
      <c r="B130" s="934" t="s">
        <v>554</v>
      </c>
      <c r="C130" s="935">
        <v>243.89262499999995</v>
      </c>
      <c r="D130" s="935">
        <v>359.39327499999996</v>
      </c>
      <c r="E130" s="935">
        <v>365.23127499999998</v>
      </c>
      <c r="F130" s="935">
        <v>370.85627499999998</v>
      </c>
      <c r="G130" s="935">
        <v>370.85627499999998</v>
      </c>
      <c r="H130" s="935">
        <v>370.85627499999998</v>
      </c>
      <c r="I130" s="935">
        <v>370.85627499999998</v>
      </c>
      <c r="J130" s="931">
        <v>370.85627499999998</v>
      </c>
      <c r="K130" s="935">
        <v>370.85627499999998</v>
      </c>
      <c r="L130" s="935">
        <v>370.85627499999998</v>
      </c>
      <c r="M130" s="935">
        <v>370.85627499999998</v>
      </c>
      <c r="N130" s="935">
        <v>370.85627499999998</v>
      </c>
      <c r="O130" s="935">
        <v>370.85627499999998</v>
      </c>
      <c r="P130" s="935">
        <v>370.85627499999998</v>
      </c>
      <c r="Q130" s="935">
        <v>370.85627499999998</v>
      </c>
      <c r="R130" s="935">
        <v>370.85627499999998</v>
      </c>
      <c r="S130" s="935">
        <v>370.85627499999998</v>
      </c>
      <c r="T130" s="935">
        <v>370.85627499999998</v>
      </c>
      <c r="U130" s="935">
        <v>370.85627499999998</v>
      </c>
      <c r="V130" s="935">
        <v>322.17022499999996</v>
      </c>
      <c r="W130" s="935">
        <v>126.96365000000003</v>
      </c>
      <c r="X130" s="935">
        <v>11.463000000000001</v>
      </c>
      <c r="Y130" s="935">
        <v>5.625</v>
      </c>
      <c r="Z130" s="935">
        <v>0</v>
      </c>
      <c r="AA130" s="935">
        <v>0</v>
      </c>
      <c r="AB130" s="935">
        <v>0</v>
      </c>
      <c r="AC130" s="935">
        <v>0</v>
      </c>
      <c r="AD130" s="935">
        <v>0</v>
      </c>
      <c r="AE130" s="935">
        <v>0</v>
      </c>
      <c r="AF130" s="935">
        <v>0</v>
      </c>
      <c r="AG130" s="935">
        <v>0</v>
      </c>
      <c r="AH130" s="935">
        <v>0</v>
      </c>
      <c r="AI130" s="931">
        <f t="shared" si="29"/>
        <v>7368.4394499999999</v>
      </c>
    </row>
    <row r="131" spans="1:35">
      <c r="A131" s="152"/>
      <c r="B131" s="932" t="s">
        <v>218</v>
      </c>
      <c r="C131" s="935">
        <f t="shared" ref="C131:AH131" si="30">+C132+C133</f>
        <v>17512.561217266993</v>
      </c>
      <c r="D131" s="935">
        <f t="shared" si="30"/>
        <v>440.46103399999998</v>
      </c>
      <c r="E131" s="935">
        <f t="shared" si="30"/>
        <v>211.22348400000001</v>
      </c>
      <c r="F131" s="935">
        <f t="shared" si="30"/>
        <v>448.02578199999999</v>
      </c>
      <c r="G131" s="935">
        <f t="shared" si="30"/>
        <v>45.310327000000001</v>
      </c>
      <c r="H131" s="935">
        <f t="shared" si="30"/>
        <v>0</v>
      </c>
      <c r="I131" s="935">
        <f t="shared" si="30"/>
        <v>0</v>
      </c>
      <c r="J131" s="935">
        <f t="shared" si="30"/>
        <v>0</v>
      </c>
      <c r="K131" s="935">
        <f t="shared" si="30"/>
        <v>0</v>
      </c>
      <c r="L131" s="935">
        <f t="shared" si="30"/>
        <v>0</v>
      </c>
      <c r="M131" s="935">
        <f t="shared" si="30"/>
        <v>0</v>
      </c>
      <c r="N131" s="935">
        <f t="shared" si="30"/>
        <v>0</v>
      </c>
      <c r="O131" s="935">
        <f t="shared" si="30"/>
        <v>0</v>
      </c>
      <c r="P131" s="935">
        <f t="shared" si="30"/>
        <v>0</v>
      </c>
      <c r="Q131" s="935">
        <f t="shared" si="30"/>
        <v>0</v>
      </c>
      <c r="R131" s="935">
        <f t="shared" si="30"/>
        <v>0</v>
      </c>
      <c r="S131" s="935">
        <f t="shared" si="30"/>
        <v>0</v>
      </c>
      <c r="T131" s="935">
        <f t="shared" si="30"/>
        <v>0</v>
      </c>
      <c r="U131" s="935">
        <f t="shared" si="30"/>
        <v>0</v>
      </c>
      <c r="V131" s="935">
        <f t="shared" si="30"/>
        <v>0</v>
      </c>
      <c r="W131" s="935">
        <f t="shared" si="30"/>
        <v>0</v>
      </c>
      <c r="X131" s="935">
        <f t="shared" si="30"/>
        <v>0</v>
      </c>
      <c r="Y131" s="935">
        <f t="shared" si="30"/>
        <v>0</v>
      </c>
      <c r="Z131" s="935">
        <f t="shared" si="30"/>
        <v>0</v>
      </c>
      <c r="AA131" s="935">
        <f t="shared" si="30"/>
        <v>0</v>
      </c>
      <c r="AB131" s="935">
        <f t="shared" si="30"/>
        <v>0</v>
      </c>
      <c r="AC131" s="935">
        <f t="shared" si="30"/>
        <v>0</v>
      </c>
      <c r="AD131" s="935">
        <f t="shared" si="30"/>
        <v>0</v>
      </c>
      <c r="AE131" s="935">
        <f t="shared" si="30"/>
        <v>0</v>
      </c>
      <c r="AF131" s="935">
        <f t="shared" si="30"/>
        <v>0</v>
      </c>
      <c r="AG131" s="935">
        <f t="shared" si="30"/>
        <v>0</v>
      </c>
      <c r="AH131" s="935">
        <f t="shared" si="30"/>
        <v>0</v>
      </c>
      <c r="AI131" s="931">
        <f t="shared" si="29"/>
        <v>18657.581844266992</v>
      </c>
    </row>
    <row r="132" spans="1:35">
      <c r="A132" s="152"/>
      <c r="B132" s="326" t="s">
        <v>72</v>
      </c>
      <c r="C132" s="927">
        <v>8008.9885369669937</v>
      </c>
      <c r="D132" s="927">
        <v>0</v>
      </c>
      <c r="E132" s="927">
        <v>0</v>
      </c>
      <c r="F132" s="927">
        <v>0</v>
      </c>
      <c r="G132" s="927">
        <v>0</v>
      </c>
      <c r="H132" s="927">
        <v>0</v>
      </c>
      <c r="I132" s="927">
        <v>0</v>
      </c>
      <c r="J132" s="930">
        <v>0</v>
      </c>
      <c r="K132" s="927">
        <v>0</v>
      </c>
      <c r="L132" s="927">
        <v>0</v>
      </c>
      <c r="M132" s="927">
        <v>0</v>
      </c>
      <c r="N132" s="927">
        <v>0</v>
      </c>
      <c r="O132" s="927">
        <v>0</v>
      </c>
      <c r="P132" s="927">
        <v>0</v>
      </c>
      <c r="Q132" s="927">
        <v>0</v>
      </c>
      <c r="R132" s="927">
        <v>0</v>
      </c>
      <c r="S132" s="927">
        <v>0</v>
      </c>
      <c r="T132" s="927">
        <v>0</v>
      </c>
      <c r="U132" s="927">
        <v>0</v>
      </c>
      <c r="V132" s="927">
        <v>0</v>
      </c>
      <c r="W132" s="927">
        <v>0</v>
      </c>
      <c r="X132" s="927">
        <v>0</v>
      </c>
      <c r="Y132" s="927">
        <v>0</v>
      </c>
      <c r="Z132" s="927">
        <v>0</v>
      </c>
      <c r="AA132" s="927">
        <v>0</v>
      </c>
      <c r="AB132" s="927">
        <v>0</v>
      </c>
      <c r="AC132" s="927">
        <v>0</v>
      </c>
      <c r="AD132" s="927">
        <v>0</v>
      </c>
      <c r="AE132" s="927">
        <v>0</v>
      </c>
      <c r="AF132" s="927">
        <v>0</v>
      </c>
      <c r="AG132" s="927">
        <v>0</v>
      </c>
      <c r="AH132" s="927">
        <v>0</v>
      </c>
      <c r="AI132" s="930">
        <f t="shared" si="29"/>
        <v>8008.9885369669937</v>
      </c>
    </row>
    <row r="133" spans="1:35">
      <c r="A133" s="152"/>
      <c r="B133" s="352" t="s">
        <v>70</v>
      </c>
      <c r="C133" s="919">
        <v>9503.5726803000016</v>
      </c>
      <c r="D133" s="919">
        <v>440.46103399999998</v>
      </c>
      <c r="E133" s="919">
        <v>211.22348400000001</v>
      </c>
      <c r="F133" s="919">
        <v>448.02578199999999</v>
      </c>
      <c r="G133" s="919">
        <v>45.310327000000001</v>
      </c>
      <c r="H133" s="919">
        <v>0</v>
      </c>
      <c r="I133" s="919">
        <v>0</v>
      </c>
      <c r="J133" s="80">
        <v>0</v>
      </c>
      <c r="K133" s="919">
        <v>0</v>
      </c>
      <c r="L133" s="919">
        <v>0</v>
      </c>
      <c r="M133" s="919">
        <v>0</v>
      </c>
      <c r="N133" s="919">
        <v>0</v>
      </c>
      <c r="O133" s="919">
        <v>0</v>
      </c>
      <c r="P133" s="919">
        <v>0</v>
      </c>
      <c r="Q133" s="919">
        <v>0</v>
      </c>
      <c r="R133" s="919">
        <v>0</v>
      </c>
      <c r="S133" s="919">
        <v>0</v>
      </c>
      <c r="T133" s="919">
        <v>0</v>
      </c>
      <c r="U133" s="919">
        <v>0</v>
      </c>
      <c r="V133" s="919">
        <v>0</v>
      </c>
      <c r="W133" s="919">
        <v>0</v>
      </c>
      <c r="X133" s="919">
        <v>0</v>
      </c>
      <c r="Y133" s="919">
        <v>0</v>
      </c>
      <c r="Z133" s="919">
        <v>0</v>
      </c>
      <c r="AA133" s="919">
        <v>0</v>
      </c>
      <c r="AB133" s="919">
        <v>0</v>
      </c>
      <c r="AC133" s="919">
        <v>0</v>
      </c>
      <c r="AD133" s="919">
        <v>0</v>
      </c>
      <c r="AE133" s="919">
        <v>0</v>
      </c>
      <c r="AF133" s="919">
        <v>0</v>
      </c>
      <c r="AG133" s="919">
        <v>0</v>
      </c>
      <c r="AH133" s="919">
        <v>0</v>
      </c>
      <c r="AI133" s="80">
        <f t="shared" si="29"/>
        <v>10648.593307300001</v>
      </c>
    </row>
    <row r="134" spans="1:35">
      <c r="A134" s="152"/>
      <c r="B134" s="932" t="s">
        <v>340</v>
      </c>
      <c r="C134" s="935">
        <f t="shared" ref="C134:AH134" si="31">+C135+C142</f>
        <v>84.712883517456689</v>
      </c>
      <c r="D134" s="935">
        <f t="shared" si="31"/>
        <v>94.219515604302018</v>
      </c>
      <c r="E134" s="935">
        <f t="shared" si="31"/>
        <v>103.48471484115282</v>
      </c>
      <c r="F134" s="935">
        <f t="shared" si="31"/>
        <v>50.981919165664955</v>
      </c>
      <c r="G134" s="935">
        <f t="shared" si="31"/>
        <v>14.883244457542407</v>
      </c>
      <c r="H134" s="935">
        <f t="shared" si="31"/>
        <v>0.13672526551232594</v>
      </c>
      <c r="I134" s="935">
        <f t="shared" si="31"/>
        <v>0.13672526551232594</v>
      </c>
      <c r="J134" s="935">
        <f t="shared" si="31"/>
        <v>0.67272527551232586</v>
      </c>
      <c r="K134" s="935">
        <f t="shared" si="31"/>
        <v>0.13672526551232594</v>
      </c>
      <c r="L134" s="935">
        <f t="shared" si="31"/>
        <v>0.13672526551232594</v>
      </c>
      <c r="M134" s="935">
        <f t="shared" si="31"/>
        <v>0.13672526551232594</v>
      </c>
      <c r="N134" s="935">
        <f t="shared" si="31"/>
        <v>0.13672526551232594</v>
      </c>
      <c r="O134" s="935">
        <f t="shared" si="31"/>
        <v>0.13672526551232594</v>
      </c>
      <c r="P134" s="935">
        <f t="shared" si="31"/>
        <v>0.13672526551232594</v>
      </c>
      <c r="Q134" s="935">
        <f t="shared" si="31"/>
        <v>0.13672526551232594</v>
      </c>
      <c r="R134" s="935">
        <f t="shared" si="31"/>
        <v>0.13672526551232594</v>
      </c>
      <c r="S134" s="935">
        <f t="shared" si="31"/>
        <v>0.13672526551232594</v>
      </c>
      <c r="T134" s="935">
        <f t="shared" si="31"/>
        <v>0.13672526551232594</v>
      </c>
      <c r="U134" s="935">
        <f t="shared" si="31"/>
        <v>0.13672526551232594</v>
      </c>
      <c r="V134" s="935">
        <f t="shared" si="31"/>
        <v>0.13672526551232594</v>
      </c>
      <c r="W134" s="935">
        <f t="shared" si="31"/>
        <v>0.13672526551232594</v>
      </c>
      <c r="X134" s="935">
        <f t="shared" si="31"/>
        <v>0.13672526551232594</v>
      </c>
      <c r="Y134" s="935">
        <f t="shared" si="31"/>
        <v>0.13672526551232594</v>
      </c>
      <c r="Z134" s="935">
        <f t="shared" si="31"/>
        <v>0.13672526551232594</v>
      </c>
      <c r="AA134" s="935">
        <f t="shared" si="31"/>
        <v>0.13672526551232594</v>
      </c>
      <c r="AB134" s="935">
        <f t="shared" si="31"/>
        <v>0.13672526551232594</v>
      </c>
      <c r="AC134" s="935">
        <f t="shared" si="31"/>
        <v>0.13672526551232594</v>
      </c>
      <c r="AD134" s="935">
        <f t="shared" si="31"/>
        <v>0.13672526551232594</v>
      </c>
      <c r="AE134" s="935">
        <f t="shared" si="31"/>
        <v>0.13672526551232594</v>
      </c>
      <c r="AF134" s="935">
        <f t="shared" si="31"/>
        <v>0.13672526551232594</v>
      </c>
      <c r="AG134" s="935">
        <f t="shared" si="31"/>
        <v>0.13672526551232594</v>
      </c>
      <c r="AH134" s="935">
        <f t="shared" si="31"/>
        <v>8.0667906661579032</v>
      </c>
      <c r="AI134" s="931">
        <f t="shared" si="29"/>
        <v>360.43992516559723</v>
      </c>
    </row>
    <row r="135" spans="1:35">
      <c r="A135" s="152"/>
      <c r="B135" s="325" t="s">
        <v>72</v>
      </c>
      <c r="C135" s="343">
        <f t="shared" ref="C135:AH135" si="32">+C136+C139</f>
        <v>71.564743527456685</v>
      </c>
      <c r="D135" s="343">
        <f t="shared" si="32"/>
        <v>94.219515604302018</v>
      </c>
      <c r="E135" s="343">
        <f t="shared" si="32"/>
        <v>103.48471484115282</v>
      </c>
      <c r="F135" s="343">
        <f t="shared" si="32"/>
        <v>50.981919165664955</v>
      </c>
      <c r="G135" s="343">
        <f t="shared" si="32"/>
        <v>14.883244457542407</v>
      </c>
      <c r="H135" s="343">
        <f t="shared" si="32"/>
        <v>0.13672526551232594</v>
      </c>
      <c r="I135" s="343">
        <f t="shared" si="32"/>
        <v>0.13672526551232594</v>
      </c>
      <c r="J135" s="343">
        <f t="shared" si="32"/>
        <v>0.13672526551232594</v>
      </c>
      <c r="K135" s="343">
        <f t="shared" si="32"/>
        <v>0.13672526551232594</v>
      </c>
      <c r="L135" s="343">
        <f t="shared" si="32"/>
        <v>0.13672526551232594</v>
      </c>
      <c r="M135" s="343">
        <f t="shared" si="32"/>
        <v>0.13672526551232594</v>
      </c>
      <c r="N135" s="343">
        <f t="shared" si="32"/>
        <v>0.13672526551232594</v>
      </c>
      <c r="O135" s="343">
        <f t="shared" si="32"/>
        <v>0.13672526551232594</v>
      </c>
      <c r="P135" s="343">
        <f t="shared" si="32"/>
        <v>0.13672526551232594</v>
      </c>
      <c r="Q135" s="343">
        <f t="shared" si="32"/>
        <v>0.13672526551232594</v>
      </c>
      <c r="R135" s="343">
        <f t="shared" si="32"/>
        <v>0.13672526551232594</v>
      </c>
      <c r="S135" s="343">
        <f t="shared" si="32"/>
        <v>0.13672526551232594</v>
      </c>
      <c r="T135" s="343">
        <f t="shared" si="32"/>
        <v>0.13672526551232594</v>
      </c>
      <c r="U135" s="343">
        <f t="shared" si="32"/>
        <v>0.13672526551232594</v>
      </c>
      <c r="V135" s="343">
        <f t="shared" si="32"/>
        <v>0.13672526551232594</v>
      </c>
      <c r="W135" s="343">
        <f t="shared" si="32"/>
        <v>0.13672526551232594</v>
      </c>
      <c r="X135" s="343">
        <f t="shared" si="32"/>
        <v>0.13672526551232594</v>
      </c>
      <c r="Y135" s="343">
        <f t="shared" si="32"/>
        <v>0.13672526551232594</v>
      </c>
      <c r="Z135" s="343">
        <f t="shared" si="32"/>
        <v>0.13672526551232594</v>
      </c>
      <c r="AA135" s="343">
        <f t="shared" si="32"/>
        <v>0.13672526551232594</v>
      </c>
      <c r="AB135" s="343">
        <f t="shared" si="32"/>
        <v>0.13672526551232594</v>
      </c>
      <c r="AC135" s="343">
        <f t="shared" si="32"/>
        <v>0.13672526551232594</v>
      </c>
      <c r="AD135" s="343">
        <f t="shared" si="32"/>
        <v>0.13672526551232594</v>
      </c>
      <c r="AE135" s="343">
        <f t="shared" si="32"/>
        <v>0.13672526551232594</v>
      </c>
      <c r="AF135" s="343">
        <f t="shared" si="32"/>
        <v>0.13672526551232594</v>
      </c>
      <c r="AG135" s="343">
        <f t="shared" si="32"/>
        <v>0.13672526551232594</v>
      </c>
      <c r="AH135" s="343">
        <f t="shared" si="32"/>
        <v>8.0667906661579032</v>
      </c>
      <c r="AI135" s="929">
        <f t="shared" si="29"/>
        <v>346.75578516559722</v>
      </c>
    </row>
    <row r="136" spans="1:35">
      <c r="A136" s="152"/>
      <c r="B136" s="329" t="s">
        <v>82</v>
      </c>
      <c r="C136" s="928">
        <f t="shared" ref="C136:AH136" si="33">+C137+C138</f>
        <v>39.13420905712411</v>
      </c>
      <c r="D136" s="928">
        <f t="shared" si="33"/>
        <v>50.84519390015263</v>
      </c>
      <c r="E136" s="928">
        <f t="shared" si="33"/>
        <v>50.84519390015263</v>
      </c>
      <c r="F136" s="928">
        <f t="shared" si="33"/>
        <v>50.84519390015263</v>
      </c>
      <c r="G136" s="928">
        <f t="shared" si="33"/>
        <v>14.746519192030082</v>
      </c>
      <c r="H136" s="928">
        <f t="shared" si="33"/>
        <v>0</v>
      </c>
      <c r="I136" s="928">
        <f t="shared" si="33"/>
        <v>0</v>
      </c>
      <c r="J136" s="928">
        <f t="shared" si="33"/>
        <v>0</v>
      </c>
      <c r="K136" s="928">
        <f t="shared" si="33"/>
        <v>0</v>
      </c>
      <c r="L136" s="928">
        <f t="shared" si="33"/>
        <v>0</v>
      </c>
      <c r="M136" s="928">
        <f t="shared" si="33"/>
        <v>0</v>
      </c>
      <c r="N136" s="928">
        <f t="shared" si="33"/>
        <v>0</v>
      </c>
      <c r="O136" s="928">
        <f t="shared" si="33"/>
        <v>0</v>
      </c>
      <c r="P136" s="928">
        <f t="shared" si="33"/>
        <v>0</v>
      </c>
      <c r="Q136" s="928">
        <f t="shared" si="33"/>
        <v>0</v>
      </c>
      <c r="R136" s="928">
        <f t="shared" si="33"/>
        <v>0</v>
      </c>
      <c r="S136" s="928">
        <f t="shared" si="33"/>
        <v>0</v>
      </c>
      <c r="T136" s="928">
        <f t="shared" si="33"/>
        <v>0</v>
      </c>
      <c r="U136" s="928">
        <f t="shared" si="33"/>
        <v>0</v>
      </c>
      <c r="V136" s="928">
        <f t="shared" si="33"/>
        <v>0</v>
      </c>
      <c r="W136" s="928">
        <f t="shared" si="33"/>
        <v>0</v>
      </c>
      <c r="X136" s="928">
        <f t="shared" si="33"/>
        <v>0</v>
      </c>
      <c r="Y136" s="928">
        <f t="shared" si="33"/>
        <v>0</v>
      </c>
      <c r="Z136" s="928">
        <f t="shared" si="33"/>
        <v>0</v>
      </c>
      <c r="AA136" s="928">
        <f t="shared" si="33"/>
        <v>0</v>
      </c>
      <c r="AB136" s="928">
        <f t="shared" si="33"/>
        <v>0</v>
      </c>
      <c r="AC136" s="928">
        <f t="shared" si="33"/>
        <v>0</v>
      </c>
      <c r="AD136" s="928">
        <f t="shared" si="33"/>
        <v>0</v>
      </c>
      <c r="AE136" s="928">
        <f t="shared" si="33"/>
        <v>0</v>
      </c>
      <c r="AF136" s="928">
        <f t="shared" si="33"/>
        <v>0</v>
      </c>
      <c r="AG136" s="928">
        <f t="shared" si="33"/>
        <v>0</v>
      </c>
      <c r="AH136" s="928">
        <f t="shared" si="33"/>
        <v>0</v>
      </c>
      <c r="AI136" s="933">
        <f t="shared" si="29"/>
        <v>206.41630994961207</v>
      </c>
    </row>
    <row r="137" spans="1:35">
      <c r="A137" s="152"/>
      <c r="B137" s="329" t="s">
        <v>745</v>
      </c>
      <c r="C137" s="928">
        <v>39.002614676730481</v>
      </c>
      <c r="D137" s="928">
        <v>50.84519390015263</v>
      </c>
      <c r="E137" s="928">
        <v>50.84519390015263</v>
      </c>
      <c r="F137" s="928">
        <v>50.84519390015263</v>
      </c>
      <c r="G137" s="928">
        <v>14.746519192030082</v>
      </c>
      <c r="H137" s="928">
        <v>0</v>
      </c>
      <c r="I137" s="928">
        <v>0</v>
      </c>
      <c r="J137" s="933">
        <v>0</v>
      </c>
      <c r="K137" s="928">
        <v>0</v>
      </c>
      <c r="L137" s="928">
        <v>0</v>
      </c>
      <c r="M137" s="928">
        <v>0</v>
      </c>
      <c r="N137" s="928">
        <v>0</v>
      </c>
      <c r="O137" s="928">
        <v>0</v>
      </c>
      <c r="P137" s="928">
        <v>0</v>
      </c>
      <c r="Q137" s="928">
        <v>0</v>
      </c>
      <c r="R137" s="928">
        <v>0</v>
      </c>
      <c r="S137" s="928">
        <v>0</v>
      </c>
      <c r="T137" s="928">
        <v>0</v>
      </c>
      <c r="U137" s="928">
        <v>0</v>
      </c>
      <c r="V137" s="928">
        <v>0</v>
      </c>
      <c r="W137" s="928">
        <v>0</v>
      </c>
      <c r="X137" s="928">
        <v>0</v>
      </c>
      <c r="Y137" s="928">
        <v>0</v>
      </c>
      <c r="Z137" s="928">
        <v>0</v>
      </c>
      <c r="AA137" s="928">
        <v>0</v>
      </c>
      <c r="AB137" s="928">
        <v>0</v>
      </c>
      <c r="AC137" s="928">
        <v>0</v>
      </c>
      <c r="AD137" s="928">
        <v>0</v>
      </c>
      <c r="AE137" s="928">
        <v>0</v>
      </c>
      <c r="AF137" s="928">
        <v>0</v>
      </c>
      <c r="AG137" s="928">
        <v>0</v>
      </c>
      <c r="AH137" s="928">
        <v>0</v>
      </c>
      <c r="AI137" s="933">
        <f t="shared" si="29"/>
        <v>206.28471556921846</v>
      </c>
    </row>
    <row r="138" spans="1:35">
      <c r="A138" s="152"/>
      <c r="B138" s="329" t="s">
        <v>85</v>
      </c>
      <c r="C138" s="928">
        <v>0.13159438039362881</v>
      </c>
      <c r="D138" s="928">
        <v>0</v>
      </c>
      <c r="E138" s="928">
        <v>0</v>
      </c>
      <c r="F138" s="928">
        <v>0</v>
      </c>
      <c r="G138" s="928">
        <v>0</v>
      </c>
      <c r="H138" s="928">
        <v>0</v>
      </c>
      <c r="I138" s="928">
        <v>0</v>
      </c>
      <c r="J138" s="933">
        <v>0</v>
      </c>
      <c r="K138" s="928">
        <v>0</v>
      </c>
      <c r="L138" s="928">
        <v>0</v>
      </c>
      <c r="M138" s="928">
        <v>0</v>
      </c>
      <c r="N138" s="928">
        <v>0</v>
      </c>
      <c r="O138" s="928">
        <v>0</v>
      </c>
      <c r="P138" s="928">
        <v>0</v>
      </c>
      <c r="Q138" s="928">
        <v>0</v>
      </c>
      <c r="R138" s="928">
        <v>0</v>
      </c>
      <c r="S138" s="928">
        <v>0</v>
      </c>
      <c r="T138" s="928">
        <v>0</v>
      </c>
      <c r="U138" s="928">
        <v>0</v>
      </c>
      <c r="V138" s="928">
        <v>0</v>
      </c>
      <c r="W138" s="928">
        <v>0</v>
      </c>
      <c r="X138" s="928">
        <v>0</v>
      </c>
      <c r="Y138" s="928">
        <v>0</v>
      </c>
      <c r="Z138" s="928">
        <v>0</v>
      </c>
      <c r="AA138" s="928">
        <v>0</v>
      </c>
      <c r="AB138" s="928">
        <v>0</v>
      </c>
      <c r="AC138" s="928">
        <v>0</v>
      </c>
      <c r="AD138" s="928">
        <v>0</v>
      </c>
      <c r="AE138" s="928">
        <v>0</v>
      </c>
      <c r="AF138" s="928">
        <v>0</v>
      </c>
      <c r="AG138" s="928">
        <v>0</v>
      </c>
      <c r="AH138" s="928">
        <v>0</v>
      </c>
      <c r="AI138" s="933">
        <f t="shared" si="29"/>
        <v>0.13159438039362881</v>
      </c>
    </row>
    <row r="139" spans="1:35">
      <c r="A139" s="152"/>
      <c r="B139" s="344" t="s">
        <v>86</v>
      </c>
      <c r="C139" s="928">
        <f t="shared" ref="C139:AH139" si="34">+C140+C141</f>
        <v>32.430534470332574</v>
      </c>
      <c r="D139" s="928">
        <f t="shared" si="34"/>
        <v>43.374321704149388</v>
      </c>
      <c r="E139" s="928">
        <f t="shared" si="34"/>
        <v>52.639520941000185</v>
      </c>
      <c r="F139" s="928">
        <f t="shared" si="34"/>
        <v>0.13672526551232594</v>
      </c>
      <c r="G139" s="928">
        <f t="shared" si="34"/>
        <v>0.13672526551232594</v>
      </c>
      <c r="H139" s="928">
        <f t="shared" si="34"/>
        <v>0.13672526551232594</v>
      </c>
      <c r="I139" s="928">
        <f t="shared" si="34"/>
        <v>0.13672526551232594</v>
      </c>
      <c r="J139" s="928">
        <f t="shared" si="34"/>
        <v>0.13672526551232594</v>
      </c>
      <c r="K139" s="928">
        <f t="shared" si="34"/>
        <v>0.13672526551232594</v>
      </c>
      <c r="L139" s="928">
        <f t="shared" si="34"/>
        <v>0.13672526551232594</v>
      </c>
      <c r="M139" s="928">
        <f t="shared" si="34"/>
        <v>0.13672526551232594</v>
      </c>
      <c r="N139" s="928">
        <f t="shared" si="34"/>
        <v>0.13672526551232594</v>
      </c>
      <c r="O139" s="928">
        <f t="shared" si="34"/>
        <v>0.13672526551232594</v>
      </c>
      <c r="P139" s="928">
        <f t="shared" si="34"/>
        <v>0.13672526551232594</v>
      </c>
      <c r="Q139" s="928">
        <f t="shared" si="34"/>
        <v>0.13672526551232594</v>
      </c>
      <c r="R139" s="928">
        <f t="shared" si="34"/>
        <v>0.13672526551232594</v>
      </c>
      <c r="S139" s="928">
        <f t="shared" si="34"/>
        <v>0.13672526551232594</v>
      </c>
      <c r="T139" s="928">
        <f t="shared" si="34"/>
        <v>0.13672526551232594</v>
      </c>
      <c r="U139" s="928">
        <f t="shared" si="34"/>
        <v>0.13672526551232594</v>
      </c>
      <c r="V139" s="928">
        <f t="shared" si="34"/>
        <v>0.13672526551232594</v>
      </c>
      <c r="W139" s="928">
        <f t="shared" si="34"/>
        <v>0.13672526551232594</v>
      </c>
      <c r="X139" s="928">
        <f t="shared" si="34"/>
        <v>0.13672526551232594</v>
      </c>
      <c r="Y139" s="928">
        <f t="shared" si="34"/>
        <v>0.13672526551232594</v>
      </c>
      <c r="Z139" s="928">
        <f t="shared" si="34"/>
        <v>0.13672526551232594</v>
      </c>
      <c r="AA139" s="928">
        <f t="shared" si="34"/>
        <v>0.13672526551232594</v>
      </c>
      <c r="AB139" s="928">
        <f t="shared" si="34"/>
        <v>0.13672526551232594</v>
      </c>
      <c r="AC139" s="928">
        <f t="shared" si="34"/>
        <v>0.13672526551232594</v>
      </c>
      <c r="AD139" s="928">
        <f t="shared" si="34"/>
        <v>0.13672526551232594</v>
      </c>
      <c r="AE139" s="928">
        <f t="shared" si="34"/>
        <v>0.13672526551232594</v>
      </c>
      <c r="AF139" s="928">
        <f t="shared" si="34"/>
        <v>0.13672526551232594</v>
      </c>
      <c r="AG139" s="928">
        <f t="shared" si="34"/>
        <v>0.13672526551232594</v>
      </c>
      <c r="AH139" s="928">
        <f t="shared" si="34"/>
        <v>8.0667906661579032</v>
      </c>
      <c r="AI139" s="933">
        <f t="shared" si="29"/>
        <v>140.33947521598517</v>
      </c>
    </row>
    <row r="140" spans="1:35">
      <c r="A140" s="152"/>
      <c r="B140" s="329" t="s">
        <v>745</v>
      </c>
      <c r="C140" s="928">
        <v>32.430534470332574</v>
      </c>
      <c r="D140" s="928">
        <v>43.237596438637063</v>
      </c>
      <c r="E140" s="928">
        <v>52.50279567548786</v>
      </c>
      <c r="F140" s="928">
        <v>0</v>
      </c>
      <c r="G140" s="928">
        <v>0</v>
      </c>
      <c r="H140" s="928">
        <v>0</v>
      </c>
      <c r="I140" s="928">
        <v>0</v>
      </c>
      <c r="J140" s="933">
        <v>0</v>
      </c>
      <c r="K140" s="928">
        <v>0</v>
      </c>
      <c r="L140" s="928">
        <v>0</v>
      </c>
      <c r="M140" s="928">
        <v>0</v>
      </c>
      <c r="N140" s="928">
        <v>0</v>
      </c>
      <c r="O140" s="928">
        <v>0</v>
      </c>
      <c r="P140" s="928">
        <v>0</v>
      </c>
      <c r="Q140" s="928">
        <v>0</v>
      </c>
      <c r="R140" s="928">
        <v>0</v>
      </c>
      <c r="S140" s="928">
        <v>0</v>
      </c>
      <c r="T140" s="928">
        <v>0</v>
      </c>
      <c r="U140" s="928">
        <v>0</v>
      </c>
      <c r="V140" s="928">
        <v>0</v>
      </c>
      <c r="W140" s="928">
        <v>0</v>
      </c>
      <c r="X140" s="928">
        <v>0</v>
      </c>
      <c r="Y140" s="928">
        <v>0</v>
      </c>
      <c r="Z140" s="928">
        <v>0</v>
      </c>
      <c r="AA140" s="928">
        <v>0</v>
      </c>
      <c r="AB140" s="928">
        <v>0</v>
      </c>
      <c r="AC140" s="928">
        <v>0</v>
      </c>
      <c r="AD140" s="928">
        <v>0</v>
      </c>
      <c r="AE140" s="928">
        <v>0</v>
      </c>
      <c r="AF140" s="928">
        <v>0</v>
      </c>
      <c r="AG140" s="928">
        <v>0</v>
      </c>
      <c r="AH140" s="928">
        <v>0</v>
      </c>
      <c r="AI140" s="933">
        <f t="shared" si="29"/>
        <v>128.1709265844575</v>
      </c>
    </row>
    <row r="141" spans="1:35">
      <c r="A141" s="152"/>
      <c r="B141" s="345" t="s">
        <v>85</v>
      </c>
      <c r="C141" s="346">
        <v>0</v>
      </c>
      <c r="D141" s="346">
        <v>0.13672526551232594</v>
      </c>
      <c r="E141" s="346">
        <v>0.13672526551232594</v>
      </c>
      <c r="F141" s="346">
        <v>0.13672526551232594</v>
      </c>
      <c r="G141" s="346">
        <v>0.13672526551232594</v>
      </c>
      <c r="H141" s="346">
        <v>0.13672526551232594</v>
      </c>
      <c r="I141" s="346">
        <v>0.13672526551232594</v>
      </c>
      <c r="J141" s="346">
        <v>0.13672526551232594</v>
      </c>
      <c r="K141" s="346">
        <v>0.13672526551232594</v>
      </c>
      <c r="L141" s="346">
        <v>0.13672526551232594</v>
      </c>
      <c r="M141" s="346">
        <v>0.13672526551232594</v>
      </c>
      <c r="N141" s="346">
        <v>0.13672526551232594</v>
      </c>
      <c r="O141" s="346">
        <v>0.13672526551232594</v>
      </c>
      <c r="P141" s="346">
        <v>0.13672526551232594</v>
      </c>
      <c r="Q141" s="346">
        <v>0.13672526551232594</v>
      </c>
      <c r="R141" s="346">
        <v>0.13672526551232594</v>
      </c>
      <c r="S141" s="346">
        <v>0.13672526551232594</v>
      </c>
      <c r="T141" s="346">
        <v>0.13672526551232594</v>
      </c>
      <c r="U141" s="346">
        <v>0.13672526551232594</v>
      </c>
      <c r="V141" s="346">
        <v>0.13672526551232594</v>
      </c>
      <c r="W141" s="346">
        <v>0.13672526551232594</v>
      </c>
      <c r="X141" s="346">
        <v>0.13672526551232594</v>
      </c>
      <c r="Y141" s="346">
        <v>0.13672526551232594</v>
      </c>
      <c r="Z141" s="346">
        <v>0.13672526551232594</v>
      </c>
      <c r="AA141" s="346">
        <v>0.13672526551232594</v>
      </c>
      <c r="AB141" s="346">
        <v>0.13672526551232594</v>
      </c>
      <c r="AC141" s="346">
        <v>0.13672526551232594</v>
      </c>
      <c r="AD141" s="346">
        <v>0.13672526551232594</v>
      </c>
      <c r="AE141" s="346">
        <v>0.13672526551232594</v>
      </c>
      <c r="AF141" s="346">
        <v>0.13672526551232594</v>
      </c>
      <c r="AG141" s="346">
        <v>0.13672526551232594</v>
      </c>
      <c r="AH141" s="928">
        <v>8.0667906661579032</v>
      </c>
      <c r="AI141" s="122">
        <f t="shared" si="29"/>
        <v>12.168548631527683</v>
      </c>
    </row>
    <row r="142" spans="1:35" ht="12" customHeight="1">
      <c r="A142" s="152"/>
      <c r="B142" s="326" t="s">
        <v>70</v>
      </c>
      <c r="C142" s="347">
        <f t="shared" ref="C142:AH142" si="35">+C143+C144</f>
        <v>13.148139990000001</v>
      </c>
      <c r="D142" s="347">
        <f t="shared" si="35"/>
        <v>0</v>
      </c>
      <c r="E142" s="347">
        <f t="shared" si="35"/>
        <v>0</v>
      </c>
      <c r="F142" s="347">
        <f t="shared" si="35"/>
        <v>0</v>
      </c>
      <c r="G142" s="347">
        <f t="shared" si="35"/>
        <v>0</v>
      </c>
      <c r="H142" s="347">
        <f t="shared" si="35"/>
        <v>0</v>
      </c>
      <c r="I142" s="347">
        <f t="shared" si="35"/>
        <v>0</v>
      </c>
      <c r="J142" s="347">
        <f t="shared" si="35"/>
        <v>0.53600000999999997</v>
      </c>
      <c r="K142" s="347">
        <f t="shared" si="35"/>
        <v>0</v>
      </c>
      <c r="L142" s="347">
        <f t="shared" si="35"/>
        <v>0</v>
      </c>
      <c r="M142" s="347">
        <f t="shared" si="35"/>
        <v>0</v>
      </c>
      <c r="N142" s="347">
        <f t="shared" si="35"/>
        <v>0</v>
      </c>
      <c r="O142" s="347">
        <f t="shared" si="35"/>
        <v>0</v>
      </c>
      <c r="P142" s="347">
        <f t="shared" si="35"/>
        <v>0</v>
      </c>
      <c r="Q142" s="347">
        <f t="shared" si="35"/>
        <v>0</v>
      </c>
      <c r="R142" s="347">
        <f t="shared" si="35"/>
        <v>0</v>
      </c>
      <c r="S142" s="347">
        <f t="shared" si="35"/>
        <v>0</v>
      </c>
      <c r="T142" s="347">
        <f t="shared" si="35"/>
        <v>0</v>
      </c>
      <c r="U142" s="347">
        <f t="shared" si="35"/>
        <v>0</v>
      </c>
      <c r="V142" s="347">
        <f t="shared" si="35"/>
        <v>0</v>
      </c>
      <c r="W142" s="347">
        <f t="shared" si="35"/>
        <v>0</v>
      </c>
      <c r="X142" s="347">
        <f t="shared" si="35"/>
        <v>0</v>
      </c>
      <c r="Y142" s="347">
        <f t="shared" si="35"/>
        <v>0</v>
      </c>
      <c r="Z142" s="347">
        <f t="shared" si="35"/>
        <v>0</v>
      </c>
      <c r="AA142" s="347">
        <f t="shared" si="35"/>
        <v>0</v>
      </c>
      <c r="AB142" s="347">
        <f t="shared" si="35"/>
        <v>0</v>
      </c>
      <c r="AC142" s="347">
        <f t="shared" si="35"/>
        <v>0</v>
      </c>
      <c r="AD142" s="347">
        <f t="shared" si="35"/>
        <v>0</v>
      </c>
      <c r="AE142" s="347">
        <f t="shared" si="35"/>
        <v>0</v>
      </c>
      <c r="AF142" s="347">
        <f t="shared" si="35"/>
        <v>0</v>
      </c>
      <c r="AG142" s="347">
        <f t="shared" si="35"/>
        <v>0</v>
      </c>
      <c r="AH142" s="347">
        <f t="shared" si="35"/>
        <v>0</v>
      </c>
      <c r="AI142" s="930">
        <f t="shared" si="29"/>
        <v>13.684140000000001</v>
      </c>
    </row>
    <row r="143" spans="1:35" ht="12" customHeight="1">
      <c r="A143" s="152"/>
      <c r="B143" s="329" t="s">
        <v>745</v>
      </c>
      <c r="C143" s="928">
        <v>3.0654458600000001</v>
      </c>
      <c r="D143" s="928">
        <v>0</v>
      </c>
      <c r="E143" s="928">
        <v>0</v>
      </c>
      <c r="F143" s="928">
        <v>0</v>
      </c>
      <c r="G143" s="928">
        <v>0</v>
      </c>
      <c r="H143" s="928">
        <v>0</v>
      </c>
      <c r="I143" s="928">
        <v>0</v>
      </c>
      <c r="J143" s="933">
        <v>0</v>
      </c>
      <c r="K143" s="928">
        <v>0</v>
      </c>
      <c r="L143" s="928">
        <v>0</v>
      </c>
      <c r="M143" s="928">
        <v>0</v>
      </c>
      <c r="N143" s="928">
        <v>0</v>
      </c>
      <c r="O143" s="928">
        <v>0</v>
      </c>
      <c r="P143" s="928">
        <v>0</v>
      </c>
      <c r="Q143" s="928">
        <v>0</v>
      </c>
      <c r="R143" s="928">
        <v>0</v>
      </c>
      <c r="S143" s="928">
        <v>0</v>
      </c>
      <c r="T143" s="928">
        <v>0</v>
      </c>
      <c r="U143" s="928">
        <v>0</v>
      </c>
      <c r="V143" s="928">
        <v>0</v>
      </c>
      <c r="W143" s="928">
        <v>0</v>
      </c>
      <c r="X143" s="928">
        <v>0</v>
      </c>
      <c r="Y143" s="928">
        <v>0</v>
      </c>
      <c r="Z143" s="928">
        <v>0</v>
      </c>
      <c r="AA143" s="928">
        <v>0</v>
      </c>
      <c r="AB143" s="928">
        <v>0</v>
      </c>
      <c r="AC143" s="928">
        <v>0</v>
      </c>
      <c r="AD143" s="928">
        <v>0</v>
      </c>
      <c r="AE143" s="928">
        <v>0</v>
      </c>
      <c r="AF143" s="928">
        <v>0</v>
      </c>
      <c r="AG143" s="928">
        <v>0</v>
      </c>
      <c r="AH143" s="928">
        <v>0</v>
      </c>
      <c r="AI143" s="933">
        <f t="shared" si="29"/>
        <v>3.0654458600000001</v>
      </c>
    </row>
    <row r="144" spans="1:35" ht="12" customHeight="1">
      <c r="A144" s="152"/>
      <c r="B144" s="329" t="s">
        <v>85</v>
      </c>
      <c r="C144" s="928">
        <v>10.08269413</v>
      </c>
      <c r="D144" s="928">
        <v>0</v>
      </c>
      <c r="E144" s="928">
        <v>0</v>
      </c>
      <c r="F144" s="928">
        <v>0</v>
      </c>
      <c r="G144" s="928">
        <v>0</v>
      </c>
      <c r="H144" s="928">
        <v>0</v>
      </c>
      <c r="I144" s="928">
        <v>0</v>
      </c>
      <c r="J144" s="933">
        <v>0.53600000999999997</v>
      </c>
      <c r="K144" s="928">
        <v>0</v>
      </c>
      <c r="L144" s="928">
        <v>0</v>
      </c>
      <c r="M144" s="928">
        <v>0</v>
      </c>
      <c r="N144" s="928">
        <v>0</v>
      </c>
      <c r="O144" s="928">
        <v>0</v>
      </c>
      <c r="P144" s="928">
        <v>0</v>
      </c>
      <c r="Q144" s="928">
        <v>0</v>
      </c>
      <c r="R144" s="928">
        <v>0</v>
      </c>
      <c r="S144" s="928">
        <v>0</v>
      </c>
      <c r="T144" s="928">
        <v>0</v>
      </c>
      <c r="U144" s="928">
        <v>0</v>
      </c>
      <c r="V144" s="928">
        <v>0</v>
      </c>
      <c r="W144" s="928">
        <v>0</v>
      </c>
      <c r="X144" s="928">
        <v>0</v>
      </c>
      <c r="Y144" s="928">
        <v>0</v>
      </c>
      <c r="Z144" s="928">
        <v>0</v>
      </c>
      <c r="AA144" s="928">
        <v>0</v>
      </c>
      <c r="AB144" s="928">
        <v>0</v>
      </c>
      <c r="AC144" s="928">
        <v>0</v>
      </c>
      <c r="AD144" s="928">
        <v>0</v>
      </c>
      <c r="AE144" s="928">
        <v>0</v>
      </c>
      <c r="AF144" s="928">
        <v>0</v>
      </c>
      <c r="AG144" s="928">
        <v>0</v>
      </c>
      <c r="AH144" s="928">
        <v>0</v>
      </c>
      <c r="AI144" s="933">
        <f t="shared" si="29"/>
        <v>10.618694140000001</v>
      </c>
    </row>
    <row r="145" spans="1:35">
      <c r="A145" s="86"/>
      <c r="B145" s="348"/>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row>
    <row r="146" spans="1:35">
      <c r="A146" s="152"/>
      <c r="B146" s="321" t="s">
        <v>105</v>
      </c>
      <c r="C146" s="117">
        <f t="shared" ref="C146:AG146" si="36">+C147+C148</f>
        <v>28874.259306363438</v>
      </c>
      <c r="D146" s="117">
        <f t="shared" si="36"/>
        <v>19513.117685997386</v>
      </c>
      <c r="E146" s="117">
        <f t="shared" si="36"/>
        <v>3903.0076160067829</v>
      </c>
      <c r="F146" s="117">
        <f t="shared" si="36"/>
        <v>3114.0806771188663</v>
      </c>
      <c r="G146" s="117">
        <f t="shared" si="36"/>
        <v>1226.3144674221223</v>
      </c>
      <c r="H146" s="117">
        <f t="shared" si="36"/>
        <v>1377.1510172072499</v>
      </c>
      <c r="I146" s="117">
        <f t="shared" si="36"/>
        <v>1872.3594830130344</v>
      </c>
      <c r="J146" s="117">
        <f t="shared" si="36"/>
        <v>508.45121515157894</v>
      </c>
      <c r="K146" s="117">
        <f t="shared" si="36"/>
        <v>386.20698036171143</v>
      </c>
      <c r="L146" s="117">
        <f t="shared" si="36"/>
        <v>339.28131552153195</v>
      </c>
      <c r="M146" s="117">
        <f t="shared" si="36"/>
        <v>420.96996285883745</v>
      </c>
      <c r="N146" s="117">
        <f t="shared" si="36"/>
        <v>856.64987817575172</v>
      </c>
      <c r="O146" s="117">
        <f t="shared" si="36"/>
        <v>386.16670931184086</v>
      </c>
      <c r="P146" s="117">
        <f t="shared" si="36"/>
        <v>386.16670931184086</v>
      </c>
      <c r="Q146" s="117">
        <f t="shared" si="36"/>
        <v>93.907512846130217</v>
      </c>
      <c r="R146" s="117">
        <f t="shared" si="36"/>
        <v>93.907512846130217</v>
      </c>
      <c r="S146" s="117">
        <f t="shared" si="36"/>
        <v>802.61997014367694</v>
      </c>
      <c r="T146" s="117">
        <f t="shared" si="36"/>
        <v>802.61997014367694</v>
      </c>
      <c r="U146" s="117">
        <f t="shared" si="36"/>
        <v>849.50536394667722</v>
      </c>
      <c r="V146" s="117">
        <f t="shared" si="36"/>
        <v>708.849182563059</v>
      </c>
      <c r="W146" s="117">
        <f t="shared" si="36"/>
        <v>708.849182563059</v>
      </c>
      <c r="X146" s="117">
        <f t="shared" si="36"/>
        <v>708.849182563059</v>
      </c>
      <c r="Y146" s="117">
        <f t="shared" si="36"/>
        <v>708.849182563059</v>
      </c>
      <c r="Z146" s="117">
        <f t="shared" si="36"/>
        <v>708.849182563059</v>
      </c>
      <c r="AA146" s="117">
        <f t="shared" si="36"/>
        <v>708.849182563059</v>
      </c>
      <c r="AB146" s="117">
        <f t="shared" si="36"/>
        <v>708.849182563059</v>
      </c>
      <c r="AC146" s="117">
        <f t="shared" si="36"/>
        <v>0.13672526551232594</v>
      </c>
      <c r="AD146" s="117">
        <f>+AD147+AD148</f>
        <v>0.13672526551232594</v>
      </c>
      <c r="AE146" s="117">
        <f t="shared" si="36"/>
        <v>0.13672526551232594</v>
      </c>
      <c r="AF146" s="117">
        <f t="shared" si="36"/>
        <v>0.13672526551232594</v>
      </c>
      <c r="AG146" s="117">
        <f t="shared" si="36"/>
        <v>0.13672526551232594</v>
      </c>
      <c r="AH146" s="117">
        <f>+AH147+AH148</f>
        <v>8.0667906661579032</v>
      </c>
      <c r="AI146" s="117">
        <f>SUM(C146:AH146)</f>
        <v>70777.438048683456</v>
      </c>
    </row>
    <row r="147" spans="1:35">
      <c r="A147" s="152"/>
      <c r="B147" s="349" t="s">
        <v>106</v>
      </c>
      <c r="C147" s="90">
        <v>6097.650763661215</v>
      </c>
      <c r="D147" s="90">
        <v>5577.4315332048764</v>
      </c>
      <c r="E147" s="90">
        <v>2940.3951523772021</v>
      </c>
      <c r="F147" s="90">
        <v>2042.7822531158076</v>
      </c>
      <c r="G147" s="90">
        <v>1154.4743456129625</v>
      </c>
      <c r="H147" s="90">
        <v>1300.2693473500922</v>
      </c>
      <c r="I147" s="90">
        <v>292.25919646571066</v>
      </c>
      <c r="J147" s="90">
        <v>420.58196590720524</v>
      </c>
      <c r="K147" s="90">
        <v>292.25919646571066</v>
      </c>
      <c r="L147" s="90">
        <v>339.14459025601963</v>
      </c>
      <c r="M147" s="90">
        <v>420.83323759332512</v>
      </c>
      <c r="N147" s="90">
        <v>856.51315291023934</v>
      </c>
      <c r="O147" s="90">
        <v>386.02998404632854</v>
      </c>
      <c r="P147" s="90">
        <v>386.02998404632854</v>
      </c>
      <c r="Q147" s="90">
        <v>93.770787580617892</v>
      </c>
      <c r="R147" s="90">
        <v>93.770787580617892</v>
      </c>
      <c r="S147" s="90">
        <v>802.48324487816456</v>
      </c>
      <c r="T147" s="90">
        <v>802.48324487816456</v>
      </c>
      <c r="U147" s="90">
        <v>849.36863868116484</v>
      </c>
      <c r="V147" s="90">
        <v>708.71245729754662</v>
      </c>
      <c r="W147" s="90">
        <v>708.71245729754662</v>
      </c>
      <c r="X147" s="90">
        <v>708.71245729754662</v>
      </c>
      <c r="Y147" s="90">
        <v>708.71245729754662</v>
      </c>
      <c r="Z147" s="90">
        <v>708.71245729754662</v>
      </c>
      <c r="AA147" s="90">
        <v>708.71245729754662</v>
      </c>
      <c r="AB147" s="90">
        <v>708.71245729754662</v>
      </c>
      <c r="AC147" s="90">
        <v>0</v>
      </c>
      <c r="AD147" s="90">
        <v>0</v>
      </c>
      <c r="AE147" s="90">
        <v>0</v>
      </c>
      <c r="AF147" s="90">
        <v>0</v>
      </c>
      <c r="AG147" s="90">
        <v>0</v>
      </c>
      <c r="AH147" s="90">
        <v>0</v>
      </c>
      <c r="AI147" s="90">
        <f>SUM(C147:AH147)</f>
        <v>30109.518607694583</v>
      </c>
    </row>
    <row r="148" spans="1:35">
      <c r="A148" s="152"/>
      <c r="B148" s="350" t="s">
        <v>531</v>
      </c>
      <c r="C148" s="82">
        <v>22776.608542702223</v>
      </c>
      <c r="D148" s="82">
        <v>13935.686152792508</v>
      </c>
      <c r="E148" s="82">
        <v>962.61246362958104</v>
      </c>
      <c r="F148" s="82">
        <v>1071.2984240030587</v>
      </c>
      <c r="G148" s="82">
        <v>71.840121809159953</v>
      </c>
      <c r="H148" s="82">
        <v>76.881669857157718</v>
      </c>
      <c r="I148" s="82">
        <v>1580.1002865473238</v>
      </c>
      <c r="J148" s="82">
        <v>87.869249244373719</v>
      </c>
      <c r="K148" s="82">
        <v>93.947783896000757</v>
      </c>
      <c r="L148" s="82">
        <v>0.13672526551232594</v>
      </c>
      <c r="M148" s="82">
        <v>0.13672526551232594</v>
      </c>
      <c r="N148" s="82">
        <v>0.13672526551232594</v>
      </c>
      <c r="O148" s="82">
        <v>0.13672526551232594</v>
      </c>
      <c r="P148" s="82">
        <v>0.13672526551232594</v>
      </c>
      <c r="Q148" s="82">
        <v>0.13672526551232594</v>
      </c>
      <c r="R148" s="82">
        <v>0.13672526551232594</v>
      </c>
      <c r="S148" s="82">
        <v>0.13672526551232594</v>
      </c>
      <c r="T148" s="82">
        <v>0.13672526551232594</v>
      </c>
      <c r="U148" s="82">
        <v>0.13672526551232594</v>
      </c>
      <c r="V148" s="82">
        <v>0.13672526551232594</v>
      </c>
      <c r="W148" s="82">
        <v>0.13672526551232594</v>
      </c>
      <c r="X148" s="82">
        <v>0.13672526551232594</v>
      </c>
      <c r="Y148" s="82">
        <v>0.13672526551232594</v>
      </c>
      <c r="Z148" s="82">
        <v>0.13672526551232594</v>
      </c>
      <c r="AA148" s="82">
        <v>0.13672526551232594</v>
      </c>
      <c r="AB148" s="82">
        <v>0.13672526551232594</v>
      </c>
      <c r="AC148" s="82">
        <v>0.13672526551232594</v>
      </c>
      <c r="AD148" s="82">
        <v>0.13672526551232594</v>
      </c>
      <c r="AE148" s="82">
        <v>0.13672526551232594</v>
      </c>
      <c r="AF148" s="82">
        <v>0.13672526551232594</v>
      </c>
      <c r="AG148" s="82">
        <v>0.13672526551232594</v>
      </c>
      <c r="AH148" s="82">
        <v>8.0667906661579032</v>
      </c>
      <c r="AI148" s="82">
        <f>SUM(C148:AH148)</f>
        <v>40667.919440988779</v>
      </c>
    </row>
    <row r="149" spans="1:35">
      <c r="A149" s="152"/>
      <c r="B149" s="321" t="s">
        <v>107</v>
      </c>
      <c r="C149" s="117">
        <v>21425.007553775769</v>
      </c>
      <c r="D149" s="117">
        <v>22194.630548633111</v>
      </c>
      <c r="E149" s="117">
        <v>38025.358883496621</v>
      </c>
      <c r="F149" s="117">
        <v>35761.288702531077</v>
      </c>
      <c r="G149" s="117">
        <v>21797.515007495633</v>
      </c>
      <c r="H149" s="117">
        <v>19769.417242848212</v>
      </c>
      <c r="I149" s="117">
        <v>10908.736088427422</v>
      </c>
      <c r="J149" s="117">
        <v>13772.959830222781</v>
      </c>
      <c r="K149" s="117">
        <v>10222.08398497762</v>
      </c>
      <c r="L149" s="117">
        <v>8410.5412203238811</v>
      </c>
      <c r="M149" s="117">
        <v>4964.6516287558543</v>
      </c>
      <c r="N149" s="117">
        <v>4828.8004367076956</v>
      </c>
      <c r="O149" s="117">
        <v>4668.3084247616935</v>
      </c>
      <c r="P149" s="117">
        <v>4532.8814636449133</v>
      </c>
      <c r="Q149" s="117">
        <v>2560.451143248576</v>
      </c>
      <c r="R149" s="117">
        <v>3402.7229226413479</v>
      </c>
      <c r="S149" s="117">
        <v>5118.6217843611321</v>
      </c>
      <c r="T149" s="117">
        <v>3314.6105493071273</v>
      </c>
      <c r="U149" s="117">
        <v>2916.5279626177771</v>
      </c>
      <c r="V149" s="117">
        <v>610.05903342303156</v>
      </c>
      <c r="W149" s="117">
        <v>353.11339980121954</v>
      </c>
      <c r="X149" s="117">
        <v>218.51798702472632</v>
      </c>
      <c r="Y149" s="117">
        <v>203.5443727335506</v>
      </c>
      <c r="Z149" s="117">
        <v>178.21324763812899</v>
      </c>
      <c r="AA149" s="117">
        <v>116.69693133799998</v>
      </c>
      <c r="AB149" s="117">
        <v>115.20580007399998</v>
      </c>
      <c r="AC149" s="117">
        <v>2859.2109830029999</v>
      </c>
      <c r="AD149" s="117">
        <v>920.66489955201882</v>
      </c>
      <c r="AE149" s="117">
        <v>3073.0430252419997</v>
      </c>
      <c r="AF149" s="117">
        <v>45.068439962999982</v>
      </c>
      <c r="AG149" s="117">
        <v>37.197740709999998</v>
      </c>
      <c r="AH149" s="117">
        <v>2752.353646221</v>
      </c>
      <c r="AI149" s="117">
        <f>SUM(C149:AH149)</f>
        <v>250078.00488550193</v>
      </c>
    </row>
    <row r="150" spans="1:35">
      <c r="A150" s="1"/>
      <c r="B150" s="354"/>
      <c r="C150" s="933"/>
      <c r="D150" s="933"/>
      <c r="E150" s="933"/>
      <c r="F150" s="933"/>
      <c r="G150" s="933"/>
      <c r="H150" s="933"/>
      <c r="I150" s="933"/>
      <c r="J150" s="933"/>
      <c r="K150" s="933"/>
      <c r="L150" s="933"/>
      <c r="M150" s="933"/>
      <c r="N150" s="933"/>
      <c r="O150" s="933"/>
      <c r="P150" s="933"/>
      <c r="Q150" s="933"/>
      <c r="R150" s="933"/>
      <c r="S150" s="933"/>
      <c r="T150" s="933"/>
      <c r="U150" s="933"/>
      <c r="V150" s="933"/>
      <c r="W150" s="933"/>
      <c r="X150" s="933"/>
      <c r="Y150" s="933"/>
      <c r="Z150" s="933"/>
      <c r="AA150" s="933"/>
      <c r="AB150" s="933"/>
      <c r="AC150" s="933"/>
      <c r="AD150" s="933"/>
      <c r="AE150" s="933"/>
      <c r="AF150" s="933"/>
      <c r="AG150" s="933"/>
      <c r="AH150" s="933"/>
      <c r="AI150" s="355"/>
    </row>
    <row r="151" spans="1:35">
      <c r="A151" s="86"/>
      <c r="B151" s="91" t="s">
        <v>341</v>
      </c>
      <c r="C151" s="111"/>
      <c r="D151" s="111"/>
      <c r="E151" s="111"/>
      <c r="F151" s="111"/>
      <c r="G151" s="111"/>
      <c r="H151" s="111"/>
      <c r="I151" s="111"/>
      <c r="J151" s="111"/>
      <c r="K151" s="111"/>
      <c r="L151" s="111"/>
      <c r="M151" s="111"/>
      <c r="N151" s="111"/>
      <c r="O151" s="111"/>
      <c r="P151" s="111"/>
      <c r="Q151" s="111"/>
      <c r="R151" s="111"/>
      <c r="S151" s="111"/>
      <c r="T151" s="111"/>
      <c r="U151" s="111"/>
    </row>
    <row r="152" spans="1:35">
      <c r="A152" s="86"/>
      <c r="B152" s="92" t="s">
        <v>758</v>
      </c>
      <c r="C152" s="111"/>
      <c r="D152" s="111"/>
      <c r="E152" s="111"/>
      <c r="F152" s="111"/>
      <c r="G152" s="111"/>
      <c r="H152" s="111"/>
      <c r="I152" s="111"/>
      <c r="J152" s="111"/>
      <c r="K152" s="111"/>
      <c r="L152" s="111"/>
      <c r="M152" s="111"/>
      <c r="N152" s="111"/>
      <c r="O152" s="111"/>
      <c r="P152" s="111"/>
      <c r="Q152" s="111"/>
      <c r="R152" s="111"/>
      <c r="S152" s="111"/>
      <c r="T152" s="111"/>
      <c r="U152" s="111"/>
    </row>
    <row r="154" spans="1:35">
      <c r="C154" s="1132"/>
      <c r="D154" s="1132"/>
      <c r="E154" s="1132"/>
      <c r="F154" s="1132"/>
      <c r="G154" s="1132"/>
      <c r="H154" s="1132"/>
      <c r="I154" s="1132"/>
      <c r="J154" s="1132"/>
      <c r="K154" s="1132"/>
      <c r="L154" s="1132"/>
      <c r="M154" s="1132"/>
      <c r="N154" s="1132"/>
      <c r="O154" s="1132"/>
      <c r="P154" s="1132"/>
      <c r="Q154" s="1132"/>
      <c r="R154" s="1132"/>
      <c r="S154" s="1132"/>
      <c r="T154" s="1132"/>
      <c r="U154" s="1132"/>
      <c r="V154" s="1132"/>
      <c r="W154" s="1132"/>
      <c r="X154" s="1132"/>
      <c r="Y154" s="1132"/>
      <c r="Z154" s="1132"/>
      <c r="AA154" s="1132"/>
      <c r="AB154" s="1132"/>
      <c r="AC154" s="1132"/>
      <c r="AD154" s="1132"/>
      <c r="AE154" s="1132"/>
      <c r="AF154" s="1132"/>
      <c r="AG154" s="1132"/>
      <c r="AH154" s="1132"/>
      <c r="AI154" s="1132"/>
    </row>
    <row r="155" spans="1:35">
      <c r="C155" s="1132"/>
      <c r="D155" s="1132"/>
      <c r="E155" s="1132"/>
      <c r="F155" s="1132"/>
      <c r="G155" s="1132"/>
      <c r="H155" s="1132"/>
      <c r="I155" s="1132"/>
      <c r="J155" s="1132"/>
      <c r="K155" s="1132"/>
      <c r="L155" s="1132"/>
      <c r="M155" s="1132"/>
      <c r="N155" s="1132"/>
      <c r="O155" s="1132"/>
      <c r="P155" s="1132"/>
      <c r="Q155" s="1132"/>
      <c r="R155" s="1132"/>
      <c r="S155" s="1132"/>
      <c r="T155" s="1132"/>
      <c r="U155" s="1132"/>
      <c r="V155" s="1132"/>
      <c r="W155" s="1132"/>
      <c r="X155" s="1132"/>
      <c r="Y155" s="1132"/>
      <c r="Z155" s="1132"/>
      <c r="AA155" s="1132"/>
      <c r="AB155" s="1132"/>
      <c r="AC155" s="1132"/>
      <c r="AD155" s="1132"/>
      <c r="AE155" s="1132"/>
      <c r="AF155" s="1132"/>
      <c r="AG155" s="1132"/>
      <c r="AH155" s="1132"/>
      <c r="AI155" s="1132"/>
    </row>
    <row r="156" spans="1:35">
      <c r="C156" s="1132"/>
      <c r="D156" s="1132"/>
      <c r="E156" s="1132"/>
      <c r="F156" s="1132"/>
      <c r="G156" s="1132"/>
      <c r="H156" s="1132"/>
      <c r="I156" s="1132"/>
      <c r="J156" s="1132"/>
      <c r="K156" s="1132"/>
      <c r="L156" s="1132"/>
      <c r="M156" s="1132"/>
      <c r="N156" s="1132"/>
      <c r="O156" s="1132"/>
      <c r="P156" s="1132"/>
      <c r="Q156" s="1132"/>
      <c r="R156" s="1132"/>
      <c r="S156" s="1132"/>
      <c r="T156" s="1132"/>
      <c r="U156" s="1132"/>
      <c r="V156" s="1132"/>
      <c r="W156" s="1132"/>
      <c r="X156" s="1132"/>
      <c r="Y156" s="1132"/>
      <c r="Z156" s="1132"/>
      <c r="AA156" s="1132"/>
      <c r="AB156" s="1132"/>
      <c r="AC156" s="1132"/>
      <c r="AD156" s="1132"/>
      <c r="AE156" s="1132"/>
      <c r="AF156" s="1132"/>
      <c r="AG156" s="1132"/>
      <c r="AH156" s="1132"/>
      <c r="AI156" s="1132"/>
    </row>
    <row r="158" spans="1:35">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row>
    <row r="159" spans="1:35">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row>
  </sheetData>
  <mergeCells count="2">
    <mergeCell ref="B6:AI6"/>
    <mergeCell ref="B11:AI11"/>
  </mergeCells>
  <hyperlinks>
    <hyperlink ref="A1" location="INDICE!A1" display="Indice"/>
  </hyperlinks>
  <printOptions horizontalCentered="1"/>
  <pageMargins left="0" right="0.39370078740157483" top="0.19685039370078741" bottom="0.19685039370078741" header="0.15748031496062992" footer="0"/>
  <pageSetup paperSize="9" scale="27" orientation="landscape" r:id="rId1"/>
  <headerFooter scaleWithDoc="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CC147"/>
  <sheetViews>
    <sheetView showGridLines="0" zoomScaleNormal="100" zoomScaleSheetLayoutView="80" workbookViewId="0">
      <selection activeCell="B3" sqref="B3"/>
    </sheetView>
  </sheetViews>
  <sheetFormatPr baseColWidth="10" defaultColWidth="11.453125" defaultRowHeight="13"/>
  <cols>
    <col min="1" max="1" width="7.1796875" style="5" bestFit="1" customWidth="1"/>
    <col min="2" max="2" width="38.1796875" style="71" customWidth="1"/>
    <col min="3" max="3" width="12.54296875" style="71" customWidth="1"/>
    <col min="4" max="33" width="9.7265625" style="71" customWidth="1"/>
    <col min="34" max="34" width="12.7265625" style="1133" customWidth="1"/>
    <col min="35" max="35" width="11.453125" style="71" bestFit="1" customWidth="1"/>
    <col min="36" max="36" width="11.7265625" style="86" bestFit="1" customWidth="1"/>
    <col min="37" max="16384" width="11.453125" style="86"/>
  </cols>
  <sheetData>
    <row r="1" spans="1:35" ht="14.5">
      <c r="A1" s="696" t="s">
        <v>217</v>
      </c>
      <c r="B1" s="699"/>
    </row>
    <row r="2" spans="1:35" ht="15" customHeight="1">
      <c r="A2" s="42"/>
      <c r="B2" s="361" t="str">
        <f>+INDICE!B2</f>
        <v>MINISTERIO DE ECONOMÍA</v>
      </c>
      <c r="C2" s="73"/>
      <c r="D2" s="73"/>
      <c r="E2" s="73"/>
      <c r="F2" s="757"/>
      <c r="G2" s="73"/>
      <c r="H2" s="73"/>
      <c r="I2" s="73"/>
      <c r="J2" s="73"/>
      <c r="K2" s="73"/>
      <c r="L2" s="73"/>
      <c r="M2" s="72"/>
      <c r="N2" s="73"/>
      <c r="O2" s="73"/>
      <c r="P2" s="73"/>
      <c r="Q2" s="73"/>
      <c r="R2" s="73"/>
      <c r="S2" s="73"/>
      <c r="T2" s="73"/>
      <c r="U2" s="73"/>
      <c r="V2" s="73"/>
      <c r="W2" s="73"/>
      <c r="X2" s="73"/>
      <c r="Y2" s="73"/>
      <c r="Z2" s="73"/>
      <c r="AA2" s="73"/>
      <c r="AB2" s="73"/>
      <c r="AC2" s="73"/>
      <c r="AD2" s="73"/>
    </row>
    <row r="3" spans="1:35" ht="15" customHeight="1">
      <c r="A3" s="42"/>
      <c r="B3" s="361" t="str">
        <f>+INDICE!B3</f>
        <v>SECRETARÍA DE FINANZAS</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1134"/>
      <c r="AI3" s="74"/>
    </row>
    <row r="4" spans="1:35" s="87" customFormat="1" ht="14.5">
      <c r="A4" s="5"/>
      <c r="B4" s="71"/>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1133"/>
      <c r="AI4" s="71"/>
    </row>
    <row r="5" spans="1:35" s="87" customFormat="1" ht="13.5" thickBot="1">
      <c r="A5" s="5"/>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1133"/>
      <c r="AI5" s="71"/>
    </row>
    <row r="6" spans="1:35" s="87" customFormat="1" ht="17.5" thickBot="1">
      <c r="A6" s="5"/>
      <c r="B6" s="1329" t="s">
        <v>726</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1"/>
    </row>
    <row r="7" spans="1:35" s="87" customForma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1135"/>
      <c r="AI7" s="5"/>
    </row>
    <row r="8" spans="1:35" s="87" customFormat="1" ht="13.5" thickBot="1">
      <c r="A8" s="5"/>
      <c r="B8" s="925" t="s">
        <v>828</v>
      </c>
      <c r="C8" s="5"/>
      <c r="D8" s="5"/>
      <c r="E8" s="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1135"/>
      <c r="AI8" s="75"/>
    </row>
    <row r="9" spans="1:35" s="444" customFormat="1" ht="14" thickTop="1" thickBot="1">
      <c r="A9" s="925"/>
      <c r="B9" s="433"/>
      <c r="C9" s="433">
        <v>2020</v>
      </c>
      <c r="D9" s="433">
        <v>2021</v>
      </c>
      <c r="E9" s="433">
        <v>2022</v>
      </c>
      <c r="F9" s="433">
        <v>2023</v>
      </c>
      <c r="G9" s="433">
        <v>2024</v>
      </c>
      <c r="H9" s="433">
        <v>2025</v>
      </c>
      <c r="I9" s="433">
        <v>2026</v>
      </c>
      <c r="J9" s="433">
        <v>2027</v>
      </c>
      <c r="K9" s="433">
        <v>2028</v>
      </c>
      <c r="L9" s="433">
        <v>2029</v>
      </c>
      <c r="M9" s="433">
        <v>2030</v>
      </c>
      <c r="N9" s="433">
        <v>2031</v>
      </c>
      <c r="O9" s="433">
        <v>2032</v>
      </c>
      <c r="P9" s="433">
        <v>2033</v>
      </c>
      <c r="Q9" s="433">
        <v>2034</v>
      </c>
      <c r="R9" s="433">
        <v>2035</v>
      </c>
      <c r="S9" s="433">
        <v>2036</v>
      </c>
      <c r="T9" s="433">
        <v>2037</v>
      </c>
      <c r="U9" s="433">
        <v>2038</v>
      </c>
      <c r="V9" s="433">
        <v>2039</v>
      </c>
      <c r="W9" s="433">
        <v>2040</v>
      </c>
      <c r="X9" s="433">
        <v>2041</v>
      </c>
      <c r="Y9" s="433">
        <v>2042</v>
      </c>
      <c r="Z9" s="433">
        <v>2043</v>
      </c>
      <c r="AA9" s="433">
        <v>2044</v>
      </c>
      <c r="AB9" s="433">
        <v>2045</v>
      </c>
      <c r="AC9" s="433">
        <v>2046</v>
      </c>
      <c r="AD9" s="433">
        <v>2047</v>
      </c>
      <c r="AE9" s="433">
        <v>2048</v>
      </c>
      <c r="AF9" s="433">
        <v>2049</v>
      </c>
      <c r="AG9" s="433">
        <v>2050</v>
      </c>
      <c r="AH9" s="1136" t="s">
        <v>793</v>
      </c>
      <c r="AI9" s="433" t="s">
        <v>290</v>
      </c>
    </row>
    <row r="10" spans="1:35" s="87" customFormat="1" ht="14" thickTop="1" thickBot="1">
      <c r="A10" s="5"/>
      <c r="B10" s="5"/>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1137"/>
      <c r="AI10" s="88"/>
    </row>
    <row r="11" spans="1:35" s="87" customFormat="1" ht="13.5" thickBot="1">
      <c r="A11" s="5"/>
      <c r="B11" s="1332" t="s">
        <v>690</v>
      </c>
      <c r="C11" s="1333"/>
      <c r="D11" s="1333"/>
      <c r="E11" s="1333"/>
      <c r="F11" s="1333"/>
      <c r="G11" s="1333"/>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3"/>
      <c r="AE11" s="1333"/>
      <c r="AF11" s="1333"/>
      <c r="AG11" s="1333"/>
      <c r="AH11" s="1333"/>
      <c r="AI11" s="1334"/>
    </row>
    <row r="12" spans="1:35" ht="15" customHeight="1" thickBot="1">
      <c r="C12" s="76"/>
    </row>
    <row r="13" spans="1:35" s="936" customFormat="1" ht="21.75" customHeight="1" thickBot="1">
      <c r="A13" s="925"/>
      <c r="B13" s="316" t="s">
        <v>60</v>
      </c>
      <c r="C13" s="317">
        <f t="shared" ref="C13:AH13" si="0">+C14+C15</f>
        <v>11603.231544749406</v>
      </c>
      <c r="D13" s="317">
        <f t="shared" si="0"/>
        <v>10326.283497322178</v>
      </c>
      <c r="E13" s="317">
        <f t="shared" si="0"/>
        <v>9128.6939285620665</v>
      </c>
      <c r="F13" s="317">
        <f t="shared" si="0"/>
        <v>7321.3968673703139</v>
      </c>
      <c r="G13" s="317">
        <f t="shared" si="0"/>
        <v>6400.2239398431857</v>
      </c>
      <c r="H13" s="317">
        <f t="shared" si="0"/>
        <v>6018.4914035234588</v>
      </c>
      <c r="I13" s="317">
        <f t="shared" si="0"/>
        <v>5142.2177484876893</v>
      </c>
      <c r="J13" s="317">
        <f t="shared" si="0"/>
        <v>4297.6282432864054</v>
      </c>
      <c r="K13" s="317">
        <f t="shared" si="0"/>
        <v>3365.4136974769017</v>
      </c>
      <c r="L13" s="317">
        <f t="shared" si="0"/>
        <v>2986.3884575962802</v>
      </c>
      <c r="M13" s="317">
        <f t="shared" si="0"/>
        <v>2813.9271755096543</v>
      </c>
      <c r="N13" s="317">
        <f t="shared" si="0"/>
        <v>2517.9997177781302</v>
      </c>
      <c r="O13" s="317">
        <f t="shared" si="0"/>
        <v>2229.4380933807411</v>
      </c>
      <c r="P13" s="317">
        <f t="shared" si="0"/>
        <v>1957.8181563025121</v>
      </c>
      <c r="Q13" s="317">
        <f t="shared" si="0"/>
        <v>1733.9451065912579</v>
      </c>
      <c r="R13" s="317">
        <f t="shared" si="0"/>
        <v>1607.1108122183734</v>
      </c>
      <c r="S13" s="317">
        <f t="shared" si="0"/>
        <v>1441.9432690592662</v>
      </c>
      <c r="T13" s="317">
        <f t="shared" si="0"/>
        <v>1134.2804736074149</v>
      </c>
      <c r="U13" s="317">
        <f t="shared" si="0"/>
        <v>997.56813455756071</v>
      </c>
      <c r="V13" s="317">
        <f t="shared" si="0"/>
        <v>864.77489336873543</v>
      </c>
      <c r="W13" s="317">
        <f t="shared" si="0"/>
        <v>834.61611232919665</v>
      </c>
      <c r="X13" s="317">
        <f t="shared" si="0"/>
        <v>805.02250937068982</v>
      </c>
      <c r="Y13" s="317">
        <f t="shared" si="0"/>
        <v>776.11433665400421</v>
      </c>
      <c r="Z13" s="317">
        <f t="shared" si="0"/>
        <v>747.52826707440727</v>
      </c>
      <c r="AA13" s="317">
        <f t="shared" si="0"/>
        <v>719.95523310304657</v>
      </c>
      <c r="AB13" s="317">
        <f t="shared" si="0"/>
        <v>693.32846564378201</v>
      </c>
      <c r="AC13" s="317">
        <f t="shared" si="0"/>
        <v>567.96364069662889</v>
      </c>
      <c r="AD13" s="317">
        <f t="shared" si="0"/>
        <v>460.36104875166586</v>
      </c>
      <c r="AE13" s="317">
        <f t="shared" si="0"/>
        <v>303.21436519512775</v>
      </c>
      <c r="AF13" s="317">
        <f t="shared" si="0"/>
        <v>198.14544531361318</v>
      </c>
      <c r="AG13" s="317">
        <f t="shared" si="0"/>
        <v>196.88403460000001</v>
      </c>
      <c r="AH13" s="317">
        <f t="shared" si="0"/>
        <v>13029.88549991</v>
      </c>
      <c r="AI13" s="317">
        <f>SUM(C13:AH13)</f>
        <v>103221.7941192337</v>
      </c>
    </row>
    <row r="14" spans="1:35" s="936" customFormat="1">
      <c r="A14" s="925"/>
      <c r="B14" s="323" t="s">
        <v>61</v>
      </c>
      <c r="C14" s="937">
        <v>952.47401138201315</v>
      </c>
      <c r="D14" s="937">
        <v>0</v>
      </c>
      <c r="E14" s="937">
        <v>0</v>
      </c>
      <c r="F14" s="937">
        <v>0</v>
      </c>
      <c r="G14" s="937">
        <v>0</v>
      </c>
      <c r="H14" s="937">
        <v>0</v>
      </c>
      <c r="I14" s="937">
        <v>0</v>
      </c>
      <c r="J14" s="937">
        <v>0</v>
      </c>
      <c r="K14" s="937">
        <v>0</v>
      </c>
      <c r="L14" s="937">
        <v>0</v>
      </c>
      <c r="M14" s="937">
        <v>0</v>
      </c>
      <c r="N14" s="937">
        <v>0</v>
      </c>
      <c r="O14" s="937">
        <v>0</v>
      </c>
      <c r="P14" s="937">
        <v>0</v>
      </c>
      <c r="Q14" s="937">
        <v>0</v>
      </c>
      <c r="R14" s="937">
        <v>0</v>
      </c>
      <c r="S14" s="937">
        <v>0</v>
      </c>
      <c r="T14" s="937">
        <v>0</v>
      </c>
      <c r="U14" s="937">
        <v>0</v>
      </c>
      <c r="V14" s="937">
        <v>0</v>
      </c>
      <c r="W14" s="937">
        <v>0</v>
      </c>
      <c r="X14" s="937">
        <v>0</v>
      </c>
      <c r="Y14" s="937">
        <v>0</v>
      </c>
      <c r="Z14" s="937">
        <v>0</v>
      </c>
      <c r="AA14" s="937">
        <v>0</v>
      </c>
      <c r="AB14" s="937">
        <v>0</v>
      </c>
      <c r="AC14" s="937">
        <v>0</v>
      </c>
      <c r="AD14" s="937">
        <v>0</v>
      </c>
      <c r="AE14" s="937">
        <v>0</v>
      </c>
      <c r="AF14" s="937">
        <v>0</v>
      </c>
      <c r="AG14" s="937">
        <v>0</v>
      </c>
      <c r="AH14" s="937">
        <v>0</v>
      </c>
      <c r="AI14" s="77">
        <f>SUM(C14:AH14)</f>
        <v>952.47401138201315</v>
      </c>
    </row>
    <row r="15" spans="1:35" s="936" customFormat="1">
      <c r="A15" s="925"/>
      <c r="B15" s="323" t="s">
        <v>62</v>
      </c>
      <c r="C15" s="937">
        <v>10650.757533367392</v>
      </c>
      <c r="D15" s="937">
        <v>10326.283497322178</v>
      </c>
      <c r="E15" s="937">
        <v>9128.6939285620665</v>
      </c>
      <c r="F15" s="937">
        <v>7321.3968673703139</v>
      </c>
      <c r="G15" s="937">
        <v>6400.2239398431857</v>
      </c>
      <c r="H15" s="937">
        <v>6018.4914035234588</v>
      </c>
      <c r="I15" s="937">
        <v>5142.2177484876893</v>
      </c>
      <c r="J15" s="937">
        <v>4297.6282432864054</v>
      </c>
      <c r="K15" s="937">
        <v>3365.4136974769017</v>
      </c>
      <c r="L15" s="937">
        <v>2986.3884575962802</v>
      </c>
      <c r="M15" s="937">
        <v>2813.9271755096543</v>
      </c>
      <c r="N15" s="937">
        <v>2517.9997177781302</v>
      </c>
      <c r="O15" s="937">
        <v>2229.4380933807411</v>
      </c>
      <c r="P15" s="937">
        <v>1957.8181563025121</v>
      </c>
      <c r="Q15" s="937">
        <v>1733.9451065912579</v>
      </c>
      <c r="R15" s="937">
        <v>1607.1108122183734</v>
      </c>
      <c r="S15" s="937">
        <v>1441.9432690592662</v>
      </c>
      <c r="T15" s="937">
        <v>1134.2804736074149</v>
      </c>
      <c r="U15" s="937">
        <v>997.56813455756071</v>
      </c>
      <c r="V15" s="937">
        <v>864.77489336873543</v>
      </c>
      <c r="W15" s="937">
        <v>834.61611232919665</v>
      </c>
      <c r="X15" s="937">
        <v>805.02250937068982</v>
      </c>
      <c r="Y15" s="937">
        <v>776.11433665400421</v>
      </c>
      <c r="Z15" s="937">
        <v>747.52826707440727</v>
      </c>
      <c r="AA15" s="937">
        <v>719.95523310304657</v>
      </c>
      <c r="AB15" s="937">
        <v>693.32846564378201</v>
      </c>
      <c r="AC15" s="937">
        <v>567.96364069662889</v>
      </c>
      <c r="AD15" s="937">
        <v>460.36104875166586</v>
      </c>
      <c r="AE15" s="937">
        <v>303.21436519512775</v>
      </c>
      <c r="AF15" s="937">
        <v>198.14544531361318</v>
      </c>
      <c r="AG15" s="937">
        <v>196.88403460000001</v>
      </c>
      <c r="AH15" s="937">
        <v>13029.88549991</v>
      </c>
      <c r="AI15" s="77">
        <f>SUM(C15:AH15)</f>
        <v>102269.3201078517</v>
      </c>
    </row>
    <row r="16" spans="1:35" s="936" customFormat="1" ht="13.5" thickBot="1">
      <c r="A16" s="925"/>
      <c r="B16" s="925"/>
      <c r="C16" s="763"/>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1156"/>
      <c r="AI16" s="324"/>
    </row>
    <row r="17" spans="1:81" s="936" customFormat="1" ht="13.5" thickBot="1">
      <c r="A17" s="925"/>
      <c r="B17" s="120" t="s">
        <v>53</v>
      </c>
      <c r="C17" s="78">
        <f t="shared" ref="C17:AH17" si="1">+C18+C23+C25+C28+C29+C32</f>
        <v>1869.4910705686427</v>
      </c>
      <c r="D17" s="78">
        <f t="shared" si="1"/>
        <v>2146.6873286098826</v>
      </c>
      <c r="E17" s="78">
        <f t="shared" si="1"/>
        <v>1974.9528142578602</v>
      </c>
      <c r="F17" s="78">
        <f t="shared" si="1"/>
        <v>1104.6464462710665</v>
      </c>
      <c r="G17" s="78">
        <f t="shared" si="1"/>
        <v>654.84057473831024</v>
      </c>
      <c r="H17" s="78">
        <f t="shared" si="1"/>
        <v>565.58897347184723</v>
      </c>
      <c r="I17" s="78">
        <f t="shared" si="1"/>
        <v>502.50352334361958</v>
      </c>
      <c r="J17" s="78">
        <f t="shared" si="1"/>
        <v>441.83349817902604</v>
      </c>
      <c r="K17" s="78">
        <f t="shared" si="1"/>
        <v>381.06807837894786</v>
      </c>
      <c r="L17" s="78">
        <f t="shared" si="1"/>
        <v>326.84983537522368</v>
      </c>
      <c r="M17" s="78">
        <f t="shared" si="1"/>
        <v>279.61280421344202</v>
      </c>
      <c r="N17" s="78">
        <f t="shared" si="1"/>
        <v>227.75887464115544</v>
      </c>
      <c r="O17" s="78">
        <f t="shared" si="1"/>
        <v>183.12913879269811</v>
      </c>
      <c r="P17" s="78">
        <f t="shared" si="1"/>
        <v>155.72436949131603</v>
      </c>
      <c r="Q17" s="78">
        <f t="shared" si="1"/>
        <v>132.57620500076075</v>
      </c>
      <c r="R17" s="78">
        <f t="shared" si="1"/>
        <v>110.65169937615539</v>
      </c>
      <c r="S17" s="78">
        <f t="shared" si="1"/>
        <v>90.347733404257824</v>
      </c>
      <c r="T17" s="78">
        <f t="shared" si="1"/>
        <v>71.150379054185692</v>
      </c>
      <c r="U17" s="78">
        <f t="shared" si="1"/>
        <v>55.008700984446037</v>
      </c>
      <c r="V17" s="78">
        <f t="shared" si="1"/>
        <v>42.857345630903289</v>
      </c>
      <c r="W17" s="78">
        <f t="shared" si="1"/>
        <v>36.015307290426591</v>
      </c>
      <c r="X17" s="78">
        <f t="shared" si="1"/>
        <v>30.021726304305552</v>
      </c>
      <c r="Y17" s="78">
        <f t="shared" si="1"/>
        <v>24.571935924930525</v>
      </c>
      <c r="Z17" s="78">
        <f t="shared" si="1"/>
        <v>19.444248682643696</v>
      </c>
      <c r="AA17" s="78">
        <f t="shared" si="1"/>
        <v>15.187957407171968</v>
      </c>
      <c r="AB17" s="78">
        <f t="shared" si="1"/>
        <v>12.161211923466123</v>
      </c>
      <c r="AC17" s="78">
        <f t="shared" si="1"/>
        <v>9.2339237285028997</v>
      </c>
      <c r="AD17" s="78">
        <f t="shared" si="1"/>
        <v>6.475081783539677</v>
      </c>
      <c r="AE17" s="78">
        <f t="shared" si="1"/>
        <v>4.1518651951276997</v>
      </c>
      <c r="AF17" s="78">
        <f t="shared" si="1"/>
        <v>2.2079453136132332</v>
      </c>
      <c r="AG17" s="78">
        <f t="shared" si="1"/>
        <v>0.94653460000000011</v>
      </c>
      <c r="AH17" s="78">
        <f t="shared" si="1"/>
        <v>4.1749910000000001E-2</v>
      </c>
      <c r="AI17" s="121">
        <f t="shared" ref="AI17:AI34" si="2">SUM(C17:AH17)</f>
        <v>11477.738881847479</v>
      </c>
    </row>
    <row r="18" spans="1:81" s="936" customFormat="1">
      <c r="B18" s="351" t="s">
        <v>63</v>
      </c>
      <c r="C18" s="79">
        <f t="shared" ref="C18:AH18" si="3">SUM(C19:C22)</f>
        <v>1444.7860636247078</v>
      </c>
      <c r="D18" s="79">
        <f t="shared" si="3"/>
        <v>1937.6088769951846</v>
      </c>
      <c r="E18" s="79">
        <f t="shared" si="3"/>
        <v>1793.2481023787609</v>
      </c>
      <c r="F18" s="79">
        <f t="shared" si="3"/>
        <v>947.72870501996795</v>
      </c>
      <c r="G18" s="79">
        <f t="shared" si="3"/>
        <v>516.63143984309386</v>
      </c>
      <c r="H18" s="79">
        <f t="shared" si="3"/>
        <v>444.64117049563259</v>
      </c>
      <c r="I18" s="79">
        <f t="shared" si="3"/>
        <v>398.41185486689233</v>
      </c>
      <c r="J18" s="79">
        <f t="shared" si="3"/>
        <v>356.1325657128645</v>
      </c>
      <c r="K18" s="79">
        <f t="shared" si="3"/>
        <v>316.71803357896084</v>
      </c>
      <c r="L18" s="79">
        <f t="shared" si="3"/>
        <v>277.64391503820332</v>
      </c>
      <c r="M18" s="79">
        <f t="shared" si="3"/>
        <v>241.7535557020822</v>
      </c>
      <c r="N18" s="79">
        <f t="shared" si="3"/>
        <v>206.86366177596102</v>
      </c>
      <c r="O18" s="79">
        <f t="shared" si="3"/>
        <v>175.99481758734666</v>
      </c>
      <c r="P18" s="79">
        <f t="shared" si="3"/>
        <v>150.24661625000658</v>
      </c>
      <c r="Q18" s="79">
        <f t="shared" si="3"/>
        <v>128.00952628761743</v>
      </c>
      <c r="R18" s="79">
        <f t="shared" si="3"/>
        <v>106.9423889435119</v>
      </c>
      <c r="S18" s="79">
        <f t="shared" si="3"/>
        <v>87.495506881260496</v>
      </c>
      <c r="T18" s="79">
        <f t="shared" si="3"/>
        <v>69.155165223171906</v>
      </c>
      <c r="U18" s="79">
        <f t="shared" si="3"/>
        <v>53.771325418208676</v>
      </c>
      <c r="V18" s="79">
        <f t="shared" si="3"/>
        <v>42.773880583245457</v>
      </c>
      <c r="W18" s="79">
        <f t="shared" si="3"/>
        <v>35.961736169216231</v>
      </c>
      <c r="X18" s="79">
        <f t="shared" si="3"/>
        <v>29.986599503319013</v>
      </c>
      <c r="Y18" s="79">
        <f t="shared" si="3"/>
        <v>24.554445518355791</v>
      </c>
      <c r="Z18" s="79">
        <f t="shared" si="3"/>
        <v>19.440116573392565</v>
      </c>
      <c r="AA18" s="79">
        <f t="shared" si="3"/>
        <v>15.187957407171968</v>
      </c>
      <c r="AB18" s="79">
        <f t="shared" si="3"/>
        <v>12.161211923466123</v>
      </c>
      <c r="AC18" s="79">
        <f t="shared" si="3"/>
        <v>9.2339237285028997</v>
      </c>
      <c r="AD18" s="79">
        <f t="shared" si="3"/>
        <v>6.475081783539677</v>
      </c>
      <c r="AE18" s="79">
        <f t="shared" si="3"/>
        <v>4.1518651951276997</v>
      </c>
      <c r="AF18" s="79">
        <f t="shared" si="3"/>
        <v>2.2079453136132332</v>
      </c>
      <c r="AG18" s="79">
        <f t="shared" si="3"/>
        <v>0.94653460000000011</v>
      </c>
      <c r="AH18" s="79">
        <f t="shared" si="3"/>
        <v>4.1749910000000001E-2</v>
      </c>
      <c r="AI18" s="79">
        <f t="shared" si="2"/>
        <v>9856.9063398323851</v>
      </c>
    </row>
    <row r="19" spans="1:81" s="936" customFormat="1">
      <c r="B19" s="325" t="s">
        <v>64</v>
      </c>
      <c r="C19" s="929">
        <v>146.13718603712721</v>
      </c>
      <c r="D19" s="929">
        <v>159.68362185787674</v>
      </c>
      <c r="E19" s="929">
        <v>151.95405183787676</v>
      </c>
      <c r="F19" s="929">
        <v>146.08934468787675</v>
      </c>
      <c r="G19" s="929">
        <v>140.29747547425444</v>
      </c>
      <c r="H19" s="929">
        <v>133.48054363787674</v>
      </c>
      <c r="I19" s="929">
        <v>126.66068523776735</v>
      </c>
      <c r="J19" s="929">
        <v>118.99617559280414</v>
      </c>
      <c r="K19" s="929">
        <v>111.56833848534902</v>
      </c>
      <c r="L19" s="929">
        <v>103.59130230287769</v>
      </c>
      <c r="M19" s="929">
        <v>95.888865667914459</v>
      </c>
      <c r="N19" s="929">
        <v>88.186429032951239</v>
      </c>
      <c r="O19" s="929">
        <v>80.686811643304765</v>
      </c>
      <c r="P19" s="929">
        <v>72.781555773024792</v>
      </c>
      <c r="Q19" s="929">
        <v>65.079119108061562</v>
      </c>
      <c r="R19" s="929">
        <v>57.376682453098361</v>
      </c>
      <c r="S19" s="929">
        <v>49.805284721260499</v>
      </c>
      <c r="T19" s="929">
        <v>41.984300033171898</v>
      </c>
      <c r="U19" s="929">
        <v>35.379476288208672</v>
      </c>
      <c r="V19" s="929">
        <v>30.398670493245458</v>
      </c>
      <c r="W19" s="929">
        <v>27.024716429216234</v>
      </c>
      <c r="X19" s="929">
        <v>23.956777273319013</v>
      </c>
      <c r="Y19" s="929">
        <v>21.007885888355791</v>
      </c>
      <c r="Z19" s="929">
        <v>18.058994543392565</v>
      </c>
      <c r="AA19" s="929">
        <v>15.153328037171969</v>
      </c>
      <c r="AB19" s="929">
        <v>12.161211923466123</v>
      </c>
      <c r="AC19" s="929">
        <v>9.2339237285028997</v>
      </c>
      <c r="AD19" s="929">
        <v>6.475081783539677</v>
      </c>
      <c r="AE19" s="929">
        <v>4.1518651951276997</v>
      </c>
      <c r="AF19" s="929">
        <v>2.2079453136132332</v>
      </c>
      <c r="AG19" s="929">
        <v>0.94653460000000011</v>
      </c>
      <c r="AH19" s="929">
        <v>4.1749910000000001E-2</v>
      </c>
      <c r="AI19" s="929">
        <f t="shared" si="2"/>
        <v>2096.4459349916337</v>
      </c>
    </row>
    <row r="20" spans="1:81" s="936" customFormat="1">
      <c r="B20" s="326" t="s">
        <v>65</v>
      </c>
      <c r="C20" s="927">
        <v>298.52149791886137</v>
      </c>
      <c r="D20" s="927">
        <v>374.65071656529813</v>
      </c>
      <c r="E20" s="927">
        <v>345.05411766330769</v>
      </c>
      <c r="F20" s="927">
        <v>319.10819138131711</v>
      </c>
      <c r="G20" s="927">
        <v>293.46272437704192</v>
      </c>
      <c r="H20" s="927">
        <v>265.17393582733581</v>
      </c>
      <c r="I20" s="930">
        <v>238.48020680534503</v>
      </c>
      <c r="J20" s="927">
        <v>212.67943785335453</v>
      </c>
      <c r="K20" s="927">
        <v>188.05571351779733</v>
      </c>
      <c r="L20" s="927">
        <v>162.80800492937331</v>
      </c>
      <c r="M20" s="927">
        <v>139.27956051738272</v>
      </c>
      <c r="N20" s="927">
        <v>115.74930066539206</v>
      </c>
      <c r="O20" s="927">
        <v>93.830573808552771</v>
      </c>
      <c r="P20" s="927">
        <v>76.715331418727672</v>
      </c>
      <c r="Q20" s="927">
        <v>62.363179569440085</v>
      </c>
      <c r="R20" s="927">
        <v>49.16112067946505</v>
      </c>
      <c r="S20" s="927">
        <v>37.431624749999997</v>
      </c>
      <c r="T20" s="927">
        <v>27.014180660000001</v>
      </c>
      <c r="U20" s="927">
        <v>18.321626560000002</v>
      </c>
      <c r="V20" s="927">
        <v>12.372463389999998</v>
      </c>
      <c r="W20" s="927">
        <v>8.9370197399999984</v>
      </c>
      <c r="X20" s="927">
        <v>6.0298222299999997</v>
      </c>
      <c r="Y20" s="927">
        <v>3.5465596300000004</v>
      </c>
      <c r="Z20" s="927">
        <v>1.38112203</v>
      </c>
      <c r="AA20" s="927">
        <v>3.462937E-2</v>
      </c>
      <c r="AB20" s="927">
        <v>0</v>
      </c>
      <c r="AC20" s="927">
        <v>0</v>
      </c>
      <c r="AD20" s="927">
        <v>0</v>
      </c>
      <c r="AE20" s="927">
        <v>0</v>
      </c>
      <c r="AF20" s="927">
        <v>0</v>
      </c>
      <c r="AG20" s="927">
        <v>0</v>
      </c>
      <c r="AH20" s="927">
        <v>0</v>
      </c>
      <c r="AI20" s="930">
        <f t="shared" si="2"/>
        <v>3350.1626618579926</v>
      </c>
    </row>
    <row r="21" spans="1:81" s="936" customFormat="1">
      <c r="B21" s="352" t="s">
        <v>633</v>
      </c>
      <c r="C21" s="919">
        <v>903.64600791592738</v>
      </c>
      <c r="D21" s="919">
        <v>1286.5261252900232</v>
      </c>
      <c r="E21" s="919">
        <v>1197.4704940630543</v>
      </c>
      <c r="F21" s="919">
        <v>401.52344888767573</v>
      </c>
      <c r="G21" s="919">
        <v>19.752146854101266</v>
      </c>
      <c r="H21" s="919">
        <v>0</v>
      </c>
      <c r="I21" s="80">
        <v>0</v>
      </c>
      <c r="J21" s="919">
        <v>0</v>
      </c>
      <c r="K21" s="919">
        <v>0</v>
      </c>
      <c r="L21" s="919">
        <v>0</v>
      </c>
      <c r="M21" s="919">
        <v>0</v>
      </c>
      <c r="N21" s="919">
        <v>0</v>
      </c>
      <c r="O21" s="919">
        <v>0</v>
      </c>
      <c r="P21" s="919">
        <v>0</v>
      </c>
      <c r="Q21" s="919">
        <v>0</v>
      </c>
      <c r="R21" s="919">
        <v>0</v>
      </c>
      <c r="S21" s="919">
        <v>0</v>
      </c>
      <c r="T21" s="919">
        <v>0</v>
      </c>
      <c r="U21" s="919">
        <v>0</v>
      </c>
      <c r="V21" s="919">
        <v>0</v>
      </c>
      <c r="W21" s="919">
        <v>0</v>
      </c>
      <c r="X21" s="919">
        <v>0</v>
      </c>
      <c r="Y21" s="919">
        <v>0</v>
      </c>
      <c r="Z21" s="919">
        <v>0</v>
      </c>
      <c r="AA21" s="919">
        <v>0</v>
      </c>
      <c r="AB21" s="919">
        <v>0</v>
      </c>
      <c r="AC21" s="919">
        <v>0</v>
      </c>
      <c r="AD21" s="919">
        <v>0</v>
      </c>
      <c r="AE21" s="919">
        <v>0</v>
      </c>
      <c r="AF21" s="919">
        <v>0</v>
      </c>
      <c r="AG21" s="919">
        <v>0</v>
      </c>
      <c r="AH21" s="919">
        <v>0</v>
      </c>
      <c r="AI21" s="930">
        <f t="shared" si="2"/>
        <v>3808.9182230107822</v>
      </c>
    </row>
    <row r="22" spans="1:81" s="936" customFormat="1">
      <c r="B22" s="352" t="s">
        <v>66</v>
      </c>
      <c r="C22" s="919">
        <v>96.481371752791887</v>
      </c>
      <c r="D22" s="919">
        <v>116.74841328198649</v>
      </c>
      <c r="E22" s="919">
        <v>98.769438814522104</v>
      </c>
      <c r="F22" s="919">
        <v>81.00772006309829</v>
      </c>
      <c r="G22" s="919">
        <v>63.119093137696204</v>
      </c>
      <c r="H22" s="919">
        <v>45.986691030420054</v>
      </c>
      <c r="I22" s="80">
        <v>33.270962823779954</v>
      </c>
      <c r="J22" s="919">
        <v>24.456952266705862</v>
      </c>
      <c r="K22" s="919">
        <v>17.093981575814496</v>
      </c>
      <c r="L22" s="919">
        <v>11.244607805952358</v>
      </c>
      <c r="M22" s="919">
        <v>6.5851295167850443</v>
      </c>
      <c r="N22" s="919">
        <v>2.9279320776177347</v>
      </c>
      <c r="O22" s="919">
        <v>1.4774321354891364</v>
      </c>
      <c r="P22" s="919">
        <v>0.7497290582541084</v>
      </c>
      <c r="Q22" s="919">
        <v>0.56722761011580458</v>
      </c>
      <c r="R22" s="919">
        <v>0.40458581094849455</v>
      </c>
      <c r="S22" s="919">
        <v>0.25859741000000003</v>
      </c>
      <c r="T22" s="919">
        <v>0.15668452999999999</v>
      </c>
      <c r="U22" s="919">
        <v>7.0222569999999998E-2</v>
      </c>
      <c r="V22" s="919">
        <v>2.7466999999999999E-3</v>
      </c>
      <c r="W22" s="919">
        <v>0</v>
      </c>
      <c r="X22" s="919">
        <v>0</v>
      </c>
      <c r="Y22" s="919">
        <v>0</v>
      </c>
      <c r="Z22" s="919">
        <v>0</v>
      </c>
      <c r="AA22" s="919">
        <v>0</v>
      </c>
      <c r="AB22" s="919">
        <v>0</v>
      </c>
      <c r="AC22" s="919">
        <v>0</v>
      </c>
      <c r="AD22" s="919">
        <v>0</v>
      </c>
      <c r="AE22" s="919">
        <v>0</v>
      </c>
      <c r="AF22" s="919">
        <v>0</v>
      </c>
      <c r="AG22" s="919">
        <v>0</v>
      </c>
      <c r="AH22" s="919">
        <v>0</v>
      </c>
      <c r="AI22" s="80">
        <f t="shared" si="2"/>
        <v>601.37951997197808</v>
      </c>
    </row>
    <row r="23" spans="1:81" s="936" customFormat="1">
      <c r="B23" s="932" t="s">
        <v>67</v>
      </c>
      <c r="C23" s="339">
        <f t="shared" ref="C23:AH23" si="4">+C24</f>
        <v>24.084843932785304</v>
      </c>
      <c r="D23" s="339">
        <f t="shared" si="4"/>
        <v>32.006441647833213</v>
      </c>
      <c r="E23" s="339">
        <f t="shared" si="4"/>
        <v>32.006441647833221</v>
      </c>
      <c r="F23" s="339">
        <f t="shared" si="4"/>
        <v>32.006441647833213</v>
      </c>
      <c r="G23" s="339">
        <f t="shared" si="4"/>
        <v>32.071655752627663</v>
      </c>
      <c r="H23" s="339">
        <f t="shared" si="4"/>
        <v>32.006441647833213</v>
      </c>
      <c r="I23" s="339">
        <f t="shared" si="4"/>
        <v>32.006441647833213</v>
      </c>
      <c r="J23" s="339">
        <f t="shared" si="4"/>
        <v>30.402407030250803</v>
      </c>
      <c r="K23" s="339">
        <f t="shared" si="4"/>
        <v>25.655517282297993</v>
      </c>
      <c r="L23" s="339">
        <f t="shared" si="4"/>
        <v>25.59030317750355</v>
      </c>
      <c r="M23" s="339">
        <f t="shared" si="4"/>
        <v>24.865235397720188</v>
      </c>
      <c r="N23" s="339">
        <f t="shared" si="4"/>
        <v>11.872883114814593</v>
      </c>
      <c r="O23" s="339">
        <f t="shared" si="4"/>
        <v>0</v>
      </c>
      <c r="P23" s="339">
        <f t="shared" si="4"/>
        <v>0</v>
      </c>
      <c r="Q23" s="339">
        <f t="shared" si="4"/>
        <v>0</v>
      </c>
      <c r="R23" s="339">
        <f t="shared" si="4"/>
        <v>0</v>
      </c>
      <c r="S23" s="339">
        <f t="shared" si="4"/>
        <v>0</v>
      </c>
      <c r="T23" s="339">
        <f t="shared" si="4"/>
        <v>0</v>
      </c>
      <c r="U23" s="339">
        <f t="shared" si="4"/>
        <v>0</v>
      </c>
      <c r="V23" s="339">
        <f t="shared" si="4"/>
        <v>0</v>
      </c>
      <c r="W23" s="339">
        <f t="shared" si="4"/>
        <v>0</v>
      </c>
      <c r="X23" s="339">
        <f t="shared" si="4"/>
        <v>0</v>
      </c>
      <c r="Y23" s="339">
        <f t="shared" si="4"/>
        <v>0</v>
      </c>
      <c r="Z23" s="339">
        <f t="shared" si="4"/>
        <v>0</v>
      </c>
      <c r="AA23" s="339">
        <f t="shared" si="4"/>
        <v>0</v>
      </c>
      <c r="AB23" s="339">
        <f t="shared" si="4"/>
        <v>0</v>
      </c>
      <c r="AC23" s="339">
        <f t="shared" si="4"/>
        <v>0</v>
      </c>
      <c r="AD23" s="339">
        <f t="shared" si="4"/>
        <v>0</v>
      </c>
      <c r="AE23" s="339">
        <f t="shared" si="4"/>
        <v>0</v>
      </c>
      <c r="AF23" s="339">
        <f t="shared" si="4"/>
        <v>0</v>
      </c>
      <c r="AG23" s="339">
        <f t="shared" si="4"/>
        <v>0</v>
      </c>
      <c r="AH23" s="339">
        <f t="shared" si="4"/>
        <v>0</v>
      </c>
      <c r="AI23" s="931">
        <f t="shared" si="2"/>
        <v>334.57505392716615</v>
      </c>
    </row>
    <row r="24" spans="1:81" s="936" customFormat="1">
      <c r="B24" s="325" t="s">
        <v>68</v>
      </c>
      <c r="C24" s="921">
        <v>24.084843932785304</v>
      </c>
      <c r="D24" s="921">
        <v>32.006441647833213</v>
      </c>
      <c r="E24" s="921">
        <v>32.006441647833221</v>
      </c>
      <c r="F24" s="921">
        <v>32.006441647833213</v>
      </c>
      <c r="G24" s="921">
        <v>32.071655752627663</v>
      </c>
      <c r="H24" s="921">
        <v>32.006441647833213</v>
      </c>
      <c r="I24" s="929">
        <v>32.006441647833213</v>
      </c>
      <c r="J24" s="921">
        <v>30.402407030250803</v>
      </c>
      <c r="K24" s="921">
        <v>25.655517282297993</v>
      </c>
      <c r="L24" s="921">
        <v>25.59030317750355</v>
      </c>
      <c r="M24" s="921">
        <v>24.865235397720188</v>
      </c>
      <c r="N24" s="921">
        <v>11.872883114814593</v>
      </c>
      <c r="O24" s="921">
        <v>0</v>
      </c>
      <c r="P24" s="921">
        <v>0</v>
      </c>
      <c r="Q24" s="921">
        <v>0</v>
      </c>
      <c r="R24" s="921">
        <v>0</v>
      </c>
      <c r="S24" s="921">
        <v>0</v>
      </c>
      <c r="T24" s="921">
        <v>0</v>
      </c>
      <c r="U24" s="921">
        <v>0</v>
      </c>
      <c r="V24" s="921">
        <v>0</v>
      </c>
      <c r="W24" s="921">
        <v>0</v>
      </c>
      <c r="X24" s="921">
        <v>0</v>
      </c>
      <c r="Y24" s="921">
        <v>0</v>
      </c>
      <c r="Z24" s="921">
        <v>0</v>
      </c>
      <c r="AA24" s="921">
        <v>0</v>
      </c>
      <c r="AB24" s="921">
        <v>0</v>
      </c>
      <c r="AC24" s="921">
        <v>0</v>
      </c>
      <c r="AD24" s="921">
        <v>0</v>
      </c>
      <c r="AE24" s="921">
        <v>0</v>
      </c>
      <c r="AF24" s="921">
        <v>0</v>
      </c>
      <c r="AG24" s="921">
        <v>0</v>
      </c>
      <c r="AH24" s="921">
        <v>0</v>
      </c>
      <c r="AI24" s="929">
        <f t="shared" si="2"/>
        <v>334.57505392716615</v>
      </c>
    </row>
    <row r="25" spans="1:81" s="936" customFormat="1">
      <c r="B25" s="932" t="s">
        <v>69</v>
      </c>
      <c r="C25" s="339">
        <f>+C26+C27</f>
        <v>48.522758843282816</v>
      </c>
      <c r="D25" s="339">
        <f t="shared" ref="D25:AH25" si="5">+D26+D27</f>
        <v>2.9034561581799472</v>
      </c>
      <c r="E25" s="339">
        <f t="shared" si="5"/>
        <v>2.4570419023251264</v>
      </c>
      <c r="F25" s="339">
        <f t="shared" si="5"/>
        <v>2.0113556733816669</v>
      </c>
      <c r="G25" s="339">
        <f t="shared" si="5"/>
        <v>1.5775408017895671</v>
      </c>
      <c r="H25" s="339">
        <f t="shared" si="5"/>
        <v>1.1469755793400642</v>
      </c>
      <c r="I25" s="339">
        <f t="shared" si="5"/>
        <v>0.75774831757037098</v>
      </c>
      <c r="J25" s="339">
        <f t="shared" si="5"/>
        <v>0.37390102473667969</v>
      </c>
      <c r="K25" s="339">
        <f t="shared" si="5"/>
        <v>8.7801815317368803E-2</v>
      </c>
      <c r="L25" s="339">
        <f t="shared" si="5"/>
        <v>4.8661657690758794E-2</v>
      </c>
      <c r="M25" s="339">
        <f t="shared" si="5"/>
        <v>1.0390192073827173E-2</v>
      </c>
      <c r="N25" s="339">
        <f t="shared" si="5"/>
        <v>0</v>
      </c>
      <c r="O25" s="339">
        <f t="shared" si="5"/>
        <v>0</v>
      </c>
      <c r="P25" s="339">
        <f t="shared" si="5"/>
        <v>0</v>
      </c>
      <c r="Q25" s="339">
        <f t="shared" si="5"/>
        <v>0</v>
      </c>
      <c r="R25" s="339">
        <f t="shared" si="5"/>
        <v>0</v>
      </c>
      <c r="S25" s="339">
        <f t="shared" si="5"/>
        <v>0</v>
      </c>
      <c r="T25" s="339">
        <f t="shared" si="5"/>
        <v>0</v>
      </c>
      <c r="U25" s="339">
        <f t="shared" si="5"/>
        <v>0</v>
      </c>
      <c r="V25" s="339">
        <f t="shared" si="5"/>
        <v>0</v>
      </c>
      <c r="W25" s="339">
        <f t="shared" si="5"/>
        <v>0</v>
      </c>
      <c r="X25" s="339">
        <f t="shared" si="5"/>
        <v>0</v>
      </c>
      <c r="Y25" s="339">
        <f t="shared" si="5"/>
        <v>0</v>
      </c>
      <c r="Z25" s="339">
        <f t="shared" si="5"/>
        <v>0</v>
      </c>
      <c r="AA25" s="339">
        <f t="shared" si="5"/>
        <v>0</v>
      </c>
      <c r="AB25" s="339">
        <f t="shared" si="5"/>
        <v>0</v>
      </c>
      <c r="AC25" s="339">
        <f t="shared" si="5"/>
        <v>0</v>
      </c>
      <c r="AD25" s="339">
        <f t="shared" si="5"/>
        <v>0</v>
      </c>
      <c r="AE25" s="339">
        <f t="shared" si="5"/>
        <v>0</v>
      </c>
      <c r="AF25" s="339">
        <f t="shared" si="5"/>
        <v>0</v>
      </c>
      <c r="AG25" s="339">
        <f t="shared" si="5"/>
        <v>0</v>
      </c>
      <c r="AH25" s="339">
        <f t="shared" si="5"/>
        <v>0</v>
      </c>
      <c r="AI25" s="931">
        <f t="shared" si="2"/>
        <v>59.897631965688191</v>
      </c>
    </row>
    <row r="26" spans="1:81" s="936" customFormat="1">
      <c r="B26" s="329" t="s">
        <v>72</v>
      </c>
      <c r="C26" s="920">
        <v>45.4319809321278</v>
      </c>
      <c r="D26" s="920">
        <v>0</v>
      </c>
      <c r="E26" s="920">
        <v>0</v>
      </c>
      <c r="F26" s="920">
        <v>0</v>
      </c>
      <c r="G26" s="920">
        <v>0</v>
      </c>
      <c r="H26" s="920">
        <v>0</v>
      </c>
      <c r="I26" s="920">
        <v>0</v>
      </c>
      <c r="J26" s="920">
        <v>0</v>
      </c>
      <c r="K26" s="920">
        <v>0</v>
      </c>
      <c r="L26" s="920">
        <v>0</v>
      </c>
      <c r="M26" s="920">
        <v>0</v>
      </c>
      <c r="N26" s="920">
        <v>0</v>
      </c>
      <c r="O26" s="920">
        <v>0</v>
      </c>
      <c r="P26" s="920">
        <v>0</v>
      </c>
      <c r="Q26" s="920">
        <v>0</v>
      </c>
      <c r="R26" s="920">
        <v>0</v>
      </c>
      <c r="S26" s="920">
        <v>0</v>
      </c>
      <c r="T26" s="920">
        <v>0</v>
      </c>
      <c r="U26" s="920">
        <v>0</v>
      </c>
      <c r="V26" s="920">
        <v>0</v>
      </c>
      <c r="W26" s="920">
        <v>0</v>
      </c>
      <c r="X26" s="920">
        <v>0</v>
      </c>
      <c r="Y26" s="920">
        <v>0</v>
      </c>
      <c r="Z26" s="920">
        <v>0</v>
      </c>
      <c r="AA26" s="920">
        <v>0</v>
      </c>
      <c r="AB26" s="920">
        <v>0</v>
      </c>
      <c r="AC26" s="920">
        <v>0</v>
      </c>
      <c r="AD26" s="920">
        <v>0</v>
      </c>
      <c r="AE26" s="920">
        <v>0</v>
      </c>
      <c r="AF26" s="920">
        <v>0</v>
      </c>
      <c r="AG26" s="920">
        <v>0</v>
      </c>
      <c r="AH26" s="920">
        <v>0</v>
      </c>
      <c r="AI26" s="931">
        <f t="shared" si="2"/>
        <v>45.4319809321278</v>
      </c>
    </row>
    <row r="27" spans="1:81" s="936" customFormat="1">
      <c r="B27" s="326" t="s">
        <v>70</v>
      </c>
      <c r="C27" s="927">
        <v>3.090777911155016</v>
      </c>
      <c r="D27" s="927">
        <v>2.9034561581799472</v>
      </c>
      <c r="E27" s="927">
        <v>2.4570419023251264</v>
      </c>
      <c r="F27" s="927">
        <v>2.0113556733816669</v>
      </c>
      <c r="G27" s="927">
        <v>1.5775408017895671</v>
      </c>
      <c r="H27" s="927">
        <v>1.1469755793400642</v>
      </c>
      <c r="I27" s="927">
        <v>0.75774831757037098</v>
      </c>
      <c r="J27" s="927">
        <v>0.37390102473667969</v>
      </c>
      <c r="K27" s="927">
        <v>8.7801815317368803E-2</v>
      </c>
      <c r="L27" s="927">
        <v>4.8661657690758794E-2</v>
      </c>
      <c r="M27" s="927">
        <v>1.0390192073827173E-2</v>
      </c>
      <c r="N27" s="927">
        <v>0</v>
      </c>
      <c r="O27" s="927">
        <v>0</v>
      </c>
      <c r="P27" s="927">
        <v>0</v>
      </c>
      <c r="Q27" s="927">
        <v>0</v>
      </c>
      <c r="R27" s="927">
        <v>0</v>
      </c>
      <c r="S27" s="927">
        <v>0</v>
      </c>
      <c r="T27" s="927">
        <v>0</v>
      </c>
      <c r="U27" s="927">
        <v>0</v>
      </c>
      <c r="V27" s="927">
        <v>0</v>
      </c>
      <c r="W27" s="927">
        <v>0</v>
      </c>
      <c r="X27" s="927">
        <v>0</v>
      </c>
      <c r="Y27" s="927">
        <v>0</v>
      </c>
      <c r="Z27" s="927">
        <v>0</v>
      </c>
      <c r="AA27" s="927">
        <v>0</v>
      </c>
      <c r="AB27" s="927">
        <v>0</v>
      </c>
      <c r="AC27" s="927">
        <v>0</v>
      </c>
      <c r="AD27" s="927">
        <v>0</v>
      </c>
      <c r="AE27" s="927">
        <v>0</v>
      </c>
      <c r="AF27" s="927">
        <v>0</v>
      </c>
      <c r="AG27" s="927">
        <v>0</v>
      </c>
      <c r="AH27" s="927">
        <v>0</v>
      </c>
      <c r="AI27" s="930">
        <f t="shared" si="2"/>
        <v>14.465651033560393</v>
      </c>
    </row>
    <row r="28" spans="1:81" s="936" customFormat="1">
      <c r="B28" s="932" t="s">
        <v>71</v>
      </c>
      <c r="C28" s="339">
        <v>294.91593114776532</v>
      </c>
      <c r="D28" s="339">
        <v>148.72172377874776</v>
      </c>
      <c r="E28" s="339">
        <v>131.75434028079724</v>
      </c>
      <c r="F28" s="339">
        <v>115.35078225552563</v>
      </c>
      <c r="G28" s="339">
        <v>98.906326199484596</v>
      </c>
      <c r="H28" s="339">
        <v>82.1407736077268</v>
      </c>
      <c r="I28" s="931">
        <v>65.673866370009236</v>
      </c>
      <c r="J28" s="339">
        <v>49.271012269859611</v>
      </c>
      <c r="K28" s="339">
        <v>32.953113561057179</v>
      </c>
      <c r="L28" s="339">
        <v>16.779426801113331</v>
      </c>
      <c r="M28" s="339">
        <v>5.6562860539008177</v>
      </c>
      <c r="N28" s="339">
        <v>2.4871374080913644</v>
      </c>
      <c r="O28" s="339">
        <v>1.3912733884395061</v>
      </c>
      <c r="P28" s="339">
        <v>0.52684995294689985</v>
      </c>
      <c r="Q28" s="339">
        <v>0.4079199501573042</v>
      </c>
      <c r="R28" s="339">
        <v>0.34269619503397547</v>
      </c>
      <c r="S28" s="339">
        <v>0.27775681393719126</v>
      </c>
      <c r="T28" s="339">
        <v>0.21288864733017954</v>
      </c>
      <c r="U28" s="339">
        <v>0.14817684146500112</v>
      </c>
      <c r="V28" s="339">
        <v>8.3465047657835315E-2</v>
      </c>
      <c r="W28" s="339">
        <v>5.3571121210364114E-2</v>
      </c>
      <c r="X28" s="339">
        <v>3.5126800986538628E-2</v>
      </c>
      <c r="Y28" s="339">
        <v>1.7490406574733414E-2</v>
      </c>
      <c r="Z28" s="339">
        <v>4.1321092511304733E-3</v>
      </c>
      <c r="AA28" s="339">
        <v>0</v>
      </c>
      <c r="AB28" s="339">
        <v>0</v>
      </c>
      <c r="AC28" s="339">
        <v>0</v>
      </c>
      <c r="AD28" s="339">
        <v>0</v>
      </c>
      <c r="AE28" s="339">
        <v>0</v>
      </c>
      <c r="AF28" s="339">
        <v>0</v>
      </c>
      <c r="AG28" s="339">
        <v>0</v>
      </c>
      <c r="AH28" s="339">
        <v>0</v>
      </c>
      <c r="AI28" s="931">
        <f t="shared" si="2"/>
        <v>1048.1120670090695</v>
      </c>
    </row>
    <row r="29" spans="1:81" s="936" customFormat="1">
      <c r="B29" s="932" t="s">
        <v>366</v>
      </c>
      <c r="C29" s="339">
        <f t="shared" ref="C29:AH30" si="6">+C30</f>
        <v>2.8268060706572316</v>
      </c>
      <c r="D29" s="339">
        <f t="shared" si="6"/>
        <v>5.6536121413144631</v>
      </c>
      <c r="E29" s="339">
        <f t="shared" si="6"/>
        <v>5.6536121413144631</v>
      </c>
      <c r="F29" s="339">
        <f t="shared" si="6"/>
        <v>5.6536121413144631</v>
      </c>
      <c r="G29" s="339">
        <f t="shared" si="6"/>
        <v>5.6536121413144631</v>
      </c>
      <c r="H29" s="339">
        <f t="shared" si="6"/>
        <v>5.6536121413144631</v>
      </c>
      <c r="I29" s="339">
        <f t="shared" si="6"/>
        <v>5.6536121413144631</v>
      </c>
      <c r="J29" s="339">
        <f t="shared" si="6"/>
        <v>5.6536121413144631</v>
      </c>
      <c r="K29" s="339">
        <f t="shared" si="6"/>
        <v>5.6536121413144631</v>
      </c>
      <c r="L29" s="339">
        <f t="shared" si="6"/>
        <v>6.7875287007127145</v>
      </c>
      <c r="M29" s="339">
        <f t="shared" si="6"/>
        <v>7.3273368676649895</v>
      </c>
      <c r="N29" s="339">
        <f t="shared" si="6"/>
        <v>6.535192342288461</v>
      </c>
      <c r="O29" s="339">
        <f t="shared" si="6"/>
        <v>5.7430478169119334</v>
      </c>
      <c r="P29" s="339">
        <f t="shared" si="6"/>
        <v>4.9509032883625643</v>
      </c>
      <c r="Q29" s="339">
        <f t="shared" si="6"/>
        <v>4.158758762986035</v>
      </c>
      <c r="R29" s="339">
        <f t="shared" si="6"/>
        <v>3.3666142376095065</v>
      </c>
      <c r="S29" s="339">
        <f t="shared" si="6"/>
        <v>2.5744697090601387</v>
      </c>
      <c r="T29" s="339">
        <f t="shared" si="6"/>
        <v>1.7823251836836096</v>
      </c>
      <c r="U29" s="339">
        <f t="shared" si="6"/>
        <v>1.0891987247723567</v>
      </c>
      <c r="V29" s="339">
        <f t="shared" si="6"/>
        <v>0</v>
      </c>
      <c r="W29" s="339">
        <f t="shared" si="6"/>
        <v>0</v>
      </c>
      <c r="X29" s="339">
        <f t="shared" si="6"/>
        <v>0</v>
      </c>
      <c r="Y29" s="339">
        <f t="shared" si="6"/>
        <v>0</v>
      </c>
      <c r="Z29" s="339">
        <f t="shared" si="6"/>
        <v>0</v>
      </c>
      <c r="AA29" s="339">
        <f t="shared" si="6"/>
        <v>0</v>
      </c>
      <c r="AB29" s="339">
        <f t="shared" si="6"/>
        <v>0</v>
      </c>
      <c r="AC29" s="339">
        <f t="shared" si="6"/>
        <v>0</v>
      </c>
      <c r="AD29" s="339">
        <f t="shared" si="6"/>
        <v>0</v>
      </c>
      <c r="AE29" s="339">
        <f t="shared" si="6"/>
        <v>0</v>
      </c>
      <c r="AF29" s="339">
        <f t="shared" si="6"/>
        <v>0</v>
      </c>
      <c r="AG29" s="339">
        <f t="shared" si="6"/>
        <v>0</v>
      </c>
      <c r="AH29" s="339">
        <f t="shared" si="6"/>
        <v>0</v>
      </c>
      <c r="AI29" s="931">
        <f t="shared" si="2"/>
        <v>92.371078835225262</v>
      </c>
    </row>
    <row r="30" spans="1:81" s="936" customFormat="1">
      <c r="B30" s="325" t="s">
        <v>68</v>
      </c>
      <c r="C30" s="921">
        <f t="shared" si="6"/>
        <v>2.8268060706572316</v>
      </c>
      <c r="D30" s="921">
        <f t="shared" si="6"/>
        <v>5.6536121413144631</v>
      </c>
      <c r="E30" s="921">
        <f t="shared" si="6"/>
        <v>5.6536121413144631</v>
      </c>
      <c r="F30" s="921">
        <f t="shared" si="6"/>
        <v>5.6536121413144631</v>
      </c>
      <c r="G30" s="921">
        <f t="shared" si="6"/>
        <v>5.6536121413144631</v>
      </c>
      <c r="H30" s="921">
        <f t="shared" si="6"/>
        <v>5.6536121413144631</v>
      </c>
      <c r="I30" s="921">
        <f t="shared" si="6"/>
        <v>5.6536121413144631</v>
      </c>
      <c r="J30" s="921">
        <f t="shared" si="6"/>
        <v>5.6536121413144631</v>
      </c>
      <c r="K30" s="921">
        <f t="shared" si="6"/>
        <v>5.6536121413144631</v>
      </c>
      <c r="L30" s="921">
        <f t="shared" si="6"/>
        <v>6.7875287007127145</v>
      </c>
      <c r="M30" s="921">
        <f t="shared" si="6"/>
        <v>7.3273368676649895</v>
      </c>
      <c r="N30" s="921">
        <f t="shared" si="6"/>
        <v>6.535192342288461</v>
      </c>
      <c r="O30" s="921">
        <f t="shared" si="6"/>
        <v>5.7430478169119334</v>
      </c>
      <c r="P30" s="921">
        <f t="shared" si="6"/>
        <v>4.9509032883625643</v>
      </c>
      <c r="Q30" s="921">
        <f t="shared" si="6"/>
        <v>4.158758762986035</v>
      </c>
      <c r="R30" s="921">
        <f t="shared" si="6"/>
        <v>3.3666142376095065</v>
      </c>
      <c r="S30" s="921">
        <f t="shared" si="6"/>
        <v>2.5744697090601387</v>
      </c>
      <c r="T30" s="921">
        <f t="shared" si="6"/>
        <v>1.7823251836836096</v>
      </c>
      <c r="U30" s="921">
        <f t="shared" si="6"/>
        <v>1.0891987247723567</v>
      </c>
      <c r="V30" s="921">
        <f t="shared" si="6"/>
        <v>0</v>
      </c>
      <c r="W30" s="921">
        <f t="shared" si="6"/>
        <v>0</v>
      </c>
      <c r="X30" s="921">
        <f t="shared" si="6"/>
        <v>0</v>
      </c>
      <c r="Y30" s="921">
        <f t="shared" si="6"/>
        <v>0</v>
      </c>
      <c r="Z30" s="921">
        <f t="shared" si="6"/>
        <v>0</v>
      </c>
      <c r="AA30" s="921">
        <f t="shared" si="6"/>
        <v>0</v>
      </c>
      <c r="AB30" s="921">
        <f t="shared" si="6"/>
        <v>0</v>
      </c>
      <c r="AC30" s="921">
        <f>+AC31</f>
        <v>0</v>
      </c>
      <c r="AD30" s="921">
        <f>+AD31</f>
        <v>0</v>
      </c>
      <c r="AE30" s="921">
        <f t="shared" si="6"/>
        <v>0</v>
      </c>
      <c r="AF30" s="921">
        <f t="shared" si="6"/>
        <v>0</v>
      </c>
      <c r="AG30" s="921">
        <f t="shared" si="6"/>
        <v>0</v>
      </c>
      <c r="AH30" s="921">
        <f t="shared" si="6"/>
        <v>0</v>
      </c>
      <c r="AI30" s="929">
        <f t="shared" si="2"/>
        <v>92.371078835225262</v>
      </c>
    </row>
    <row r="31" spans="1:81" s="434" customFormat="1">
      <c r="A31" s="925"/>
      <c r="B31" s="326" t="s">
        <v>372</v>
      </c>
      <c r="C31" s="927">
        <v>2.8268060706572316</v>
      </c>
      <c r="D31" s="927">
        <v>5.6536121413144631</v>
      </c>
      <c r="E31" s="927">
        <v>5.6536121413144631</v>
      </c>
      <c r="F31" s="927">
        <v>5.6536121413144631</v>
      </c>
      <c r="G31" s="927">
        <v>5.6536121413144631</v>
      </c>
      <c r="H31" s="927">
        <v>5.6536121413144631</v>
      </c>
      <c r="I31" s="930">
        <v>5.6536121413144631</v>
      </c>
      <c r="J31" s="927">
        <v>5.6536121413144631</v>
      </c>
      <c r="K31" s="927">
        <v>5.6536121413144631</v>
      </c>
      <c r="L31" s="927">
        <v>6.7875287007127145</v>
      </c>
      <c r="M31" s="927">
        <v>7.3273368676649895</v>
      </c>
      <c r="N31" s="927">
        <v>6.535192342288461</v>
      </c>
      <c r="O31" s="927">
        <v>5.7430478169119334</v>
      </c>
      <c r="P31" s="927">
        <v>4.9509032883625643</v>
      </c>
      <c r="Q31" s="927">
        <v>4.158758762986035</v>
      </c>
      <c r="R31" s="927">
        <v>3.3666142376095065</v>
      </c>
      <c r="S31" s="927">
        <v>2.5744697090601387</v>
      </c>
      <c r="T31" s="927">
        <v>1.7823251836836096</v>
      </c>
      <c r="U31" s="927">
        <v>1.0891987247723567</v>
      </c>
      <c r="V31" s="927">
        <v>0</v>
      </c>
      <c r="W31" s="927">
        <v>0</v>
      </c>
      <c r="X31" s="927">
        <v>0</v>
      </c>
      <c r="Y31" s="927">
        <v>0</v>
      </c>
      <c r="Z31" s="927">
        <v>0</v>
      </c>
      <c r="AA31" s="927">
        <v>0</v>
      </c>
      <c r="AB31" s="927">
        <v>0</v>
      </c>
      <c r="AC31" s="927">
        <v>0</v>
      </c>
      <c r="AD31" s="927">
        <v>0</v>
      </c>
      <c r="AE31" s="927">
        <v>0</v>
      </c>
      <c r="AF31" s="927">
        <v>0</v>
      </c>
      <c r="AG31" s="927">
        <v>0</v>
      </c>
      <c r="AH31" s="927">
        <v>0</v>
      </c>
      <c r="AI31" s="930">
        <f t="shared" si="2"/>
        <v>92.371078835225262</v>
      </c>
      <c r="AJ31" s="936"/>
      <c r="AK31" s="936"/>
      <c r="AL31" s="936"/>
      <c r="AM31" s="936"/>
      <c r="AN31" s="936"/>
      <c r="AO31" s="936"/>
      <c r="AP31" s="936"/>
      <c r="AQ31" s="936"/>
      <c r="AR31" s="936"/>
      <c r="AS31" s="936"/>
      <c r="AT31" s="936"/>
      <c r="AU31" s="936"/>
      <c r="AV31" s="936"/>
      <c r="AW31" s="936"/>
      <c r="AX31" s="936"/>
      <c r="AY31" s="936"/>
      <c r="AZ31" s="936"/>
      <c r="BA31" s="936"/>
      <c r="BB31" s="936"/>
      <c r="BC31" s="936"/>
      <c r="BD31" s="936"/>
      <c r="BE31" s="936"/>
      <c r="BF31" s="936"/>
      <c r="BG31" s="936"/>
      <c r="BH31" s="936"/>
      <c r="BI31" s="936"/>
      <c r="BJ31" s="936"/>
      <c r="BK31" s="936"/>
      <c r="BL31" s="936"/>
      <c r="BM31" s="936"/>
      <c r="BN31" s="936"/>
      <c r="BO31" s="936"/>
      <c r="BP31" s="936"/>
      <c r="BQ31" s="936"/>
      <c r="BR31" s="936"/>
      <c r="BS31" s="936"/>
      <c r="BT31" s="936"/>
      <c r="BU31" s="936"/>
      <c r="BV31" s="936"/>
      <c r="BW31" s="936"/>
      <c r="BX31" s="936"/>
      <c r="BY31" s="936"/>
      <c r="BZ31" s="936"/>
      <c r="CA31" s="936"/>
      <c r="CB31" s="936"/>
      <c r="CC31" s="936"/>
    </row>
    <row r="32" spans="1:81" s="434" customFormat="1">
      <c r="A32" s="925"/>
      <c r="B32" s="325" t="s">
        <v>755</v>
      </c>
      <c r="C32" s="921">
        <f t="shared" ref="C32:AH32" si="7">+C33+C34</f>
        <v>54.354666949444052</v>
      </c>
      <c r="D32" s="921">
        <f t="shared" si="7"/>
        <v>19.793217888622188</v>
      </c>
      <c r="E32" s="921">
        <f t="shared" si="7"/>
        <v>9.8332759068292379</v>
      </c>
      <c r="F32" s="921">
        <f t="shared" si="7"/>
        <v>1.8955495330434917</v>
      </c>
      <c r="G32" s="921">
        <f t="shared" si="7"/>
        <v>0</v>
      </c>
      <c r="H32" s="921">
        <f t="shared" si="7"/>
        <v>0</v>
      </c>
      <c r="I32" s="921">
        <f t="shared" si="7"/>
        <v>0</v>
      </c>
      <c r="J32" s="921">
        <f t="shared" si="7"/>
        <v>0</v>
      </c>
      <c r="K32" s="921">
        <f t="shared" si="7"/>
        <v>0</v>
      </c>
      <c r="L32" s="921">
        <f t="shared" si="7"/>
        <v>0</v>
      </c>
      <c r="M32" s="921">
        <f t="shared" si="7"/>
        <v>0</v>
      </c>
      <c r="N32" s="921">
        <f t="shared" si="7"/>
        <v>0</v>
      </c>
      <c r="O32" s="921">
        <f t="shared" si="7"/>
        <v>0</v>
      </c>
      <c r="P32" s="921">
        <f t="shared" si="7"/>
        <v>0</v>
      </c>
      <c r="Q32" s="921">
        <f t="shared" si="7"/>
        <v>0</v>
      </c>
      <c r="R32" s="921">
        <f t="shared" si="7"/>
        <v>0</v>
      </c>
      <c r="S32" s="921">
        <f t="shared" si="7"/>
        <v>0</v>
      </c>
      <c r="T32" s="921">
        <f t="shared" si="7"/>
        <v>0</v>
      </c>
      <c r="U32" s="921">
        <f t="shared" si="7"/>
        <v>0</v>
      </c>
      <c r="V32" s="921">
        <f t="shared" si="7"/>
        <v>0</v>
      </c>
      <c r="W32" s="921">
        <f t="shared" si="7"/>
        <v>0</v>
      </c>
      <c r="X32" s="921">
        <f t="shared" si="7"/>
        <v>0</v>
      </c>
      <c r="Y32" s="921">
        <f t="shared" si="7"/>
        <v>0</v>
      </c>
      <c r="Z32" s="921">
        <f t="shared" si="7"/>
        <v>0</v>
      </c>
      <c r="AA32" s="921">
        <f t="shared" si="7"/>
        <v>0</v>
      </c>
      <c r="AB32" s="921">
        <f t="shared" si="7"/>
        <v>0</v>
      </c>
      <c r="AC32" s="921">
        <f t="shared" si="7"/>
        <v>0</v>
      </c>
      <c r="AD32" s="921">
        <f t="shared" si="7"/>
        <v>0</v>
      </c>
      <c r="AE32" s="921">
        <f t="shared" si="7"/>
        <v>0</v>
      </c>
      <c r="AF32" s="921">
        <f t="shared" si="7"/>
        <v>0</v>
      </c>
      <c r="AG32" s="921">
        <f t="shared" si="7"/>
        <v>0</v>
      </c>
      <c r="AH32" s="921">
        <f t="shared" si="7"/>
        <v>0</v>
      </c>
      <c r="AI32" s="929">
        <f t="shared" si="2"/>
        <v>85.876710277938969</v>
      </c>
      <c r="AJ32" s="936"/>
      <c r="AK32" s="936"/>
      <c r="AL32" s="936"/>
      <c r="AM32" s="936"/>
      <c r="AN32" s="936"/>
      <c r="AO32" s="936"/>
      <c r="AP32" s="936"/>
      <c r="AQ32" s="936"/>
      <c r="AR32" s="936"/>
      <c r="AS32" s="936"/>
      <c r="AT32" s="936"/>
      <c r="AU32" s="936"/>
      <c r="AV32" s="936"/>
      <c r="AW32" s="936"/>
      <c r="AX32" s="936"/>
      <c r="AY32" s="936"/>
      <c r="AZ32" s="936"/>
      <c r="BA32" s="936"/>
      <c r="BB32" s="936"/>
      <c r="BC32" s="936"/>
      <c r="BD32" s="936"/>
      <c r="BE32" s="936"/>
      <c r="BF32" s="936"/>
      <c r="BG32" s="936"/>
      <c r="BH32" s="936"/>
      <c r="BI32" s="936"/>
      <c r="BJ32" s="936"/>
      <c r="BK32" s="936"/>
      <c r="BL32" s="936"/>
      <c r="BM32" s="936"/>
      <c r="BN32" s="936"/>
      <c r="BO32" s="936"/>
      <c r="BP32" s="936"/>
      <c r="BQ32" s="936"/>
      <c r="BR32" s="936"/>
      <c r="BS32" s="936"/>
      <c r="BT32" s="936"/>
      <c r="BU32" s="936"/>
      <c r="BV32" s="936"/>
      <c r="BW32" s="936"/>
      <c r="BX32" s="936"/>
      <c r="BY32" s="936"/>
      <c r="BZ32" s="936"/>
      <c r="CA32" s="936"/>
      <c r="CB32" s="936"/>
      <c r="CC32" s="936"/>
    </row>
    <row r="33" spans="1:81" s="434" customFormat="1">
      <c r="A33" s="925"/>
      <c r="B33" s="325" t="s">
        <v>72</v>
      </c>
      <c r="C33" s="921">
        <v>38.866327859444048</v>
      </c>
      <c r="D33" s="921">
        <v>4.6877629086221901</v>
      </c>
      <c r="E33" s="921">
        <v>2.6400579368292387</v>
      </c>
      <c r="F33" s="921">
        <v>0.39509971304349167</v>
      </c>
      <c r="G33" s="921">
        <v>0</v>
      </c>
      <c r="H33" s="921">
        <v>0</v>
      </c>
      <c r="I33" s="929">
        <v>0</v>
      </c>
      <c r="J33" s="921">
        <v>0</v>
      </c>
      <c r="K33" s="921">
        <v>0</v>
      </c>
      <c r="L33" s="921">
        <v>0</v>
      </c>
      <c r="M33" s="921">
        <v>0</v>
      </c>
      <c r="N33" s="921">
        <v>0</v>
      </c>
      <c r="O33" s="921">
        <v>0</v>
      </c>
      <c r="P33" s="921">
        <v>0</v>
      </c>
      <c r="Q33" s="921">
        <v>0</v>
      </c>
      <c r="R33" s="921">
        <v>0</v>
      </c>
      <c r="S33" s="921">
        <v>0</v>
      </c>
      <c r="T33" s="921">
        <v>0</v>
      </c>
      <c r="U33" s="921">
        <v>0</v>
      </c>
      <c r="V33" s="921">
        <v>0</v>
      </c>
      <c r="W33" s="921">
        <v>0</v>
      </c>
      <c r="X33" s="921">
        <v>0</v>
      </c>
      <c r="Y33" s="921">
        <v>0</v>
      </c>
      <c r="Z33" s="921">
        <v>0</v>
      </c>
      <c r="AA33" s="921">
        <v>0</v>
      </c>
      <c r="AB33" s="921">
        <v>0</v>
      </c>
      <c r="AC33" s="921">
        <v>0</v>
      </c>
      <c r="AD33" s="921">
        <v>0</v>
      </c>
      <c r="AE33" s="921">
        <v>0</v>
      </c>
      <c r="AF33" s="921">
        <v>0</v>
      </c>
      <c r="AG33" s="921">
        <v>0</v>
      </c>
      <c r="AH33" s="921">
        <v>0</v>
      </c>
      <c r="AI33" s="929">
        <f t="shared" si="2"/>
        <v>46.589248417938968</v>
      </c>
      <c r="AJ33" s="936"/>
      <c r="AK33" s="936"/>
      <c r="AL33" s="936"/>
      <c r="AM33" s="936"/>
      <c r="AN33" s="936"/>
      <c r="AO33" s="936"/>
      <c r="AP33" s="936"/>
      <c r="AQ33" s="936"/>
      <c r="AR33" s="936"/>
      <c r="AS33" s="936"/>
      <c r="AT33" s="936"/>
      <c r="AU33" s="936"/>
      <c r="AV33" s="936"/>
      <c r="AW33" s="936"/>
      <c r="AX33" s="936"/>
      <c r="AY33" s="936"/>
      <c r="AZ33" s="936"/>
      <c r="BA33" s="936"/>
      <c r="BB33" s="936"/>
      <c r="BC33" s="936"/>
      <c r="BD33" s="936"/>
      <c r="BE33" s="936"/>
      <c r="BF33" s="936"/>
      <c r="BG33" s="936"/>
      <c r="BH33" s="936"/>
      <c r="BI33" s="936"/>
      <c r="BJ33" s="936"/>
      <c r="BK33" s="936"/>
      <c r="BL33" s="936"/>
      <c r="BM33" s="936"/>
      <c r="BN33" s="936"/>
      <c r="BO33" s="936"/>
      <c r="BP33" s="936"/>
      <c r="BQ33" s="936"/>
      <c r="BR33" s="936"/>
      <c r="BS33" s="936"/>
      <c r="BT33" s="936"/>
      <c r="BU33" s="936"/>
      <c r="BV33" s="936"/>
      <c r="BW33" s="936"/>
      <c r="BX33" s="936"/>
      <c r="BY33" s="936"/>
      <c r="BZ33" s="936"/>
      <c r="CA33" s="936"/>
      <c r="CB33" s="936"/>
      <c r="CC33" s="936"/>
    </row>
    <row r="34" spans="1:81" s="434" customFormat="1">
      <c r="A34" s="925"/>
      <c r="B34" s="327" t="s">
        <v>70</v>
      </c>
      <c r="C34" s="328">
        <v>15.488339090000002</v>
      </c>
      <c r="D34" s="328">
        <v>15.105454979999999</v>
      </c>
      <c r="E34" s="328">
        <v>7.1932179699999992</v>
      </c>
      <c r="F34" s="328">
        <v>1.50044982</v>
      </c>
      <c r="G34" s="328">
        <v>0</v>
      </c>
      <c r="H34" s="328">
        <v>0</v>
      </c>
      <c r="I34" s="81">
        <v>0</v>
      </c>
      <c r="J34" s="328">
        <v>0</v>
      </c>
      <c r="K34" s="328">
        <v>0</v>
      </c>
      <c r="L34" s="328">
        <v>0</v>
      </c>
      <c r="M34" s="328">
        <v>0</v>
      </c>
      <c r="N34" s="328">
        <v>0</v>
      </c>
      <c r="O34" s="328">
        <v>0</v>
      </c>
      <c r="P34" s="328">
        <v>0</v>
      </c>
      <c r="Q34" s="328">
        <v>0</v>
      </c>
      <c r="R34" s="328">
        <v>0</v>
      </c>
      <c r="S34" s="328">
        <v>0</v>
      </c>
      <c r="T34" s="328">
        <v>0</v>
      </c>
      <c r="U34" s="328">
        <v>0</v>
      </c>
      <c r="V34" s="328">
        <v>0</v>
      </c>
      <c r="W34" s="328">
        <v>0</v>
      </c>
      <c r="X34" s="328">
        <v>0</v>
      </c>
      <c r="Y34" s="328">
        <v>0</v>
      </c>
      <c r="Z34" s="328">
        <v>0</v>
      </c>
      <c r="AA34" s="328">
        <v>0</v>
      </c>
      <c r="AB34" s="328">
        <v>0</v>
      </c>
      <c r="AC34" s="328">
        <v>0</v>
      </c>
      <c r="AD34" s="328">
        <v>0</v>
      </c>
      <c r="AE34" s="328">
        <v>0</v>
      </c>
      <c r="AF34" s="328">
        <v>0</v>
      </c>
      <c r="AG34" s="328">
        <v>0</v>
      </c>
      <c r="AH34" s="328">
        <v>0</v>
      </c>
      <c r="AI34" s="81">
        <f t="shared" si="2"/>
        <v>39.287461860000001</v>
      </c>
      <c r="AJ34" s="936"/>
      <c r="AK34" s="936"/>
      <c r="AL34" s="936"/>
      <c r="AM34" s="936"/>
      <c r="AN34" s="936"/>
      <c r="AO34" s="936"/>
      <c r="AP34" s="936"/>
      <c r="AQ34" s="936"/>
      <c r="AR34" s="936"/>
      <c r="AS34" s="936"/>
      <c r="AT34" s="936"/>
      <c r="AU34" s="936"/>
      <c r="AV34" s="936"/>
      <c r="AW34" s="936"/>
      <c r="AX34" s="936"/>
      <c r="AY34" s="936"/>
      <c r="AZ34" s="936"/>
      <c r="BA34" s="936"/>
      <c r="BB34" s="936"/>
      <c r="BC34" s="936"/>
      <c r="BD34" s="936"/>
      <c r="BE34" s="936"/>
      <c r="BF34" s="936"/>
      <c r="BG34" s="936"/>
      <c r="BH34" s="936"/>
      <c r="BI34" s="936"/>
      <c r="BJ34" s="936"/>
      <c r="BK34" s="936"/>
      <c r="BL34" s="936"/>
      <c r="BM34" s="936"/>
      <c r="BN34" s="936"/>
      <c r="BO34" s="936"/>
      <c r="BP34" s="936"/>
      <c r="BQ34" s="936"/>
      <c r="BR34" s="936"/>
      <c r="BS34" s="936"/>
      <c r="BT34" s="936"/>
      <c r="BU34" s="936"/>
      <c r="BV34" s="936"/>
      <c r="BW34" s="936"/>
      <c r="BX34" s="936"/>
      <c r="BY34" s="936"/>
      <c r="BZ34" s="936"/>
      <c r="CA34" s="936"/>
      <c r="CB34" s="936"/>
      <c r="CC34" s="936"/>
    </row>
    <row r="35" spans="1:81" s="936" customFormat="1" ht="13.5" thickBot="1">
      <c r="A35" s="925"/>
      <c r="B35" s="329"/>
      <c r="C35" s="920"/>
      <c r="D35" s="920"/>
      <c r="E35" s="920"/>
      <c r="F35" s="920"/>
      <c r="G35" s="920"/>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row>
    <row r="36" spans="1:81" s="936" customFormat="1" ht="13.5" thickBot="1">
      <c r="A36" s="925"/>
      <c r="B36" s="120" t="s">
        <v>305</v>
      </c>
      <c r="C36" s="78">
        <f t="shared" ref="C36:AH36" si="8">+C37+C54+SUM(C71:C120)+C123</f>
        <v>9733.7404741807641</v>
      </c>
      <c r="D36" s="78">
        <f t="shared" si="8"/>
        <v>8179.5961687122945</v>
      </c>
      <c r="E36" s="78">
        <f t="shared" si="8"/>
        <v>7153.7411143042082</v>
      </c>
      <c r="F36" s="78">
        <f t="shared" si="8"/>
        <v>6216.7504210992483</v>
      </c>
      <c r="G36" s="78">
        <f t="shared" si="8"/>
        <v>5745.3833651048781</v>
      </c>
      <c r="H36" s="78">
        <f t="shared" si="8"/>
        <v>5452.9024300516121</v>
      </c>
      <c r="I36" s="78">
        <f t="shared" si="8"/>
        <v>4639.7142251440764</v>
      </c>
      <c r="J36" s="78">
        <f t="shared" si="8"/>
        <v>3855.7947451073755</v>
      </c>
      <c r="K36" s="78">
        <f t="shared" si="8"/>
        <v>2984.345619097955</v>
      </c>
      <c r="L36" s="78">
        <f t="shared" si="8"/>
        <v>2659.5386222210545</v>
      </c>
      <c r="M36" s="78">
        <f t="shared" si="8"/>
        <v>2534.3143712962128</v>
      </c>
      <c r="N36" s="78">
        <f t="shared" si="8"/>
        <v>2290.2408431369749</v>
      </c>
      <c r="O36" s="78">
        <f t="shared" si="8"/>
        <v>2046.3089545880432</v>
      </c>
      <c r="P36" s="78">
        <f t="shared" si="8"/>
        <v>1802.0937868111967</v>
      </c>
      <c r="Q36" s="78">
        <f t="shared" si="8"/>
        <v>1601.3689015904965</v>
      </c>
      <c r="R36" s="78">
        <f t="shared" si="8"/>
        <v>1496.4591128422178</v>
      </c>
      <c r="S36" s="78">
        <f t="shared" si="8"/>
        <v>1351.5955356550094</v>
      </c>
      <c r="T36" s="78">
        <f t="shared" si="8"/>
        <v>1063.1300945532298</v>
      </c>
      <c r="U36" s="78">
        <f t="shared" si="8"/>
        <v>942.5594335731148</v>
      </c>
      <c r="V36" s="78">
        <f t="shared" si="8"/>
        <v>821.91754773783157</v>
      </c>
      <c r="W36" s="78">
        <f t="shared" si="8"/>
        <v>798.60080503876998</v>
      </c>
      <c r="X36" s="78">
        <f t="shared" si="8"/>
        <v>775.00078306638386</v>
      </c>
      <c r="Y36" s="78">
        <f t="shared" si="8"/>
        <v>751.54240072907362</v>
      </c>
      <c r="Z36" s="78">
        <f t="shared" si="8"/>
        <v>728.08401839176338</v>
      </c>
      <c r="AA36" s="78">
        <f t="shared" si="8"/>
        <v>704.76727569587456</v>
      </c>
      <c r="AB36" s="78">
        <f t="shared" si="8"/>
        <v>681.16725372031567</v>
      </c>
      <c r="AC36" s="78">
        <f t="shared" si="8"/>
        <v>558.72971696812613</v>
      </c>
      <c r="AD36" s="78">
        <f t="shared" si="8"/>
        <v>453.88596696812618</v>
      </c>
      <c r="AE36" s="78">
        <f t="shared" si="8"/>
        <v>299.0625</v>
      </c>
      <c r="AF36" s="78">
        <f t="shared" si="8"/>
        <v>195.9375</v>
      </c>
      <c r="AG36" s="78">
        <f t="shared" si="8"/>
        <v>195.9375</v>
      </c>
      <c r="AH36" s="78">
        <f t="shared" si="8"/>
        <v>13029.84375</v>
      </c>
      <c r="AI36" s="121">
        <f t="shared" ref="AI36:AI67" si="9">SUM(C36:AH36)</f>
        <v>91744.05523738623</v>
      </c>
    </row>
    <row r="37" spans="1:81" s="936" customFormat="1">
      <c r="A37" s="925"/>
      <c r="B37" s="333" t="s">
        <v>74</v>
      </c>
      <c r="C37" s="334">
        <f t="shared" ref="C37:AH37" si="10">+C38+C41+C48+C51</f>
        <v>252.21524348907235</v>
      </c>
      <c r="D37" s="334">
        <f t="shared" si="10"/>
        <v>504.4304869781447</v>
      </c>
      <c r="E37" s="334">
        <f t="shared" si="10"/>
        <v>504.4304869781447</v>
      </c>
      <c r="F37" s="334">
        <f t="shared" si="10"/>
        <v>504.4304869781447</v>
      </c>
      <c r="G37" s="334">
        <f t="shared" si="10"/>
        <v>504.4304869781447</v>
      </c>
      <c r="H37" s="334">
        <f t="shared" si="10"/>
        <v>504.4304869781447</v>
      </c>
      <c r="I37" s="334">
        <f t="shared" si="10"/>
        <v>504.4304869781447</v>
      </c>
      <c r="J37" s="334">
        <f t="shared" si="10"/>
        <v>504.4304869781447</v>
      </c>
      <c r="K37" s="334">
        <f t="shared" si="10"/>
        <v>504.4304869781447</v>
      </c>
      <c r="L37" s="334">
        <f t="shared" si="10"/>
        <v>605.61002515569578</v>
      </c>
      <c r="M37" s="334">
        <f t="shared" si="10"/>
        <v>653.7803460597562</v>
      </c>
      <c r="N37" s="334">
        <f t="shared" si="10"/>
        <v>583.10138974147776</v>
      </c>
      <c r="O37" s="334">
        <f t="shared" si="10"/>
        <v>512.42243341422829</v>
      </c>
      <c r="P37" s="334">
        <f t="shared" si="10"/>
        <v>441.74347708809353</v>
      </c>
      <c r="Q37" s="334">
        <f t="shared" si="10"/>
        <v>371.0645207356132</v>
      </c>
      <c r="R37" s="334">
        <f t="shared" si="10"/>
        <v>300.38556442733466</v>
      </c>
      <c r="S37" s="334">
        <f t="shared" si="10"/>
        <v>229.70660805699816</v>
      </c>
      <c r="T37" s="334">
        <f t="shared" si="10"/>
        <v>159.02765175077766</v>
      </c>
      <c r="U37" s="334">
        <f t="shared" si="10"/>
        <v>97.18350349797295</v>
      </c>
      <c r="V37" s="334">
        <f t="shared" si="10"/>
        <v>0</v>
      </c>
      <c r="W37" s="334">
        <f t="shared" si="10"/>
        <v>0</v>
      </c>
      <c r="X37" s="334">
        <f t="shared" si="10"/>
        <v>0</v>
      </c>
      <c r="Y37" s="334">
        <f t="shared" si="10"/>
        <v>0</v>
      </c>
      <c r="Z37" s="334">
        <f t="shared" si="10"/>
        <v>0</v>
      </c>
      <c r="AA37" s="334">
        <f t="shared" si="10"/>
        <v>0</v>
      </c>
      <c r="AB37" s="334">
        <f t="shared" si="10"/>
        <v>0</v>
      </c>
      <c r="AC37" s="334">
        <f t="shared" si="10"/>
        <v>0</v>
      </c>
      <c r="AD37" s="334">
        <f t="shared" si="10"/>
        <v>0</v>
      </c>
      <c r="AE37" s="334">
        <f t="shared" si="10"/>
        <v>0</v>
      </c>
      <c r="AF37" s="334">
        <f t="shared" si="10"/>
        <v>0</v>
      </c>
      <c r="AG37" s="334">
        <f t="shared" si="10"/>
        <v>0</v>
      </c>
      <c r="AH37" s="334">
        <f t="shared" si="10"/>
        <v>0</v>
      </c>
      <c r="AI37" s="82">
        <f t="shared" si="9"/>
        <v>8241.6846592421753</v>
      </c>
    </row>
    <row r="38" spans="1:81" s="936" customFormat="1">
      <c r="A38" s="925"/>
      <c r="B38" s="925" t="s">
        <v>19</v>
      </c>
      <c r="C38" s="922">
        <f t="shared" ref="C38:AH38" si="11">+C39+C40</f>
        <v>5.4719086279341234</v>
      </c>
      <c r="D38" s="922">
        <f t="shared" si="11"/>
        <v>10.943817255868247</v>
      </c>
      <c r="E38" s="922">
        <f t="shared" si="11"/>
        <v>10.943817255868247</v>
      </c>
      <c r="F38" s="922">
        <f t="shared" si="11"/>
        <v>10.943817255868247</v>
      </c>
      <c r="G38" s="922">
        <f t="shared" si="11"/>
        <v>10.943817255868247</v>
      </c>
      <c r="H38" s="922">
        <f t="shared" si="11"/>
        <v>10.943817255868247</v>
      </c>
      <c r="I38" s="922">
        <f t="shared" si="11"/>
        <v>10.943817255868247</v>
      </c>
      <c r="J38" s="922">
        <f t="shared" si="11"/>
        <v>10.943817255868247</v>
      </c>
      <c r="K38" s="922">
        <f t="shared" si="11"/>
        <v>10.943817255868247</v>
      </c>
      <c r="L38" s="922">
        <f t="shared" si="11"/>
        <v>13.13876365867735</v>
      </c>
      <c r="M38" s="922">
        <f t="shared" si="11"/>
        <v>14.183681801005218</v>
      </c>
      <c r="N38" s="922">
        <f t="shared" si="11"/>
        <v>12.650310795491139</v>
      </c>
      <c r="O38" s="922">
        <f t="shared" si="11"/>
        <v>11.11693978997706</v>
      </c>
      <c r="P38" s="922">
        <f t="shared" si="11"/>
        <v>9.5835687876358282</v>
      </c>
      <c r="Q38" s="922">
        <f t="shared" si="11"/>
        <v>8.0501977789489079</v>
      </c>
      <c r="R38" s="922">
        <f t="shared" si="11"/>
        <v>6.5168267734348291</v>
      </c>
      <c r="S38" s="922">
        <f t="shared" si="11"/>
        <v>4.983455767920753</v>
      </c>
      <c r="T38" s="922">
        <f t="shared" si="11"/>
        <v>3.4500847624066755</v>
      </c>
      <c r="U38" s="922">
        <f t="shared" si="11"/>
        <v>2.1083851325818572</v>
      </c>
      <c r="V38" s="922">
        <f t="shared" si="11"/>
        <v>0</v>
      </c>
      <c r="W38" s="922">
        <f t="shared" si="11"/>
        <v>0</v>
      </c>
      <c r="X38" s="922">
        <f t="shared" si="11"/>
        <v>0</v>
      </c>
      <c r="Y38" s="922">
        <f t="shared" si="11"/>
        <v>0</v>
      </c>
      <c r="Z38" s="922">
        <f t="shared" si="11"/>
        <v>0</v>
      </c>
      <c r="AA38" s="922">
        <f t="shared" si="11"/>
        <v>0</v>
      </c>
      <c r="AB38" s="922">
        <f t="shared" si="11"/>
        <v>0</v>
      </c>
      <c r="AC38" s="922">
        <f t="shared" si="11"/>
        <v>0</v>
      </c>
      <c r="AD38" s="922">
        <f t="shared" si="11"/>
        <v>0</v>
      </c>
      <c r="AE38" s="922">
        <f t="shared" si="11"/>
        <v>0</v>
      </c>
      <c r="AF38" s="922">
        <f t="shared" si="11"/>
        <v>0</v>
      </c>
      <c r="AG38" s="922">
        <f t="shared" si="11"/>
        <v>0</v>
      </c>
      <c r="AH38" s="922">
        <f t="shared" si="11"/>
        <v>0</v>
      </c>
      <c r="AI38" s="90">
        <f t="shared" si="9"/>
        <v>178.80466172295976</v>
      </c>
    </row>
    <row r="39" spans="1:81" s="936" customFormat="1">
      <c r="A39" s="925"/>
      <c r="B39" s="335" t="s">
        <v>238</v>
      </c>
      <c r="C39" s="922">
        <v>5.4502330387140354</v>
      </c>
      <c r="D39" s="922">
        <v>10.900466077428071</v>
      </c>
      <c r="E39" s="922">
        <v>10.900466077428071</v>
      </c>
      <c r="F39" s="922">
        <v>10.900466077428071</v>
      </c>
      <c r="G39" s="922">
        <v>10.900466077428071</v>
      </c>
      <c r="H39" s="922">
        <v>10.900466077428071</v>
      </c>
      <c r="I39" s="933">
        <v>10.900466077428071</v>
      </c>
      <c r="J39" s="922">
        <v>10.900466077428071</v>
      </c>
      <c r="K39" s="922">
        <v>10.900466077428071</v>
      </c>
      <c r="L39" s="922">
        <v>13.086717751497499</v>
      </c>
      <c r="M39" s="922">
        <v>14.127496715317928</v>
      </c>
      <c r="N39" s="922">
        <v>12.600199774664938</v>
      </c>
      <c r="O39" s="922">
        <v>11.072902830839109</v>
      </c>
      <c r="P39" s="922">
        <v>9.545605890186124</v>
      </c>
      <c r="Q39" s="922">
        <v>8.0183089463602926</v>
      </c>
      <c r="R39" s="922">
        <v>6.4910120057073026</v>
      </c>
      <c r="S39" s="922">
        <v>4.9637150618814747</v>
      </c>
      <c r="T39" s="922">
        <v>3.4364181180556463</v>
      </c>
      <c r="U39" s="922">
        <v>2.1000332957774903</v>
      </c>
      <c r="V39" s="922">
        <v>0</v>
      </c>
      <c r="W39" s="922">
        <v>0</v>
      </c>
      <c r="X39" s="922">
        <v>0</v>
      </c>
      <c r="Y39" s="922">
        <v>0</v>
      </c>
      <c r="Z39" s="922">
        <v>0</v>
      </c>
      <c r="AA39" s="922">
        <v>0</v>
      </c>
      <c r="AB39" s="922">
        <v>0</v>
      </c>
      <c r="AC39" s="922">
        <v>0</v>
      </c>
      <c r="AD39" s="922">
        <v>0</v>
      </c>
      <c r="AE39" s="922">
        <v>0</v>
      </c>
      <c r="AF39" s="922">
        <v>0</v>
      </c>
      <c r="AG39" s="922">
        <v>0</v>
      </c>
      <c r="AH39" s="922">
        <v>0</v>
      </c>
      <c r="AI39" s="933">
        <f t="shared" si="9"/>
        <v>178.09637204842639</v>
      </c>
    </row>
    <row r="40" spans="1:81" s="936" customFormat="1">
      <c r="B40" s="335" t="s">
        <v>239</v>
      </c>
      <c r="C40" s="922">
        <v>2.1675589220087499E-2</v>
      </c>
      <c r="D40" s="922">
        <v>4.3351178440174998E-2</v>
      </c>
      <c r="E40" s="922">
        <v>4.3351178440174998E-2</v>
      </c>
      <c r="F40" s="922">
        <v>4.3351178440174998E-2</v>
      </c>
      <c r="G40" s="922">
        <v>4.3351178440174998E-2</v>
      </c>
      <c r="H40" s="922">
        <v>4.3351178440174998E-2</v>
      </c>
      <c r="I40" s="933">
        <v>4.3351178440174998E-2</v>
      </c>
      <c r="J40" s="922">
        <v>4.3351178440174998E-2</v>
      </c>
      <c r="K40" s="922">
        <v>4.3351178440174998E-2</v>
      </c>
      <c r="L40" s="922">
        <v>5.2045907179850186E-2</v>
      </c>
      <c r="M40" s="922">
        <v>5.6185085687289388E-2</v>
      </c>
      <c r="N40" s="922">
        <v>5.0111020826201058E-2</v>
      </c>
      <c r="O40" s="922">
        <v>4.4036959137952206E-2</v>
      </c>
      <c r="P40" s="922">
        <v>3.7962897449703353E-2</v>
      </c>
      <c r="Q40" s="922">
        <v>3.1888832588615024E-2</v>
      </c>
      <c r="R40" s="922">
        <v>2.5814767727526697E-2</v>
      </c>
      <c r="S40" s="922">
        <v>1.9740706039277852E-2</v>
      </c>
      <c r="T40" s="922">
        <v>1.3666644351029E-2</v>
      </c>
      <c r="U40" s="922">
        <v>8.3518368043668436E-3</v>
      </c>
      <c r="V40" s="922">
        <v>0</v>
      </c>
      <c r="W40" s="922">
        <v>0</v>
      </c>
      <c r="X40" s="922">
        <v>0</v>
      </c>
      <c r="Y40" s="922">
        <v>0</v>
      </c>
      <c r="Z40" s="922">
        <v>0</v>
      </c>
      <c r="AA40" s="922">
        <v>0</v>
      </c>
      <c r="AB40" s="922">
        <v>0</v>
      </c>
      <c r="AC40" s="922">
        <v>0</v>
      </c>
      <c r="AD40" s="922">
        <v>0</v>
      </c>
      <c r="AE40" s="922">
        <v>0</v>
      </c>
      <c r="AF40" s="922">
        <v>0</v>
      </c>
      <c r="AG40" s="922">
        <v>0</v>
      </c>
      <c r="AH40" s="922">
        <v>0</v>
      </c>
      <c r="AI40" s="933">
        <f t="shared" si="9"/>
        <v>0.70828967453329916</v>
      </c>
    </row>
    <row r="41" spans="1:81" s="936" customFormat="1">
      <c r="B41" s="925" t="s">
        <v>20</v>
      </c>
      <c r="C41" s="922">
        <f t="shared" ref="C41:AH41" si="12">+C42+C45</f>
        <v>125.52432972000001</v>
      </c>
      <c r="D41" s="922">
        <f t="shared" si="12"/>
        <v>251.04865944000002</v>
      </c>
      <c r="E41" s="922">
        <f t="shared" si="12"/>
        <v>251.04865944000002</v>
      </c>
      <c r="F41" s="922">
        <f t="shared" si="12"/>
        <v>251.04865944000002</v>
      </c>
      <c r="G41" s="922">
        <f t="shared" si="12"/>
        <v>251.04865944000002</v>
      </c>
      <c r="H41" s="922">
        <f t="shared" si="12"/>
        <v>251.04865944000002</v>
      </c>
      <c r="I41" s="922">
        <f t="shared" si="12"/>
        <v>251.04865944000002</v>
      </c>
      <c r="J41" s="922">
        <f t="shared" si="12"/>
        <v>251.04865944000002</v>
      </c>
      <c r="K41" s="922">
        <f t="shared" si="12"/>
        <v>251.04865944000002</v>
      </c>
      <c r="L41" s="922">
        <f t="shared" si="12"/>
        <v>301.25839131999999</v>
      </c>
      <c r="M41" s="922">
        <f t="shared" si="12"/>
        <v>325.10801394999999</v>
      </c>
      <c r="N41" s="922">
        <f t="shared" si="12"/>
        <v>289.96120164000001</v>
      </c>
      <c r="O41" s="922">
        <f t="shared" si="12"/>
        <v>254.81438931000002</v>
      </c>
      <c r="P41" s="922">
        <f t="shared" si="12"/>
        <v>219.66757699999999</v>
      </c>
      <c r="Q41" s="922">
        <f t="shared" si="12"/>
        <v>184.52076467000003</v>
      </c>
      <c r="R41" s="922">
        <f t="shared" si="12"/>
        <v>149.37395237000001</v>
      </c>
      <c r="S41" s="922">
        <f t="shared" si="12"/>
        <v>114.22714002999999</v>
      </c>
      <c r="T41" s="922">
        <f t="shared" si="12"/>
        <v>79.080327710000006</v>
      </c>
      <c r="U41" s="922">
        <f t="shared" si="12"/>
        <v>48.326805470000004</v>
      </c>
      <c r="V41" s="922">
        <f t="shared" si="12"/>
        <v>0</v>
      </c>
      <c r="W41" s="922">
        <f t="shared" si="12"/>
        <v>0</v>
      </c>
      <c r="X41" s="922">
        <f t="shared" si="12"/>
        <v>0</v>
      </c>
      <c r="Y41" s="922">
        <f t="shared" si="12"/>
        <v>0</v>
      </c>
      <c r="Z41" s="922">
        <f t="shared" si="12"/>
        <v>0</v>
      </c>
      <c r="AA41" s="922">
        <f t="shared" si="12"/>
        <v>0</v>
      </c>
      <c r="AB41" s="922">
        <f t="shared" si="12"/>
        <v>0</v>
      </c>
      <c r="AC41" s="922">
        <f t="shared" si="12"/>
        <v>0</v>
      </c>
      <c r="AD41" s="922">
        <f t="shared" si="12"/>
        <v>0</v>
      </c>
      <c r="AE41" s="922">
        <f t="shared" si="12"/>
        <v>0</v>
      </c>
      <c r="AF41" s="922">
        <f t="shared" si="12"/>
        <v>0</v>
      </c>
      <c r="AG41" s="922">
        <f t="shared" si="12"/>
        <v>0</v>
      </c>
      <c r="AH41" s="922">
        <f t="shared" si="12"/>
        <v>0</v>
      </c>
      <c r="AI41" s="933">
        <f t="shared" si="9"/>
        <v>4100.2521687100007</v>
      </c>
    </row>
    <row r="42" spans="1:81" s="936" customFormat="1">
      <c r="B42" s="335" t="s">
        <v>238</v>
      </c>
      <c r="C42" s="922">
        <f t="shared" ref="C42:AH42" si="13">+C43+C44</f>
        <v>122.36722570000001</v>
      </c>
      <c r="D42" s="922">
        <f t="shared" si="13"/>
        <v>244.73445140000001</v>
      </c>
      <c r="E42" s="922">
        <f t="shared" si="13"/>
        <v>244.73445140000001</v>
      </c>
      <c r="F42" s="922">
        <f t="shared" si="13"/>
        <v>244.73445140000001</v>
      </c>
      <c r="G42" s="922">
        <f t="shared" si="13"/>
        <v>244.73445140000001</v>
      </c>
      <c r="H42" s="922">
        <f t="shared" si="13"/>
        <v>244.73445140000001</v>
      </c>
      <c r="I42" s="922">
        <f t="shared" si="13"/>
        <v>244.73445140000001</v>
      </c>
      <c r="J42" s="922">
        <f t="shared" si="13"/>
        <v>244.73445140000001</v>
      </c>
      <c r="K42" s="922">
        <f t="shared" si="13"/>
        <v>244.73445140000001</v>
      </c>
      <c r="L42" s="922">
        <f t="shared" si="13"/>
        <v>293.68134166999999</v>
      </c>
      <c r="M42" s="922">
        <f t="shared" si="13"/>
        <v>316.93111454000001</v>
      </c>
      <c r="N42" s="922">
        <f t="shared" si="13"/>
        <v>282.66829135</v>
      </c>
      <c r="O42" s="922">
        <f t="shared" si="13"/>
        <v>248.40546816000003</v>
      </c>
      <c r="P42" s="922">
        <f t="shared" si="13"/>
        <v>214.14264495999998</v>
      </c>
      <c r="Q42" s="922">
        <f t="shared" si="13"/>
        <v>179.87982176000003</v>
      </c>
      <c r="R42" s="922">
        <f t="shared" si="13"/>
        <v>145.61699858</v>
      </c>
      <c r="S42" s="922">
        <f t="shared" si="13"/>
        <v>111.35417537999999</v>
      </c>
      <c r="T42" s="922">
        <f t="shared" si="13"/>
        <v>77.091352180000001</v>
      </c>
      <c r="U42" s="922">
        <f t="shared" si="13"/>
        <v>47.111320420000006</v>
      </c>
      <c r="V42" s="922">
        <f t="shared" si="13"/>
        <v>0</v>
      </c>
      <c r="W42" s="922">
        <f t="shared" si="13"/>
        <v>0</v>
      </c>
      <c r="X42" s="922">
        <f t="shared" si="13"/>
        <v>0</v>
      </c>
      <c r="Y42" s="922">
        <f t="shared" si="13"/>
        <v>0</v>
      </c>
      <c r="Z42" s="922">
        <f t="shared" si="13"/>
        <v>0</v>
      </c>
      <c r="AA42" s="922">
        <f t="shared" si="13"/>
        <v>0</v>
      </c>
      <c r="AB42" s="922">
        <f t="shared" si="13"/>
        <v>0</v>
      </c>
      <c r="AC42" s="922">
        <f t="shared" si="13"/>
        <v>0</v>
      </c>
      <c r="AD42" s="922">
        <f t="shared" si="13"/>
        <v>0</v>
      </c>
      <c r="AE42" s="922">
        <f t="shared" si="13"/>
        <v>0</v>
      </c>
      <c r="AF42" s="922">
        <f t="shared" si="13"/>
        <v>0</v>
      </c>
      <c r="AG42" s="922">
        <f t="shared" si="13"/>
        <v>0</v>
      </c>
      <c r="AH42" s="922">
        <f t="shared" si="13"/>
        <v>0</v>
      </c>
      <c r="AI42" s="933">
        <f t="shared" si="9"/>
        <v>3997.1253659000008</v>
      </c>
    </row>
    <row r="43" spans="1:81" s="936" customFormat="1">
      <c r="B43" s="336" t="s">
        <v>240</v>
      </c>
      <c r="C43" s="922">
        <v>99.312922409999999</v>
      </c>
      <c r="D43" s="922">
        <v>198.62584482</v>
      </c>
      <c r="E43" s="922">
        <v>198.62584482</v>
      </c>
      <c r="F43" s="922">
        <v>198.62584482</v>
      </c>
      <c r="G43" s="922">
        <v>198.62584482</v>
      </c>
      <c r="H43" s="922">
        <v>198.62584482</v>
      </c>
      <c r="I43" s="933">
        <v>198.62584482</v>
      </c>
      <c r="J43" s="922">
        <v>198.62584482</v>
      </c>
      <c r="K43" s="922">
        <v>198.62584482</v>
      </c>
      <c r="L43" s="922">
        <v>238.35101377999999</v>
      </c>
      <c r="M43" s="922">
        <v>257.22046903</v>
      </c>
      <c r="N43" s="922">
        <v>229.41285076</v>
      </c>
      <c r="O43" s="922">
        <v>201.60523249000002</v>
      </c>
      <c r="P43" s="922">
        <v>173.79761420999998</v>
      </c>
      <c r="Q43" s="922">
        <v>145.98999593000002</v>
      </c>
      <c r="R43" s="922">
        <v>118.18237766999999</v>
      </c>
      <c r="S43" s="922">
        <v>90.37475938999998</v>
      </c>
      <c r="T43" s="922">
        <v>62.567141110000001</v>
      </c>
      <c r="U43" s="922">
        <v>38.235475130000005</v>
      </c>
      <c r="V43" s="922">
        <v>0</v>
      </c>
      <c r="W43" s="922">
        <v>0</v>
      </c>
      <c r="X43" s="922">
        <v>0</v>
      </c>
      <c r="Y43" s="922">
        <v>0</v>
      </c>
      <c r="Z43" s="922">
        <v>0</v>
      </c>
      <c r="AA43" s="922">
        <v>0</v>
      </c>
      <c r="AB43" s="922">
        <v>0</v>
      </c>
      <c r="AC43" s="922">
        <v>0</v>
      </c>
      <c r="AD43" s="922">
        <v>0</v>
      </c>
      <c r="AE43" s="922">
        <v>0</v>
      </c>
      <c r="AF43" s="922">
        <v>0</v>
      </c>
      <c r="AG43" s="922">
        <v>0</v>
      </c>
      <c r="AH43" s="922">
        <v>0</v>
      </c>
      <c r="AI43" s="933">
        <f t="shared" si="9"/>
        <v>3244.0566104700001</v>
      </c>
    </row>
    <row r="44" spans="1:81" s="936" customFormat="1">
      <c r="B44" s="337" t="s">
        <v>241</v>
      </c>
      <c r="C44" s="922">
        <v>23.05430329</v>
      </c>
      <c r="D44" s="922">
        <v>46.10860658</v>
      </c>
      <c r="E44" s="922">
        <v>46.10860658</v>
      </c>
      <c r="F44" s="922">
        <v>46.10860658</v>
      </c>
      <c r="G44" s="922">
        <v>46.10860658</v>
      </c>
      <c r="H44" s="922">
        <v>46.10860658</v>
      </c>
      <c r="I44" s="933">
        <v>46.10860658</v>
      </c>
      <c r="J44" s="922">
        <v>46.10860658</v>
      </c>
      <c r="K44" s="922">
        <v>46.10860658</v>
      </c>
      <c r="L44" s="922">
        <v>55.33032789</v>
      </c>
      <c r="M44" s="922">
        <v>59.710645510000006</v>
      </c>
      <c r="N44" s="922">
        <v>53.255440590000006</v>
      </c>
      <c r="O44" s="922">
        <v>46.800235669999999</v>
      </c>
      <c r="P44" s="922">
        <v>40.345030749999999</v>
      </c>
      <c r="Q44" s="922">
        <v>33.889825829999999</v>
      </c>
      <c r="R44" s="922">
        <v>27.43462091</v>
      </c>
      <c r="S44" s="922">
        <v>20.979415990000003</v>
      </c>
      <c r="T44" s="922">
        <v>14.52421107</v>
      </c>
      <c r="U44" s="922">
        <v>8.8758452900000009</v>
      </c>
      <c r="V44" s="922">
        <v>0</v>
      </c>
      <c r="W44" s="922">
        <v>0</v>
      </c>
      <c r="X44" s="922">
        <v>0</v>
      </c>
      <c r="Y44" s="922">
        <v>0</v>
      </c>
      <c r="Z44" s="922">
        <v>0</v>
      </c>
      <c r="AA44" s="922">
        <v>0</v>
      </c>
      <c r="AB44" s="922">
        <v>0</v>
      </c>
      <c r="AC44" s="922">
        <v>0</v>
      </c>
      <c r="AD44" s="922">
        <v>0</v>
      </c>
      <c r="AE44" s="922">
        <v>0</v>
      </c>
      <c r="AF44" s="922">
        <v>0</v>
      </c>
      <c r="AG44" s="922">
        <v>0</v>
      </c>
      <c r="AH44" s="922">
        <v>0</v>
      </c>
      <c r="AI44" s="933">
        <f t="shared" si="9"/>
        <v>753.06875543000001</v>
      </c>
    </row>
    <row r="45" spans="1:81" s="936" customFormat="1">
      <c r="B45" s="335" t="s">
        <v>511</v>
      </c>
      <c r="C45" s="922">
        <f>+C46+C47</f>
        <v>3.1571040199999998</v>
      </c>
      <c r="D45" s="922">
        <f>+D46+D47</f>
        <v>6.3142080399999996</v>
      </c>
      <c r="E45" s="922">
        <f t="shared" ref="E45:AH45" si="14">+E46+E47</f>
        <v>6.3142080399999996</v>
      </c>
      <c r="F45" s="922">
        <f t="shared" si="14"/>
        <v>6.3142080399999996</v>
      </c>
      <c r="G45" s="922">
        <f t="shared" si="14"/>
        <v>6.3142080399999996</v>
      </c>
      <c r="H45" s="922">
        <f t="shared" si="14"/>
        <v>6.3142080399999996</v>
      </c>
      <c r="I45" s="922">
        <f t="shared" si="14"/>
        <v>6.3142080399999996</v>
      </c>
      <c r="J45" s="922">
        <f t="shared" si="14"/>
        <v>6.3142080399999996</v>
      </c>
      <c r="K45" s="922">
        <f t="shared" si="14"/>
        <v>6.3142080399999996</v>
      </c>
      <c r="L45" s="922">
        <f>+L46+L47</f>
        <v>7.5770496499999993</v>
      </c>
      <c r="M45" s="922">
        <f t="shared" si="14"/>
        <v>8.1768994100000008</v>
      </c>
      <c r="N45" s="922">
        <f t="shared" si="14"/>
        <v>7.2929102899999982</v>
      </c>
      <c r="O45" s="922">
        <f t="shared" si="14"/>
        <v>6.4089211500000003</v>
      </c>
      <c r="P45" s="922">
        <f t="shared" si="14"/>
        <v>5.5249320399999995</v>
      </c>
      <c r="Q45" s="922">
        <f t="shared" si="14"/>
        <v>4.6409429099999997</v>
      </c>
      <c r="R45" s="922">
        <f t="shared" si="14"/>
        <v>3.7569537899999998</v>
      </c>
      <c r="S45" s="922">
        <f t="shared" si="14"/>
        <v>2.8729646500000001</v>
      </c>
      <c r="T45" s="922">
        <f t="shared" si="14"/>
        <v>1.9889755299999998</v>
      </c>
      <c r="U45" s="922">
        <f t="shared" si="14"/>
        <v>1.2154850500000003</v>
      </c>
      <c r="V45" s="922">
        <f t="shared" si="14"/>
        <v>0</v>
      </c>
      <c r="W45" s="922">
        <f t="shared" si="14"/>
        <v>0</v>
      </c>
      <c r="X45" s="922">
        <f t="shared" si="14"/>
        <v>0</v>
      </c>
      <c r="Y45" s="922">
        <f t="shared" si="14"/>
        <v>0</v>
      </c>
      <c r="Z45" s="922">
        <f t="shared" si="14"/>
        <v>0</v>
      </c>
      <c r="AA45" s="922">
        <f t="shared" si="14"/>
        <v>0</v>
      </c>
      <c r="AB45" s="922">
        <f t="shared" si="14"/>
        <v>0</v>
      </c>
      <c r="AC45" s="922">
        <f t="shared" si="14"/>
        <v>0</v>
      </c>
      <c r="AD45" s="922">
        <f t="shared" si="14"/>
        <v>0</v>
      </c>
      <c r="AE45" s="922">
        <f t="shared" si="14"/>
        <v>0</v>
      </c>
      <c r="AF45" s="922">
        <f t="shared" si="14"/>
        <v>0</v>
      </c>
      <c r="AG45" s="922">
        <f t="shared" si="14"/>
        <v>0</v>
      </c>
      <c r="AH45" s="922">
        <f t="shared" si="14"/>
        <v>0</v>
      </c>
      <c r="AI45" s="933">
        <f t="shared" si="9"/>
        <v>103.12680280999999</v>
      </c>
    </row>
    <row r="46" spans="1:81" s="936" customFormat="1">
      <c r="B46" s="336" t="s">
        <v>240</v>
      </c>
      <c r="C46" s="922">
        <v>1.8176096099999999</v>
      </c>
      <c r="D46" s="922">
        <v>3.6352192199999998</v>
      </c>
      <c r="E46" s="922">
        <v>3.6352192199999998</v>
      </c>
      <c r="F46" s="922">
        <v>3.6352192199999998</v>
      </c>
      <c r="G46" s="922">
        <v>3.6352192199999998</v>
      </c>
      <c r="H46" s="922">
        <v>3.6352192199999998</v>
      </c>
      <c r="I46" s="933">
        <v>3.6352192199999998</v>
      </c>
      <c r="J46" s="922">
        <v>3.6352192199999998</v>
      </c>
      <c r="K46" s="922">
        <v>3.6352192199999998</v>
      </c>
      <c r="L46" s="922">
        <v>4.3622630600000001</v>
      </c>
      <c r="M46" s="922">
        <v>4.7076088800000004</v>
      </c>
      <c r="N46" s="922">
        <v>4.1986781999999989</v>
      </c>
      <c r="O46" s="922">
        <v>3.6897475000000002</v>
      </c>
      <c r="P46" s="922">
        <v>3.18081681</v>
      </c>
      <c r="Q46" s="922">
        <v>2.6718861199999999</v>
      </c>
      <c r="R46" s="922">
        <v>2.1629554399999997</v>
      </c>
      <c r="S46" s="922">
        <v>1.6540247399999999</v>
      </c>
      <c r="T46" s="922">
        <v>1.1450940499999998</v>
      </c>
      <c r="U46" s="922">
        <v>0.69977970000000012</v>
      </c>
      <c r="V46" s="922">
        <v>0</v>
      </c>
      <c r="W46" s="922">
        <v>0</v>
      </c>
      <c r="X46" s="922">
        <v>0</v>
      </c>
      <c r="Y46" s="922">
        <v>0</v>
      </c>
      <c r="Z46" s="922">
        <v>0</v>
      </c>
      <c r="AA46" s="922">
        <v>0</v>
      </c>
      <c r="AB46" s="922">
        <v>0</v>
      </c>
      <c r="AC46" s="922">
        <v>0</v>
      </c>
      <c r="AD46" s="922">
        <v>0</v>
      </c>
      <c r="AE46" s="922">
        <v>0</v>
      </c>
      <c r="AF46" s="922">
        <v>0</v>
      </c>
      <c r="AG46" s="922">
        <v>0</v>
      </c>
      <c r="AH46" s="922">
        <v>0</v>
      </c>
      <c r="AI46" s="933">
        <f t="shared" si="9"/>
        <v>59.372217869999986</v>
      </c>
    </row>
    <row r="47" spans="1:81" s="936" customFormat="1">
      <c r="B47" s="337" t="s">
        <v>241</v>
      </c>
      <c r="C47" s="922">
        <v>1.3394944099999999</v>
      </c>
      <c r="D47" s="922">
        <v>2.6789888199999998</v>
      </c>
      <c r="E47" s="922">
        <v>2.6789888199999998</v>
      </c>
      <c r="F47" s="922">
        <v>2.6789888199999998</v>
      </c>
      <c r="G47" s="922">
        <v>2.6789888199999998</v>
      </c>
      <c r="H47" s="922">
        <v>2.6789888199999998</v>
      </c>
      <c r="I47" s="933">
        <v>2.6789888199999998</v>
      </c>
      <c r="J47" s="922">
        <v>2.6789888199999998</v>
      </c>
      <c r="K47" s="922">
        <v>2.6789888199999998</v>
      </c>
      <c r="L47" s="922">
        <v>3.2147865899999997</v>
      </c>
      <c r="M47" s="922">
        <v>3.4692905300000003</v>
      </c>
      <c r="N47" s="922">
        <v>3.0942320899999998</v>
      </c>
      <c r="O47" s="922">
        <v>2.7191736500000001</v>
      </c>
      <c r="P47" s="922">
        <v>2.3441152299999999</v>
      </c>
      <c r="Q47" s="922">
        <v>1.96905679</v>
      </c>
      <c r="R47" s="922">
        <v>1.5939983500000001</v>
      </c>
      <c r="S47" s="922">
        <v>1.2189399100000002</v>
      </c>
      <c r="T47" s="922">
        <v>0.84388147999999996</v>
      </c>
      <c r="U47" s="922">
        <v>0.51570535000000006</v>
      </c>
      <c r="V47" s="922">
        <v>0</v>
      </c>
      <c r="W47" s="922">
        <v>0</v>
      </c>
      <c r="X47" s="922">
        <v>0</v>
      </c>
      <c r="Y47" s="922">
        <v>0</v>
      </c>
      <c r="Z47" s="922">
        <v>0</v>
      </c>
      <c r="AA47" s="922">
        <v>0</v>
      </c>
      <c r="AB47" s="922">
        <v>0</v>
      </c>
      <c r="AC47" s="922">
        <v>0</v>
      </c>
      <c r="AD47" s="922">
        <v>0</v>
      </c>
      <c r="AE47" s="922">
        <v>0</v>
      </c>
      <c r="AF47" s="922">
        <v>0</v>
      </c>
      <c r="AG47" s="922">
        <v>0</v>
      </c>
      <c r="AH47" s="922">
        <v>0</v>
      </c>
      <c r="AI47" s="933">
        <f t="shared" si="9"/>
        <v>43.754584940000008</v>
      </c>
    </row>
    <row r="48" spans="1:81" s="936" customFormat="1">
      <c r="B48" s="925" t="s">
        <v>21</v>
      </c>
      <c r="C48" s="922">
        <f t="shared" ref="C48:AG48" si="15">+C49+C50</f>
        <v>120.65453883313114</v>
      </c>
      <c r="D48" s="922">
        <f t="shared" si="15"/>
        <v>241.30907766626228</v>
      </c>
      <c r="E48" s="922">
        <f t="shared" si="15"/>
        <v>241.30907766626228</v>
      </c>
      <c r="F48" s="922">
        <f t="shared" si="15"/>
        <v>241.30907766626228</v>
      </c>
      <c r="G48" s="922">
        <f t="shared" si="15"/>
        <v>241.30907766626228</v>
      </c>
      <c r="H48" s="922">
        <f t="shared" si="15"/>
        <v>241.30907766626228</v>
      </c>
      <c r="I48" s="922">
        <f t="shared" si="15"/>
        <v>241.30907766626228</v>
      </c>
      <c r="J48" s="922">
        <f t="shared" si="15"/>
        <v>241.30907766626228</v>
      </c>
      <c r="K48" s="922">
        <f t="shared" si="15"/>
        <v>241.30907766626228</v>
      </c>
      <c r="L48" s="922">
        <f t="shared" si="15"/>
        <v>289.85646606374769</v>
      </c>
      <c r="M48" s="922">
        <f t="shared" si="15"/>
        <v>313.02356536892029</v>
      </c>
      <c r="N48" s="922">
        <f t="shared" si="15"/>
        <v>279.18317992720858</v>
      </c>
      <c r="O48" s="922">
        <f t="shared" si="15"/>
        <v>245.34279449652593</v>
      </c>
      <c r="P48" s="922">
        <f t="shared" si="15"/>
        <v>211.50240904378515</v>
      </c>
      <c r="Q48" s="922">
        <f t="shared" si="15"/>
        <v>177.66202359104443</v>
      </c>
      <c r="R48" s="922">
        <f t="shared" si="15"/>
        <v>143.82163814933276</v>
      </c>
      <c r="S48" s="922">
        <f t="shared" si="15"/>
        <v>109.98125268556304</v>
      </c>
      <c r="T48" s="922">
        <f t="shared" si="15"/>
        <v>76.14086726590935</v>
      </c>
      <c r="U48" s="922">
        <f t="shared" si="15"/>
        <v>46.530529998897094</v>
      </c>
      <c r="V48" s="922">
        <f t="shared" si="15"/>
        <v>0</v>
      </c>
      <c r="W48" s="922">
        <f t="shared" si="15"/>
        <v>0</v>
      </c>
      <c r="X48" s="922">
        <f t="shared" si="15"/>
        <v>0</v>
      </c>
      <c r="Y48" s="922">
        <f t="shared" si="15"/>
        <v>0</v>
      </c>
      <c r="Z48" s="922">
        <f t="shared" si="15"/>
        <v>0</v>
      </c>
      <c r="AA48" s="922">
        <f t="shared" si="15"/>
        <v>0</v>
      </c>
      <c r="AB48" s="922">
        <f t="shared" si="15"/>
        <v>0</v>
      </c>
      <c r="AC48" s="922">
        <f t="shared" si="15"/>
        <v>0</v>
      </c>
      <c r="AD48" s="922">
        <f t="shared" si="15"/>
        <v>0</v>
      </c>
      <c r="AE48" s="922">
        <f t="shared" si="15"/>
        <v>0</v>
      </c>
      <c r="AF48" s="922">
        <f t="shared" si="15"/>
        <v>0</v>
      </c>
      <c r="AG48" s="922">
        <f t="shared" si="15"/>
        <v>0</v>
      </c>
      <c r="AH48" s="922">
        <f>+AH49+AH50</f>
        <v>0</v>
      </c>
      <c r="AI48" s="933">
        <f t="shared" si="9"/>
        <v>3944.1718867541636</v>
      </c>
    </row>
    <row r="49" spans="2:35" s="936" customFormat="1">
      <c r="B49" s="335" t="s">
        <v>238</v>
      </c>
      <c r="C49" s="922">
        <v>93.845831741480097</v>
      </c>
      <c r="D49" s="922">
        <v>187.69166348296019</v>
      </c>
      <c r="E49" s="922">
        <v>187.69166348296019</v>
      </c>
      <c r="F49" s="922">
        <v>187.69166348296019</v>
      </c>
      <c r="G49" s="922">
        <v>187.69166348296019</v>
      </c>
      <c r="H49" s="922">
        <v>187.69166348296019</v>
      </c>
      <c r="I49" s="933">
        <v>187.69166348296019</v>
      </c>
      <c r="J49" s="922">
        <v>187.69166348296019</v>
      </c>
      <c r="K49" s="922">
        <v>187.69166348296019</v>
      </c>
      <c r="L49" s="922">
        <v>225.4521164883644</v>
      </c>
      <c r="M49" s="922">
        <v>243.47162677842726</v>
      </c>
      <c r="N49" s="922">
        <v>217.15036983566782</v>
      </c>
      <c r="O49" s="922">
        <v>190.8291128929084</v>
      </c>
      <c r="P49" s="922">
        <v>164.50785593911988</v>
      </c>
      <c r="Q49" s="922">
        <v>138.18659898533141</v>
      </c>
      <c r="R49" s="922">
        <v>111.86534203154297</v>
      </c>
      <c r="S49" s="922">
        <v>85.544085077754502</v>
      </c>
      <c r="T49" s="922">
        <v>59.22282814602405</v>
      </c>
      <c r="U49" s="922">
        <v>36.191728311459137</v>
      </c>
      <c r="V49" s="922">
        <v>0</v>
      </c>
      <c r="W49" s="922">
        <v>0</v>
      </c>
      <c r="X49" s="922">
        <v>0</v>
      </c>
      <c r="Y49" s="922">
        <v>0</v>
      </c>
      <c r="Z49" s="922">
        <v>0</v>
      </c>
      <c r="AA49" s="922">
        <v>0</v>
      </c>
      <c r="AB49" s="922">
        <v>0</v>
      </c>
      <c r="AC49" s="922">
        <v>0</v>
      </c>
      <c r="AD49" s="922">
        <v>0</v>
      </c>
      <c r="AE49" s="922">
        <v>0</v>
      </c>
      <c r="AF49" s="922">
        <v>0</v>
      </c>
      <c r="AG49" s="922">
        <v>0</v>
      </c>
      <c r="AH49" s="922">
        <v>0</v>
      </c>
      <c r="AI49" s="933">
        <f t="shared" si="9"/>
        <v>3067.8008040917616</v>
      </c>
    </row>
    <row r="50" spans="2:35" s="936" customFormat="1">
      <c r="B50" s="335" t="s">
        <v>239</v>
      </c>
      <c r="C50" s="922">
        <v>26.808707091651044</v>
      </c>
      <c r="D50" s="922">
        <v>53.617414183302088</v>
      </c>
      <c r="E50" s="922">
        <v>53.617414183302088</v>
      </c>
      <c r="F50" s="922">
        <v>53.617414183302088</v>
      </c>
      <c r="G50" s="922">
        <v>53.617414183302088</v>
      </c>
      <c r="H50" s="922">
        <v>53.617414183302088</v>
      </c>
      <c r="I50" s="933">
        <v>53.617414183302088</v>
      </c>
      <c r="J50" s="922">
        <v>53.617414183302088</v>
      </c>
      <c r="K50" s="922">
        <v>53.617414183302088</v>
      </c>
      <c r="L50" s="922">
        <v>64.404349575383264</v>
      </c>
      <c r="M50" s="922">
        <v>69.551938590493009</v>
      </c>
      <c r="N50" s="922">
        <v>62.032810091540753</v>
      </c>
      <c r="O50" s="922">
        <v>54.51368160361752</v>
      </c>
      <c r="P50" s="922">
        <v>46.994553104665272</v>
      </c>
      <c r="Q50" s="922">
        <v>39.475424605713023</v>
      </c>
      <c r="R50" s="922">
        <v>31.95629611778979</v>
      </c>
      <c r="S50" s="922">
        <v>24.437167607808536</v>
      </c>
      <c r="T50" s="922">
        <v>16.918039119885297</v>
      </c>
      <c r="U50" s="922">
        <v>10.338801687437961</v>
      </c>
      <c r="V50" s="922">
        <v>0</v>
      </c>
      <c r="W50" s="922">
        <v>0</v>
      </c>
      <c r="X50" s="922">
        <v>0</v>
      </c>
      <c r="Y50" s="922">
        <v>0</v>
      </c>
      <c r="Z50" s="922">
        <v>0</v>
      </c>
      <c r="AA50" s="922">
        <v>0</v>
      </c>
      <c r="AB50" s="922">
        <v>0</v>
      </c>
      <c r="AC50" s="922">
        <v>0</v>
      </c>
      <c r="AD50" s="922">
        <v>0</v>
      </c>
      <c r="AE50" s="922">
        <v>0</v>
      </c>
      <c r="AF50" s="922">
        <v>0</v>
      </c>
      <c r="AG50" s="922">
        <v>0</v>
      </c>
      <c r="AH50" s="922">
        <v>0</v>
      </c>
      <c r="AI50" s="933">
        <f t="shared" si="9"/>
        <v>876.37108266240227</v>
      </c>
    </row>
    <row r="51" spans="2:35" s="936" customFormat="1">
      <c r="B51" s="925" t="s">
        <v>22</v>
      </c>
      <c r="C51" s="922">
        <f t="shared" ref="C51:AH51" si="16">+C52+C53</f>
        <v>0.56446630800706776</v>
      </c>
      <c r="D51" s="922">
        <f t="shared" si="16"/>
        <v>1.1289326160141355</v>
      </c>
      <c r="E51" s="922">
        <f t="shared" si="16"/>
        <v>1.1289326160141355</v>
      </c>
      <c r="F51" s="922">
        <f t="shared" si="16"/>
        <v>1.1289326160141355</v>
      </c>
      <c r="G51" s="922">
        <f t="shared" si="16"/>
        <v>1.1289326160141355</v>
      </c>
      <c r="H51" s="922">
        <f t="shared" si="16"/>
        <v>1.1289326160141355</v>
      </c>
      <c r="I51" s="922">
        <f t="shared" si="16"/>
        <v>1.1289326160141355</v>
      </c>
      <c r="J51" s="922">
        <f t="shared" si="16"/>
        <v>1.1289326160141355</v>
      </c>
      <c r="K51" s="922">
        <f t="shared" si="16"/>
        <v>1.1289326160141355</v>
      </c>
      <c r="L51" s="922">
        <f t="shared" si="16"/>
        <v>1.3564041132707152</v>
      </c>
      <c r="M51" s="922">
        <f t="shared" si="16"/>
        <v>1.4650849398307451</v>
      </c>
      <c r="N51" s="922">
        <f t="shared" si="16"/>
        <v>1.3066973787780154</v>
      </c>
      <c r="O51" s="922">
        <f t="shared" si="16"/>
        <v>1.148309817725286</v>
      </c>
      <c r="P51" s="922">
        <f t="shared" si="16"/>
        <v>0.9899222566725564</v>
      </c>
      <c r="Q51" s="922">
        <f t="shared" si="16"/>
        <v>0.83153469561982707</v>
      </c>
      <c r="R51" s="922">
        <f t="shared" si="16"/>
        <v>0.67314713456709752</v>
      </c>
      <c r="S51" s="922">
        <f t="shared" si="16"/>
        <v>0.51475957351436807</v>
      </c>
      <c r="T51" s="922">
        <f t="shared" si="16"/>
        <v>0.35637201246163863</v>
      </c>
      <c r="U51" s="922">
        <f t="shared" si="16"/>
        <v>0.21778289649400168</v>
      </c>
      <c r="V51" s="922">
        <f t="shared" si="16"/>
        <v>0</v>
      </c>
      <c r="W51" s="922">
        <f t="shared" si="16"/>
        <v>0</v>
      </c>
      <c r="X51" s="922">
        <f t="shared" si="16"/>
        <v>0</v>
      </c>
      <c r="Y51" s="922">
        <f t="shared" si="16"/>
        <v>0</v>
      </c>
      <c r="Z51" s="922">
        <f t="shared" si="16"/>
        <v>0</v>
      </c>
      <c r="AA51" s="922">
        <f t="shared" si="16"/>
        <v>0</v>
      </c>
      <c r="AB51" s="922">
        <f t="shared" si="16"/>
        <v>0</v>
      </c>
      <c r="AC51" s="922">
        <f t="shared" si="16"/>
        <v>0</v>
      </c>
      <c r="AD51" s="922">
        <f t="shared" si="16"/>
        <v>0</v>
      </c>
      <c r="AE51" s="922">
        <f t="shared" si="16"/>
        <v>0</v>
      </c>
      <c r="AF51" s="922">
        <f t="shared" si="16"/>
        <v>0</v>
      </c>
      <c r="AG51" s="922">
        <f t="shared" si="16"/>
        <v>0</v>
      </c>
      <c r="AH51" s="922">
        <f t="shared" si="16"/>
        <v>0</v>
      </c>
      <c r="AI51" s="933">
        <f t="shared" si="9"/>
        <v>18.455942055054404</v>
      </c>
    </row>
    <row r="52" spans="2:35" s="936" customFormat="1">
      <c r="B52" s="335" t="s">
        <v>238</v>
      </c>
      <c r="C52" s="922">
        <v>0.53786435459871662</v>
      </c>
      <c r="D52" s="922">
        <v>1.0757287091974332</v>
      </c>
      <c r="E52" s="922">
        <v>1.0757287091974332</v>
      </c>
      <c r="F52" s="922">
        <v>1.0757287091974332</v>
      </c>
      <c r="G52" s="922">
        <v>1.0757287091974332</v>
      </c>
      <c r="H52" s="922">
        <v>1.0757287091974332</v>
      </c>
      <c r="I52" s="933">
        <v>1.0757287091974332</v>
      </c>
      <c r="J52" s="922">
        <v>1.0757287091974332</v>
      </c>
      <c r="K52" s="922">
        <v>1.0757287091974332</v>
      </c>
      <c r="L52" s="922">
        <v>1.292480016274528</v>
      </c>
      <c r="M52" s="922">
        <v>1.3960389741467498</v>
      </c>
      <c r="N52" s="922">
        <v>1.2451158418115875</v>
      </c>
      <c r="O52" s="922">
        <v>1.0941927094764252</v>
      </c>
      <c r="P52" s="922">
        <v>0.9432695771412628</v>
      </c>
      <c r="Q52" s="922">
        <v>0.79234644480610061</v>
      </c>
      <c r="R52" s="922">
        <v>0.64142331247093831</v>
      </c>
      <c r="S52" s="922">
        <v>0.49050018013577606</v>
      </c>
      <c r="T52" s="922">
        <v>0.33957704780061382</v>
      </c>
      <c r="U52" s="922">
        <v>0.20751930698409746</v>
      </c>
      <c r="V52" s="922">
        <v>0</v>
      </c>
      <c r="W52" s="922">
        <v>0</v>
      </c>
      <c r="X52" s="922">
        <v>0</v>
      </c>
      <c r="Y52" s="922">
        <v>0</v>
      </c>
      <c r="Z52" s="922">
        <v>0</v>
      </c>
      <c r="AA52" s="922">
        <v>0</v>
      </c>
      <c r="AB52" s="922">
        <v>0</v>
      </c>
      <c r="AC52" s="922">
        <v>0</v>
      </c>
      <c r="AD52" s="922">
        <v>0</v>
      </c>
      <c r="AE52" s="922">
        <v>0</v>
      </c>
      <c r="AF52" s="922">
        <v>0</v>
      </c>
      <c r="AG52" s="922">
        <v>0</v>
      </c>
      <c r="AH52" s="922">
        <v>0</v>
      </c>
      <c r="AI52" s="933">
        <f t="shared" si="9"/>
        <v>17.586157439226259</v>
      </c>
    </row>
    <row r="53" spans="2:35" s="936" customFormat="1">
      <c r="B53" s="335" t="s">
        <v>239</v>
      </c>
      <c r="C53" s="922">
        <v>2.660195340835116E-2</v>
      </c>
      <c r="D53" s="922">
        <v>5.3203906816702312E-2</v>
      </c>
      <c r="E53" s="922">
        <v>5.3203906816702312E-2</v>
      </c>
      <c r="F53" s="922">
        <v>5.3203906816702312E-2</v>
      </c>
      <c r="G53" s="922">
        <v>5.3203906816702312E-2</v>
      </c>
      <c r="H53" s="922">
        <v>5.3203906816702312E-2</v>
      </c>
      <c r="I53" s="82">
        <v>5.3203906816702312E-2</v>
      </c>
      <c r="J53" s="922">
        <v>5.3203906816702312E-2</v>
      </c>
      <c r="K53" s="922">
        <v>5.3203906816702312E-2</v>
      </c>
      <c r="L53" s="922">
        <v>6.3924096996187105E-2</v>
      </c>
      <c r="M53" s="922">
        <v>6.9045965683995167E-2</v>
      </c>
      <c r="N53" s="922">
        <v>6.1581536966427972E-2</v>
      </c>
      <c r="O53" s="922">
        <v>5.4117108248860776E-2</v>
      </c>
      <c r="P53" s="922">
        <v>4.6652679531293595E-2</v>
      </c>
      <c r="Q53" s="922">
        <v>3.9188250813726407E-2</v>
      </c>
      <c r="R53" s="922">
        <v>3.1723822096159211E-2</v>
      </c>
      <c r="S53" s="922">
        <v>2.4259393378592019E-2</v>
      </c>
      <c r="T53" s="922">
        <v>1.6794964661024835E-2</v>
      </c>
      <c r="U53" s="922">
        <v>1.0263589509904214E-2</v>
      </c>
      <c r="V53" s="922">
        <v>0</v>
      </c>
      <c r="W53" s="922">
        <v>0</v>
      </c>
      <c r="X53" s="922">
        <v>0</v>
      </c>
      <c r="Y53" s="922">
        <v>0</v>
      </c>
      <c r="Z53" s="922">
        <v>0</v>
      </c>
      <c r="AA53" s="922">
        <v>0</v>
      </c>
      <c r="AB53" s="922">
        <v>0</v>
      </c>
      <c r="AC53" s="922">
        <v>0</v>
      </c>
      <c r="AD53" s="922">
        <v>0</v>
      </c>
      <c r="AE53" s="922">
        <v>0</v>
      </c>
      <c r="AF53" s="922">
        <v>0</v>
      </c>
      <c r="AG53" s="922">
        <v>0</v>
      </c>
      <c r="AH53" s="922">
        <v>0</v>
      </c>
      <c r="AI53" s="82">
        <f t="shared" si="9"/>
        <v>0.86978461582814082</v>
      </c>
    </row>
    <row r="54" spans="2:35" s="936" customFormat="1">
      <c r="B54" s="338" t="s">
        <v>75</v>
      </c>
      <c r="C54" s="339">
        <f t="shared" ref="C54:AH54" si="17">+C55+C58+C65+C68</f>
        <v>1733.9457183086602</v>
      </c>
      <c r="D54" s="339">
        <f t="shared" si="17"/>
        <v>1733.9457183086602</v>
      </c>
      <c r="E54" s="339">
        <f t="shared" si="17"/>
        <v>1733.9457183086602</v>
      </c>
      <c r="F54" s="339">
        <f t="shared" si="17"/>
        <v>1733.9457183086602</v>
      </c>
      <c r="G54" s="339">
        <f t="shared" si="17"/>
        <v>1690.5970753669496</v>
      </c>
      <c r="H54" s="339">
        <f t="shared" si="17"/>
        <v>1517.2025035279546</v>
      </c>
      <c r="I54" s="339">
        <f t="shared" si="17"/>
        <v>1343.8079316912897</v>
      </c>
      <c r="J54" s="339">
        <f t="shared" si="17"/>
        <v>1170.4133598957467</v>
      </c>
      <c r="K54" s="339">
        <f t="shared" si="17"/>
        <v>997.01878806665889</v>
      </c>
      <c r="L54" s="339">
        <f t="shared" si="17"/>
        <v>823.62421621047542</v>
      </c>
      <c r="M54" s="339">
        <f t="shared" si="17"/>
        <v>650.22964438157362</v>
      </c>
      <c r="N54" s="339">
        <f t="shared" si="17"/>
        <v>476.83507254061379</v>
      </c>
      <c r="O54" s="339">
        <f t="shared" si="17"/>
        <v>303.44050068068293</v>
      </c>
      <c r="P54" s="339">
        <f t="shared" si="17"/>
        <v>130.04592886821987</v>
      </c>
      <c r="Q54" s="339">
        <f t="shared" si="17"/>
        <v>0</v>
      </c>
      <c r="R54" s="339">
        <f t="shared" si="17"/>
        <v>0</v>
      </c>
      <c r="S54" s="339">
        <f t="shared" si="17"/>
        <v>0</v>
      </c>
      <c r="T54" s="339">
        <f t="shared" si="17"/>
        <v>0</v>
      </c>
      <c r="U54" s="339">
        <f t="shared" si="17"/>
        <v>0</v>
      </c>
      <c r="V54" s="339">
        <f t="shared" si="17"/>
        <v>0</v>
      </c>
      <c r="W54" s="339">
        <f t="shared" si="17"/>
        <v>0</v>
      </c>
      <c r="X54" s="339">
        <f t="shared" si="17"/>
        <v>0</v>
      </c>
      <c r="Y54" s="339">
        <f t="shared" si="17"/>
        <v>0</v>
      </c>
      <c r="Z54" s="339">
        <f t="shared" si="17"/>
        <v>0</v>
      </c>
      <c r="AA54" s="339">
        <f t="shared" si="17"/>
        <v>0</v>
      </c>
      <c r="AB54" s="339">
        <f t="shared" si="17"/>
        <v>0</v>
      </c>
      <c r="AC54" s="339">
        <f t="shared" si="17"/>
        <v>0</v>
      </c>
      <c r="AD54" s="339">
        <f t="shared" si="17"/>
        <v>0</v>
      </c>
      <c r="AE54" s="339">
        <f t="shared" si="17"/>
        <v>0</v>
      </c>
      <c r="AF54" s="339">
        <f t="shared" si="17"/>
        <v>0</v>
      </c>
      <c r="AG54" s="339">
        <f t="shared" si="17"/>
        <v>0</v>
      </c>
      <c r="AH54" s="339">
        <f t="shared" si="17"/>
        <v>0</v>
      </c>
      <c r="AI54" s="931">
        <f t="shared" si="9"/>
        <v>16038.997894464806</v>
      </c>
    </row>
    <row r="55" spans="2:35" s="936" customFormat="1">
      <c r="B55" s="925" t="s">
        <v>23</v>
      </c>
      <c r="C55" s="922">
        <f t="shared" ref="C55:AH55" si="18">+C56+C57</f>
        <v>170.3871115389509</v>
      </c>
      <c r="D55" s="922">
        <f t="shared" si="18"/>
        <v>170.3871115389509</v>
      </c>
      <c r="E55" s="922">
        <f t="shared" si="18"/>
        <v>170.3871115389509</v>
      </c>
      <c r="F55" s="922">
        <f t="shared" si="18"/>
        <v>170.3871115389509</v>
      </c>
      <c r="G55" s="922">
        <f t="shared" si="18"/>
        <v>166.12743375031849</v>
      </c>
      <c r="H55" s="922">
        <f t="shared" si="18"/>
        <v>149.08872259578882</v>
      </c>
      <c r="I55" s="922">
        <f t="shared" si="18"/>
        <v>132.05001144443202</v>
      </c>
      <c r="J55" s="922">
        <f t="shared" si="18"/>
        <v>115.01130029307519</v>
      </c>
      <c r="K55" s="922">
        <f t="shared" si="18"/>
        <v>97.97258913854553</v>
      </c>
      <c r="L55" s="922">
        <f t="shared" si="18"/>
        <v>80.933877977670193</v>
      </c>
      <c r="M55" s="922">
        <f t="shared" si="18"/>
        <v>63.895166823140528</v>
      </c>
      <c r="N55" s="922">
        <f t="shared" si="18"/>
        <v>46.85645566861087</v>
      </c>
      <c r="O55" s="922">
        <f t="shared" si="18"/>
        <v>29.817744514081216</v>
      </c>
      <c r="P55" s="922">
        <f t="shared" si="18"/>
        <v>12.779033365897241</v>
      </c>
      <c r="Q55" s="922">
        <f t="shared" si="18"/>
        <v>0</v>
      </c>
      <c r="R55" s="922">
        <f t="shared" si="18"/>
        <v>0</v>
      </c>
      <c r="S55" s="922">
        <f t="shared" si="18"/>
        <v>0</v>
      </c>
      <c r="T55" s="922">
        <f t="shared" si="18"/>
        <v>0</v>
      </c>
      <c r="U55" s="922">
        <f t="shared" si="18"/>
        <v>0</v>
      </c>
      <c r="V55" s="922">
        <f t="shared" si="18"/>
        <v>0</v>
      </c>
      <c r="W55" s="922">
        <f t="shared" si="18"/>
        <v>0</v>
      </c>
      <c r="X55" s="922">
        <f t="shared" si="18"/>
        <v>0</v>
      </c>
      <c r="Y55" s="922">
        <f t="shared" si="18"/>
        <v>0</v>
      </c>
      <c r="Z55" s="922">
        <f t="shared" si="18"/>
        <v>0</v>
      </c>
      <c r="AA55" s="922">
        <f t="shared" si="18"/>
        <v>0</v>
      </c>
      <c r="AB55" s="922">
        <f t="shared" si="18"/>
        <v>0</v>
      </c>
      <c r="AC55" s="922">
        <f t="shared" si="18"/>
        <v>0</v>
      </c>
      <c r="AD55" s="922">
        <f t="shared" si="18"/>
        <v>0</v>
      </c>
      <c r="AE55" s="922">
        <f t="shared" si="18"/>
        <v>0</v>
      </c>
      <c r="AF55" s="922">
        <f t="shared" si="18"/>
        <v>0</v>
      </c>
      <c r="AG55" s="922">
        <f t="shared" si="18"/>
        <v>0</v>
      </c>
      <c r="AH55" s="922">
        <f t="shared" si="18"/>
        <v>0</v>
      </c>
      <c r="AI55" s="90">
        <f t="shared" si="9"/>
        <v>1576.0807817273635</v>
      </c>
    </row>
    <row r="56" spans="2:35" s="936" customFormat="1">
      <c r="B56" s="335" t="s">
        <v>238</v>
      </c>
      <c r="C56" s="922">
        <v>168.36326042888541</v>
      </c>
      <c r="D56" s="922">
        <v>168.36326042888541</v>
      </c>
      <c r="E56" s="922">
        <v>168.36326042888541</v>
      </c>
      <c r="F56" s="922">
        <v>168.36326042888541</v>
      </c>
      <c r="G56" s="922">
        <v>164.15417891832192</v>
      </c>
      <c r="H56" s="922">
        <v>147.31785287606795</v>
      </c>
      <c r="I56" s="933">
        <v>130.48152683381397</v>
      </c>
      <c r="J56" s="922">
        <v>113.64520079156</v>
      </c>
      <c r="K56" s="922">
        <v>96.808874749306028</v>
      </c>
      <c r="L56" s="922">
        <v>79.972548700706369</v>
      </c>
      <c r="M56" s="922">
        <v>63.13622265845239</v>
      </c>
      <c r="N56" s="922">
        <v>46.299896616198417</v>
      </c>
      <c r="O56" s="922">
        <v>29.463570573944448</v>
      </c>
      <c r="P56" s="922">
        <v>12.627244531690478</v>
      </c>
      <c r="Q56" s="922">
        <v>0</v>
      </c>
      <c r="R56" s="922">
        <v>0</v>
      </c>
      <c r="S56" s="922">
        <v>0</v>
      </c>
      <c r="T56" s="922">
        <v>0</v>
      </c>
      <c r="U56" s="922">
        <v>0</v>
      </c>
      <c r="V56" s="922">
        <v>0</v>
      </c>
      <c r="W56" s="922">
        <v>0</v>
      </c>
      <c r="X56" s="922">
        <v>0</v>
      </c>
      <c r="Y56" s="922">
        <v>0</v>
      </c>
      <c r="Z56" s="922">
        <v>0</v>
      </c>
      <c r="AA56" s="922">
        <v>0</v>
      </c>
      <c r="AB56" s="922">
        <v>0</v>
      </c>
      <c r="AC56" s="922">
        <v>0</v>
      </c>
      <c r="AD56" s="922">
        <v>0</v>
      </c>
      <c r="AE56" s="922">
        <v>0</v>
      </c>
      <c r="AF56" s="922">
        <v>0</v>
      </c>
      <c r="AG56" s="922">
        <v>0</v>
      </c>
      <c r="AH56" s="922">
        <v>0</v>
      </c>
      <c r="AI56" s="933">
        <f t="shared" si="9"/>
        <v>1557.3601589656037</v>
      </c>
    </row>
    <row r="57" spans="2:35" s="936" customFormat="1">
      <c r="B57" s="335" t="s">
        <v>239</v>
      </c>
      <c r="C57" s="922">
        <v>2.0238511100654843</v>
      </c>
      <c r="D57" s="922">
        <v>2.0238511100654843</v>
      </c>
      <c r="E57" s="922">
        <v>2.0238511100654843</v>
      </c>
      <c r="F57" s="922">
        <v>2.0238511100654843</v>
      </c>
      <c r="G57" s="922">
        <v>1.973254831996563</v>
      </c>
      <c r="H57" s="922">
        <v>1.7708697197208791</v>
      </c>
      <c r="I57" s="933">
        <v>1.5684846106180341</v>
      </c>
      <c r="J57" s="922">
        <v>1.3660995015151896</v>
      </c>
      <c r="K57" s="922">
        <v>1.1637143892395054</v>
      </c>
      <c r="L57" s="922">
        <v>0.9613292769638212</v>
      </c>
      <c r="M57" s="922">
        <v>0.75894416468813686</v>
      </c>
      <c r="N57" s="922">
        <v>0.55655905241245263</v>
      </c>
      <c r="O57" s="922">
        <v>0.35417394013676839</v>
      </c>
      <c r="P57" s="922">
        <v>0.15178883420676317</v>
      </c>
      <c r="Q57" s="922">
        <v>0</v>
      </c>
      <c r="R57" s="922">
        <v>0</v>
      </c>
      <c r="S57" s="922">
        <v>0</v>
      </c>
      <c r="T57" s="922">
        <v>0</v>
      </c>
      <c r="U57" s="922">
        <v>0</v>
      </c>
      <c r="V57" s="922">
        <v>0</v>
      </c>
      <c r="W57" s="922">
        <v>0</v>
      </c>
      <c r="X57" s="922">
        <v>0</v>
      </c>
      <c r="Y57" s="922">
        <v>0</v>
      </c>
      <c r="Z57" s="922">
        <v>0</v>
      </c>
      <c r="AA57" s="922">
        <v>0</v>
      </c>
      <c r="AB57" s="922">
        <v>0</v>
      </c>
      <c r="AC57" s="922">
        <v>0</v>
      </c>
      <c r="AD57" s="922">
        <v>0</v>
      </c>
      <c r="AE57" s="922">
        <v>0</v>
      </c>
      <c r="AF57" s="922">
        <v>0</v>
      </c>
      <c r="AG57" s="922">
        <v>0</v>
      </c>
      <c r="AH57" s="922">
        <v>0</v>
      </c>
      <c r="AI57" s="933">
        <f t="shared" si="9"/>
        <v>18.720622761760051</v>
      </c>
    </row>
    <row r="58" spans="2:35" s="936" customFormat="1">
      <c r="B58" s="925" t="s">
        <v>24</v>
      </c>
      <c r="C58" s="922">
        <f t="shared" ref="C58:AH58" si="19">+C59+C62</f>
        <v>1061.4162595599998</v>
      </c>
      <c r="D58" s="922">
        <f t="shared" si="19"/>
        <v>1061.4162595599998</v>
      </c>
      <c r="E58" s="922">
        <f t="shared" si="19"/>
        <v>1061.4162595599998</v>
      </c>
      <c r="F58" s="922">
        <f t="shared" si="19"/>
        <v>1061.4162595599998</v>
      </c>
      <c r="G58" s="922">
        <f t="shared" si="19"/>
        <v>1034.8808530800002</v>
      </c>
      <c r="H58" s="922">
        <f t="shared" si="19"/>
        <v>928.73922711</v>
      </c>
      <c r="I58" s="922">
        <f t="shared" si="19"/>
        <v>822.59760115000006</v>
      </c>
      <c r="J58" s="922">
        <f t="shared" si="19"/>
        <v>716.45597521999991</v>
      </c>
      <c r="K58" s="922">
        <f t="shared" si="19"/>
        <v>610.31434925999997</v>
      </c>
      <c r="L58" s="922">
        <f t="shared" si="19"/>
        <v>504.17272328999996</v>
      </c>
      <c r="M58" s="922">
        <f t="shared" si="19"/>
        <v>398.03109733000002</v>
      </c>
      <c r="N58" s="922">
        <f t="shared" si="19"/>
        <v>291.88947138000003</v>
      </c>
      <c r="O58" s="922">
        <f t="shared" si="19"/>
        <v>185.74784539999999</v>
      </c>
      <c r="P58" s="922">
        <f t="shared" si="19"/>
        <v>79.606219449999998</v>
      </c>
      <c r="Q58" s="922">
        <f t="shared" si="19"/>
        <v>0</v>
      </c>
      <c r="R58" s="922">
        <f t="shared" si="19"/>
        <v>0</v>
      </c>
      <c r="S58" s="922">
        <f t="shared" si="19"/>
        <v>0</v>
      </c>
      <c r="T58" s="922">
        <f t="shared" si="19"/>
        <v>0</v>
      </c>
      <c r="U58" s="922">
        <f t="shared" si="19"/>
        <v>0</v>
      </c>
      <c r="V58" s="922">
        <f t="shared" si="19"/>
        <v>0</v>
      </c>
      <c r="W58" s="922">
        <f t="shared" si="19"/>
        <v>0</v>
      </c>
      <c r="X58" s="922">
        <f t="shared" si="19"/>
        <v>0</v>
      </c>
      <c r="Y58" s="922">
        <f t="shared" si="19"/>
        <v>0</v>
      </c>
      <c r="Z58" s="922">
        <f t="shared" si="19"/>
        <v>0</v>
      </c>
      <c r="AA58" s="922">
        <f t="shared" si="19"/>
        <v>0</v>
      </c>
      <c r="AB58" s="922">
        <f t="shared" si="19"/>
        <v>0</v>
      </c>
      <c r="AC58" s="922">
        <f t="shared" si="19"/>
        <v>0</v>
      </c>
      <c r="AD58" s="922">
        <f t="shared" si="19"/>
        <v>0</v>
      </c>
      <c r="AE58" s="922">
        <f t="shared" si="19"/>
        <v>0</v>
      </c>
      <c r="AF58" s="922">
        <f t="shared" si="19"/>
        <v>0</v>
      </c>
      <c r="AG58" s="922">
        <f t="shared" si="19"/>
        <v>0</v>
      </c>
      <c r="AH58" s="922">
        <f t="shared" si="19"/>
        <v>0</v>
      </c>
      <c r="AI58" s="933">
        <f t="shared" si="9"/>
        <v>9818.1004009099979</v>
      </c>
    </row>
    <row r="59" spans="2:35" s="936" customFormat="1">
      <c r="B59" s="335" t="s">
        <v>238</v>
      </c>
      <c r="C59" s="922">
        <f t="shared" ref="C59:AH59" si="20">+C60+C61</f>
        <v>938.20294259999991</v>
      </c>
      <c r="D59" s="922">
        <f t="shared" si="20"/>
        <v>938.20294259999991</v>
      </c>
      <c r="E59" s="922">
        <f t="shared" si="20"/>
        <v>938.20294259999991</v>
      </c>
      <c r="F59" s="922">
        <f t="shared" si="20"/>
        <v>938.20294259999991</v>
      </c>
      <c r="G59" s="922">
        <f t="shared" si="20"/>
        <v>914.74786904000007</v>
      </c>
      <c r="H59" s="922">
        <f t="shared" si="20"/>
        <v>820.92757476999998</v>
      </c>
      <c r="I59" s="922">
        <f t="shared" si="20"/>
        <v>727.10728051000001</v>
      </c>
      <c r="J59" s="922">
        <f t="shared" si="20"/>
        <v>633.28698625999994</v>
      </c>
      <c r="K59" s="922">
        <f t="shared" si="20"/>
        <v>539.46669199999997</v>
      </c>
      <c r="L59" s="922">
        <f t="shared" si="20"/>
        <v>445.64639772999999</v>
      </c>
      <c r="M59" s="922">
        <f t="shared" si="20"/>
        <v>351.82610348000003</v>
      </c>
      <c r="N59" s="922">
        <f t="shared" si="20"/>
        <v>258.00580922</v>
      </c>
      <c r="O59" s="922">
        <f t="shared" si="20"/>
        <v>164.18551495999998</v>
      </c>
      <c r="P59" s="922">
        <f t="shared" si="20"/>
        <v>70.365220690000001</v>
      </c>
      <c r="Q59" s="922">
        <f t="shared" si="20"/>
        <v>0</v>
      </c>
      <c r="R59" s="922">
        <f t="shared" si="20"/>
        <v>0</v>
      </c>
      <c r="S59" s="922">
        <f t="shared" si="20"/>
        <v>0</v>
      </c>
      <c r="T59" s="922">
        <f t="shared" si="20"/>
        <v>0</v>
      </c>
      <c r="U59" s="922">
        <f t="shared" si="20"/>
        <v>0</v>
      </c>
      <c r="V59" s="922">
        <f t="shared" si="20"/>
        <v>0</v>
      </c>
      <c r="W59" s="922">
        <f t="shared" si="20"/>
        <v>0</v>
      </c>
      <c r="X59" s="922">
        <f t="shared" si="20"/>
        <v>0</v>
      </c>
      <c r="Y59" s="922">
        <f t="shared" si="20"/>
        <v>0</v>
      </c>
      <c r="Z59" s="922">
        <f t="shared" si="20"/>
        <v>0</v>
      </c>
      <c r="AA59" s="922">
        <f t="shared" si="20"/>
        <v>0</v>
      </c>
      <c r="AB59" s="922">
        <f t="shared" si="20"/>
        <v>0</v>
      </c>
      <c r="AC59" s="922">
        <f t="shared" si="20"/>
        <v>0</v>
      </c>
      <c r="AD59" s="922">
        <f t="shared" si="20"/>
        <v>0</v>
      </c>
      <c r="AE59" s="922">
        <f t="shared" si="20"/>
        <v>0</v>
      </c>
      <c r="AF59" s="922">
        <f t="shared" si="20"/>
        <v>0</v>
      </c>
      <c r="AG59" s="922">
        <f t="shared" si="20"/>
        <v>0</v>
      </c>
      <c r="AH59" s="922">
        <f t="shared" si="20"/>
        <v>0</v>
      </c>
      <c r="AI59" s="933">
        <f t="shared" si="9"/>
        <v>8678.3772190600012</v>
      </c>
    </row>
    <row r="60" spans="2:35" s="936" customFormat="1">
      <c r="B60" s="336" t="s">
        <v>240</v>
      </c>
      <c r="C60" s="922">
        <v>352.85570774000001</v>
      </c>
      <c r="D60" s="922">
        <v>352.85570774000001</v>
      </c>
      <c r="E60" s="922">
        <v>352.85570774000001</v>
      </c>
      <c r="F60" s="922">
        <v>352.85570774000001</v>
      </c>
      <c r="G60" s="922">
        <v>344.03431505000003</v>
      </c>
      <c r="H60" s="922">
        <v>308.74874426999997</v>
      </c>
      <c r="I60" s="933">
        <v>273.46317349999998</v>
      </c>
      <c r="J60" s="922">
        <v>238.17760272999999</v>
      </c>
      <c r="K60" s="922">
        <v>202.89203194999999</v>
      </c>
      <c r="L60" s="922">
        <v>167.60646118</v>
      </c>
      <c r="M60" s="922">
        <v>132.32089041</v>
      </c>
      <c r="N60" s="922">
        <v>97.035319629999989</v>
      </c>
      <c r="O60" s="922">
        <v>61.749748859999997</v>
      </c>
      <c r="P60" s="922">
        <v>26.46417808</v>
      </c>
      <c r="Q60" s="922">
        <v>0</v>
      </c>
      <c r="R60" s="922">
        <v>0</v>
      </c>
      <c r="S60" s="922">
        <v>0</v>
      </c>
      <c r="T60" s="922">
        <v>0</v>
      </c>
      <c r="U60" s="922">
        <v>0</v>
      </c>
      <c r="V60" s="922">
        <v>0</v>
      </c>
      <c r="W60" s="922">
        <v>0</v>
      </c>
      <c r="X60" s="922">
        <v>0</v>
      </c>
      <c r="Y60" s="922">
        <v>0</v>
      </c>
      <c r="Z60" s="922">
        <v>0</v>
      </c>
      <c r="AA60" s="922">
        <v>0</v>
      </c>
      <c r="AB60" s="922">
        <v>0</v>
      </c>
      <c r="AC60" s="922">
        <v>0</v>
      </c>
      <c r="AD60" s="922">
        <v>0</v>
      </c>
      <c r="AE60" s="922">
        <v>0</v>
      </c>
      <c r="AF60" s="922">
        <v>0</v>
      </c>
      <c r="AG60" s="922">
        <v>0</v>
      </c>
      <c r="AH60" s="922">
        <v>0</v>
      </c>
      <c r="AI60" s="933">
        <f t="shared" si="9"/>
        <v>3263.915296619999</v>
      </c>
    </row>
    <row r="61" spans="2:35" s="936" customFormat="1">
      <c r="B61" s="337" t="s">
        <v>241</v>
      </c>
      <c r="C61" s="922">
        <v>585.34723485999996</v>
      </c>
      <c r="D61" s="922">
        <v>585.34723485999996</v>
      </c>
      <c r="E61" s="922">
        <v>585.34723485999996</v>
      </c>
      <c r="F61" s="922">
        <v>585.34723485999996</v>
      </c>
      <c r="G61" s="922">
        <v>570.71355399000004</v>
      </c>
      <c r="H61" s="922">
        <v>512.1788305</v>
      </c>
      <c r="I61" s="933">
        <v>453.64410700999997</v>
      </c>
      <c r="J61" s="922">
        <v>395.10938352999995</v>
      </c>
      <c r="K61" s="922">
        <v>336.57466005000003</v>
      </c>
      <c r="L61" s="922">
        <v>278.03993654999999</v>
      </c>
      <c r="M61" s="922">
        <v>219.50521307</v>
      </c>
      <c r="N61" s="922">
        <v>160.97048959</v>
      </c>
      <c r="O61" s="922">
        <v>102.4357661</v>
      </c>
      <c r="P61" s="922">
        <v>43.901042609999998</v>
      </c>
      <c r="Q61" s="922">
        <v>0</v>
      </c>
      <c r="R61" s="922">
        <v>0</v>
      </c>
      <c r="S61" s="922">
        <v>0</v>
      </c>
      <c r="T61" s="922">
        <v>0</v>
      </c>
      <c r="U61" s="922">
        <v>0</v>
      </c>
      <c r="V61" s="922">
        <v>0</v>
      </c>
      <c r="W61" s="922">
        <v>0</v>
      </c>
      <c r="X61" s="922">
        <v>0</v>
      </c>
      <c r="Y61" s="922">
        <v>0</v>
      </c>
      <c r="Z61" s="922">
        <v>0</v>
      </c>
      <c r="AA61" s="922">
        <v>0</v>
      </c>
      <c r="AB61" s="922">
        <v>0</v>
      </c>
      <c r="AC61" s="922">
        <v>0</v>
      </c>
      <c r="AD61" s="922">
        <v>0</v>
      </c>
      <c r="AE61" s="922">
        <v>0</v>
      </c>
      <c r="AF61" s="922">
        <v>0</v>
      </c>
      <c r="AG61" s="922">
        <v>0</v>
      </c>
      <c r="AH61" s="922">
        <v>0</v>
      </c>
      <c r="AI61" s="933">
        <f t="shared" si="9"/>
        <v>5414.4619224400003</v>
      </c>
    </row>
    <row r="62" spans="2:35" s="936" customFormat="1">
      <c r="B62" s="335" t="s">
        <v>239</v>
      </c>
      <c r="C62" s="922">
        <f t="shared" ref="C62:AH62" si="21">+C63+C64</f>
        <v>123.21331696000001</v>
      </c>
      <c r="D62" s="922">
        <f t="shared" si="21"/>
        <v>123.21331696000001</v>
      </c>
      <c r="E62" s="922">
        <f t="shared" si="21"/>
        <v>123.21331696000001</v>
      </c>
      <c r="F62" s="922">
        <f t="shared" si="21"/>
        <v>123.21331696000001</v>
      </c>
      <c r="G62" s="922">
        <f t="shared" si="21"/>
        <v>120.13298404</v>
      </c>
      <c r="H62" s="922">
        <f t="shared" si="21"/>
        <v>107.81165234000001</v>
      </c>
      <c r="I62" s="922">
        <f t="shared" si="21"/>
        <v>95.490320640000007</v>
      </c>
      <c r="J62" s="922">
        <f t="shared" si="21"/>
        <v>83.168988960000007</v>
      </c>
      <c r="K62" s="922">
        <f t="shared" si="21"/>
        <v>70.847657260000005</v>
      </c>
      <c r="L62" s="922">
        <f t="shared" si="21"/>
        <v>58.526325559999997</v>
      </c>
      <c r="M62" s="922">
        <f t="shared" si="21"/>
        <v>46.204993849999994</v>
      </c>
      <c r="N62" s="922">
        <f t="shared" si="21"/>
        <v>33.88366216</v>
      </c>
      <c r="O62" s="922">
        <f t="shared" si="21"/>
        <v>21.56233044</v>
      </c>
      <c r="P62" s="922">
        <f t="shared" si="21"/>
        <v>9.2409987600000001</v>
      </c>
      <c r="Q62" s="922">
        <f t="shared" si="21"/>
        <v>0</v>
      </c>
      <c r="R62" s="922">
        <f t="shared" si="21"/>
        <v>0</v>
      </c>
      <c r="S62" s="922">
        <f t="shared" si="21"/>
        <v>0</v>
      </c>
      <c r="T62" s="922">
        <f t="shared" si="21"/>
        <v>0</v>
      </c>
      <c r="U62" s="922">
        <f t="shared" si="21"/>
        <v>0</v>
      </c>
      <c r="V62" s="922">
        <f t="shared" si="21"/>
        <v>0</v>
      </c>
      <c r="W62" s="922">
        <f t="shared" si="21"/>
        <v>0</v>
      </c>
      <c r="X62" s="922">
        <f t="shared" si="21"/>
        <v>0</v>
      </c>
      <c r="Y62" s="922">
        <f t="shared" si="21"/>
        <v>0</v>
      </c>
      <c r="Z62" s="922">
        <f t="shared" si="21"/>
        <v>0</v>
      </c>
      <c r="AA62" s="922">
        <f t="shared" si="21"/>
        <v>0</v>
      </c>
      <c r="AB62" s="922">
        <f t="shared" si="21"/>
        <v>0</v>
      </c>
      <c r="AC62" s="922">
        <f t="shared" si="21"/>
        <v>0</v>
      </c>
      <c r="AD62" s="922">
        <f t="shared" si="21"/>
        <v>0</v>
      </c>
      <c r="AE62" s="922">
        <f t="shared" si="21"/>
        <v>0</v>
      </c>
      <c r="AF62" s="922">
        <f t="shared" si="21"/>
        <v>0</v>
      </c>
      <c r="AG62" s="922">
        <f t="shared" si="21"/>
        <v>0</v>
      </c>
      <c r="AH62" s="922">
        <f t="shared" si="21"/>
        <v>0</v>
      </c>
      <c r="AI62" s="933">
        <f t="shared" si="9"/>
        <v>1139.7231818500002</v>
      </c>
    </row>
    <row r="63" spans="2:35" s="936" customFormat="1">
      <c r="B63" s="336" t="s">
        <v>240</v>
      </c>
      <c r="C63" s="922">
        <v>107.95044804000001</v>
      </c>
      <c r="D63" s="922">
        <v>107.95044804000001</v>
      </c>
      <c r="E63" s="922">
        <v>107.95044804000001</v>
      </c>
      <c r="F63" s="922">
        <v>107.95044804000001</v>
      </c>
      <c r="G63" s="922">
        <v>105.25168684</v>
      </c>
      <c r="H63" s="922">
        <v>94.456642020000004</v>
      </c>
      <c r="I63" s="933">
        <v>83.661597220000004</v>
      </c>
      <c r="J63" s="922">
        <v>72.866552430000013</v>
      </c>
      <c r="K63" s="922">
        <v>62.071507619999998</v>
      </c>
      <c r="L63" s="922">
        <v>51.276462819999999</v>
      </c>
      <c r="M63" s="922">
        <v>40.481417999999991</v>
      </c>
      <c r="N63" s="922">
        <v>29.686373199999998</v>
      </c>
      <c r="O63" s="922">
        <v>18.891328380000001</v>
      </c>
      <c r="P63" s="922">
        <v>8.0962835900000005</v>
      </c>
      <c r="Q63" s="922">
        <v>0</v>
      </c>
      <c r="R63" s="922">
        <v>0</v>
      </c>
      <c r="S63" s="922">
        <v>0</v>
      </c>
      <c r="T63" s="922">
        <v>0</v>
      </c>
      <c r="U63" s="922">
        <v>0</v>
      </c>
      <c r="V63" s="922">
        <v>0</v>
      </c>
      <c r="W63" s="922">
        <v>0</v>
      </c>
      <c r="X63" s="922">
        <v>0</v>
      </c>
      <c r="Y63" s="922">
        <v>0</v>
      </c>
      <c r="Z63" s="922">
        <v>0</v>
      </c>
      <c r="AA63" s="922">
        <v>0</v>
      </c>
      <c r="AB63" s="922">
        <v>0</v>
      </c>
      <c r="AC63" s="922">
        <v>0</v>
      </c>
      <c r="AD63" s="922">
        <v>0</v>
      </c>
      <c r="AE63" s="922">
        <v>0</v>
      </c>
      <c r="AF63" s="922">
        <v>0</v>
      </c>
      <c r="AG63" s="922">
        <v>0</v>
      </c>
      <c r="AH63" s="922">
        <v>0</v>
      </c>
      <c r="AI63" s="933">
        <f t="shared" si="9"/>
        <v>998.54164428000001</v>
      </c>
    </row>
    <row r="64" spans="2:35" s="936" customFormat="1">
      <c r="B64" s="337" t="s">
        <v>241</v>
      </c>
      <c r="C64" s="922">
        <v>15.262868920000001</v>
      </c>
      <c r="D64" s="922">
        <v>15.262868920000001</v>
      </c>
      <c r="E64" s="922">
        <v>15.262868920000001</v>
      </c>
      <c r="F64" s="922">
        <v>15.262868920000001</v>
      </c>
      <c r="G64" s="922">
        <v>14.881297199999999</v>
      </c>
      <c r="H64" s="922">
        <v>13.35501032</v>
      </c>
      <c r="I64" s="933">
        <v>11.828723419999999</v>
      </c>
      <c r="J64" s="922">
        <v>10.302436530000001</v>
      </c>
      <c r="K64" s="922">
        <v>8.7761496399999999</v>
      </c>
      <c r="L64" s="922">
        <v>7.2498627400000002</v>
      </c>
      <c r="M64" s="922">
        <v>5.7235758499999996</v>
      </c>
      <c r="N64" s="922">
        <v>4.1972889599999998</v>
      </c>
      <c r="O64" s="922">
        <v>2.6710020599999997</v>
      </c>
      <c r="P64" s="922">
        <v>1.14471517</v>
      </c>
      <c r="Q64" s="922">
        <v>0</v>
      </c>
      <c r="R64" s="922">
        <v>0</v>
      </c>
      <c r="S64" s="922">
        <v>0</v>
      </c>
      <c r="T64" s="922">
        <v>0</v>
      </c>
      <c r="U64" s="922">
        <v>0</v>
      </c>
      <c r="V64" s="922">
        <v>0</v>
      </c>
      <c r="W64" s="922">
        <v>0</v>
      </c>
      <c r="X64" s="922">
        <v>0</v>
      </c>
      <c r="Y64" s="922">
        <v>0</v>
      </c>
      <c r="Z64" s="922">
        <v>0</v>
      </c>
      <c r="AA64" s="922">
        <v>0</v>
      </c>
      <c r="AB64" s="922">
        <v>0</v>
      </c>
      <c r="AC64" s="922">
        <v>0</v>
      </c>
      <c r="AD64" s="922">
        <v>0</v>
      </c>
      <c r="AE64" s="922">
        <v>0</v>
      </c>
      <c r="AF64" s="922">
        <v>0</v>
      </c>
      <c r="AG64" s="922">
        <v>0</v>
      </c>
      <c r="AH64" s="922">
        <v>0</v>
      </c>
      <c r="AI64" s="933">
        <f t="shared" si="9"/>
        <v>141.18153757000005</v>
      </c>
    </row>
    <row r="65" spans="2:35" s="936" customFormat="1">
      <c r="B65" s="925" t="s">
        <v>25</v>
      </c>
      <c r="C65" s="922">
        <f t="shared" ref="C65:AH65" si="22">+C66+C67</f>
        <v>498.18618094187718</v>
      </c>
      <c r="D65" s="922">
        <f t="shared" si="22"/>
        <v>498.18618094187718</v>
      </c>
      <c r="E65" s="922">
        <f t="shared" si="22"/>
        <v>498.18618094187718</v>
      </c>
      <c r="F65" s="922">
        <f t="shared" si="22"/>
        <v>498.18618094187718</v>
      </c>
      <c r="G65" s="922">
        <f t="shared" si="22"/>
        <v>485.73152642549906</v>
      </c>
      <c r="H65" s="922">
        <f t="shared" si="22"/>
        <v>435.9129083379288</v>
      </c>
      <c r="I65" s="922">
        <f t="shared" si="22"/>
        <v>386.09429023932944</v>
      </c>
      <c r="J65" s="922">
        <f t="shared" si="22"/>
        <v>336.27567215175918</v>
      </c>
      <c r="K65" s="922">
        <f t="shared" si="22"/>
        <v>286.45705406418881</v>
      </c>
      <c r="L65" s="922">
        <f t="shared" si="22"/>
        <v>236.63843596558954</v>
      </c>
      <c r="M65" s="922">
        <f t="shared" si="22"/>
        <v>186.81981787801922</v>
      </c>
      <c r="N65" s="922">
        <f t="shared" si="22"/>
        <v>137.00119976839088</v>
      </c>
      <c r="O65" s="922">
        <f t="shared" si="22"/>
        <v>87.182581669791546</v>
      </c>
      <c r="P65" s="922">
        <f t="shared" si="22"/>
        <v>37.363963582221245</v>
      </c>
      <c r="Q65" s="922">
        <f t="shared" si="22"/>
        <v>0</v>
      </c>
      <c r="R65" s="922">
        <f t="shared" si="22"/>
        <v>0</v>
      </c>
      <c r="S65" s="922">
        <f t="shared" si="22"/>
        <v>0</v>
      </c>
      <c r="T65" s="922">
        <f t="shared" si="22"/>
        <v>0</v>
      </c>
      <c r="U65" s="922">
        <f t="shared" si="22"/>
        <v>0</v>
      </c>
      <c r="V65" s="922">
        <f t="shared" si="22"/>
        <v>0</v>
      </c>
      <c r="W65" s="922">
        <f t="shared" si="22"/>
        <v>0</v>
      </c>
      <c r="X65" s="922">
        <f t="shared" si="22"/>
        <v>0</v>
      </c>
      <c r="Y65" s="922">
        <f t="shared" si="22"/>
        <v>0</v>
      </c>
      <c r="Z65" s="922">
        <f t="shared" si="22"/>
        <v>0</v>
      </c>
      <c r="AA65" s="922">
        <f t="shared" si="22"/>
        <v>0</v>
      </c>
      <c r="AB65" s="922">
        <f t="shared" si="22"/>
        <v>0</v>
      </c>
      <c r="AC65" s="922">
        <f t="shared" si="22"/>
        <v>0</v>
      </c>
      <c r="AD65" s="922">
        <f t="shared" si="22"/>
        <v>0</v>
      </c>
      <c r="AE65" s="922">
        <f t="shared" si="22"/>
        <v>0</v>
      </c>
      <c r="AF65" s="922">
        <f t="shared" si="22"/>
        <v>0</v>
      </c>
      <c r="AG65" s="922">
        <f t="shared" si="22"/>
        <v>0</v>
      </c>
      <c r="AH65" s="922">
        <f t="shared" si="22"/>
        <v>0</v>
      </c>
      <c r="AI65" s="933">
        <f t="shared" si="9"/>
        <v>4608.2221738502267</v>
      </c>
    </row>
    <row r="66" spans="2:35" s="936" customFormat="1">
      <c r="B66" s="335" t="s">
        <v>238</v>
      </c>
      <c r="C66" s="922">
        <v>268.64262227859268</v>
      </c>
      <c r="D66" s="922">
        <v>268.64262227859268</v>
      </c>
      <c r="E66" s="922">
        <v>268.64262227859268</v>
      </c>
      <c r="F66" s="922">
        <v>268.64262227859268</v>
      </c>
      <c r="G66" s="922">
        <v>261.92655672217933</v>
      </c>
      <c r="H66" s="922">
        <v>235.06229449652588</v>
      </c>
      <c r="I66" s="933">
        <v>208.1980322708724</v>
      </c>
      <c r="J66" s="922">
        <v>181.33377004521896</v>
      </c>
      <c r="K66" s="922">
        <v>154.46950781956548</v>
      </c>
      <c r="L66" s="922">
        <v>127.605245593912</v>
      </c>
      <c r="M66" s="922">
        <v>100.74098336825854</v>
      </c>
      <c r="N66" s="922">
        <v>73.876721131576048</v>
      </c>
      <c r="O66" s="922">
        <v>47.01245889489357</v>
      </c>
      <c r="P66" s="922">
        <v>20.148196669240104</v>
      </c>
      <c r="Q66" s="922">
        <v>0</v>
      </c>
      <c r="R66" s="922">
        <v>0</v>
      </c>
      <c r="S66" s="922">
        <v>0</v>
      </c>
      <c r="T66" s="922">
        <v>0</v>
      </c>
      <c r="U66" s="922">
        <v>0</v>
      </c>
      <c r="V66" s="922">
        <v>0</v>
      </c>
      <c r="W66" s="922">
        <v>0</v>
      </c>
      <c r="X66" s="922">
        <v>0</v>
      </c>
      <c r="Y66" s="922">
        <v>0</v>
      </c>
      <c r="Z66" s="922">
        <v>0</v>
      </c>
      <c r="AA66" s="922">
        <v>0</v>
      </c>
      <c r="AB66" s="922">
        <v>0</v>
      </c>
      <c r="AC66" s="922">
        <v>0</v>
      </c>
      <c r="AD66" s="922">
        <v>0</v>
      </c>
      <c r="AE66" s="922">
        <v>0</v>
      </c>
      <c r="AF66" s="922">
        <v>0</v>
      </c>
      <c r="AG66" s="922">
        <v>0</v>
      </c>
      <c r="AH66" s="922">
        <v>0</v>
      </c>
      <c r="AI66" s="933">
        <f t="shared" si="9"/>
        <v>2484.9442561266133</v>
      </c>
    </row>
    <row r="67" spans="2:35" s="936" customFormat="1">
      <c r="B67" s="335" t="s">
        <v>239</v>
      </c>
      <c r="C67" s="922">
        <v>229.54355866328447</v>
      </c>
      <c r="D67" s="922">
        <v>229.54355866328447</v>
      </c>
      <c r="E67" s="922">
        <v>229.54355866328447</v>
      </c>
      <c r="F67" s="922">
        <v>229.54355866328447</v>
      </c>
      <c r="G67" s="922">
        <v>223.80496970331976</v>
      </c>
      <c r="H67" s="922">
        <v>200.85061384140289</v>
      </c>
      <c r="I67" s="933">
        <v>177.89625796845701</v>
      </c>
      <c r="J67" s="922">
        <v>154.94190210654023</v>
      </c>
      <c r="K67" s="922">
        <v>131.98754624462336</v>
      </c>
      <c r="L67" s="922">
        <v>109.03319037167753</v>
      </c>
      <c r="M67" s="922">
        <v>86.078834509760682</v>
      </c>
      <c r="N67" s="922">
        <v>63.124478636814835</v>
      </c>
      <c r="O67" s="922">
        <v>40.170122774897976</v>
      </c>
      <c r="P67" s="922">
        <v>17.215766912981142</v>
      </c>
      <c r="Q67" s="922">
        <v>0</v>
      </c>
      <c r="R67" s="922">
        <v>0</v>
      </c>
      <c r="S67" s="922">
        <v>0</v>
      </c>
      <c r="T67" s="922">
        <v>0</v>
      </c>
      <c r="U67" s="922">
        <v>0</v>
      </c>
      <c r="V67" s="922">
        <v>0</v>
      </c>
      <c r="W67" s="922">
        <v>0</v>
      </c>
      <c r="X67" s="922">
        <v>0</v>
      </c>
      <c r="Y67" s="922">
        <v>0</v>
      </c>
      <c r="Z67" s="922">
        <v>0</v>
      </c>
      <c r="AA67" s="922">
        <v>0</v>
      </c>
      <c r="AB67" s="922">
        <v>0</v>
      </c>
      <c r="AC67" s="922">
        <v>0</v>
      </c>
      <c r="AD67" s="922">
        <v>0</v>
      </c>
      <c r="AE67" s="922">
        <v>0</v>
      </c>
      <c r="AF67" s="922">
        <v>0</v>
      </c>
      <c r="AG67" s="922">
        <v>0</v>
      </c>
      <c r="AH67" s="922">
        <v>0</v>
      </c>
      <c r="AI67" s="933">
        <f t="shared" si="9"/>
        <v>2123.2779177236134</v>
      </c>
    </row>
    <row r="68" spans="2:35" s="936" customFormat="1">
      <c r="B68" s="925" t="s">
        <v>26</v>
      </c>
      <c r="C68" s="922">
        <f t="shared" ref="C68:AH68" si="23">+C69+C70</f>
        <v>3.9561662678322334</v>
      </c>
      <c r="D68" s="922">
        <f t="shared" si="23"/>
        <v>3.9561662678322334</v>
      </c>
      <c r="E68" s="922">
        <f t="shared" si="23"/>
        <v>3.9561662678322334</v>
      </c>
      <c r="F68" s="922">
        <f t="shared" si="23"/>
        <v>3.9561662678322334</v>
      </c>
      <c r="G68" s="922">
        <f t="shared" si="23"/>
        <v>3.8572621111317775</v>
      </c>
      <c r="H68" s="922">
        <f t="shared" si="23"/>
        <v>3.4616454842369571</v>
      </c>
      <c r="I68" s="922">
        <f t="shared" si="23"/>
        <v>3.0660288575281318</v>
      </c>
      <c r="J68" s="922">
        <f t="shared" si="23"/>
        <v>2.6704122309123037</v>
      </c>
      <c r="K68" s="922">
        <f t="shared" si="23"/>
        <v>2.2747956039244865</v>
      </c>
      <c r="L68" s="922">
        <f t="shared" si="23"/>
        <v>1.8791789772156604</v>
      </c>
      <c r="M68" s="922">
        <f t="shared" si="23"/>
        <v>1.483562350413838</v>
      </c>
      <c r="N68" s="922">
        <f t="shared" si="23"/>
        <v>1.0879457236120154</v>
      </c>
      <c r="O68" s="922">
        <f t="shared" si="23"/>
        <v>0.6923290968101925</v>
      </c>
      <c r="P68" s="922">
        <f t="shared" si="23"/>
        <v>0.29671247010136703</v>
      </c>
      <c r="Q68" s="922">
        <f t="shared" si="23"/>
        <v>0</v>
      </c>
      <c r="R68" s="922">
        <f t="shared" si="23"/>
        <v>0</v>
      </c>
      <c r="S68" s="922">
        <f t="shared" si="23"/>
        <v>0</v>
      </c>
      <c r="T68" s="922">
        <f t="shared" si="23"/>
        <v>0</v>
      </c>
      <c r="U68" s="922">
        <f t="shared" si="23"/>
        <v>0</v>
      </c>
      <c r="V68" s="922">
        <f t="shared" si="23"/>
        <v>0</v>
      </c>
      <c r="W68" s="922">
        <f t="shared" si="23"/>
        <v>0</v>
      </c>
      <c r="X68" s="922">
        <f t="shared" si="23"/>
        <v>0</v>
      </c>
      <c r="Y68" s="922">
        <f t="shared" si="23"/>
        <v>0</v>
      </c>
      <c r="Z68" s="922">
        <f t="shared" si="23"/>
        <v>0</v>
      </c>
      <c r="AA68" s="922">
        <f t="shared" si="23"/>
        <v>0</v>
      </c>
      <c r="AB68" s="922">
        <f t="shared" si="23"/>
        <v>0</v>
      </c>
      <c r="AC68" s="922">
        <f t="shared" si="23"/>
        <v>0</v>
      </c>
      <c r="AD68" s="922">
        <f t="shared" si="23"/>
        <v>0</v>
      </c>
      <c r="AE68" s="922">
        <f t="shared" si="23"/>
        <v>0</v>
      </c>
      <c r="AF68" s="922">
        <f t="shared" si="23"/>
        <v>0</v>
      </c>
      <c r="AG68" s="922">
        <f t="shared" si="23"/>
        <v>0</v>
      </c>
      <c r="AH68" s="922">
        <f t="shared" si="23"/>
        <v>0</v>
      </c>
      <c r="AI68" s="933">
        <f t="shared" ref="AI68:AI99" si="24">SUM(C68:AH68)</f>
        <v>36.594537977215666</v>
      </c>
    </row>
    <row r="69" spans="2:35" s="936" customFormat="1">
      <c r="B69" s="335" t="s">
        <v>238</v>
      </c>
      <c r="C69" s="922">
        <v>2.7296200816516323</v>
      </c>
      <c r="D69" s="922">
        <v>2.7296200816516323</v>
      </c>
      <c r="E69" s="922">
        <v>2.7296200816516323</v>
      </c>
      <c r="F69" s="922">
        <v>2.7296200816516323</v>
      </c>
      <c r="G69" s="922">
        <v>2.6613795796521904</v>
      </c>
      <c r="H69" s="922">
        <v>2.3884175714684273</v>
      </c>
      <c r="I69" s="933">
        <v>2.115455563284665</v>
      </c>
      <c r="J69" s="922">
        <v>1.8424935551938995</v>
      </c>
      <c r="K69" s="922">
        <v>1.5695315470101368</v>
      </c>
      <c r="L69" s="922">
        <v>1.2965695388263738</v>
      </c>
      <c r="M69" s="922">
        <v>1.0236075306426113</v>
      </c>
      <c r="N69" s="922">
        <v>0.75064552245884875</v>
      </c>
      <c r="O69" s="922">
        <v>0.47768351436808332</v>
      </c>
      <c r="P69" s="922">
        <v>0.20472150618432067</v>
      </c>
      <c r="Q69" s="922">
        <v>0</v>
      </c>
      <c r="R69" s="922">
        <v>0</v>
      </c>
      <c r="S69" s="922">
        <v>0</v>
      </c>
      <c r="T69" s="922">
        <v>0</v>
      </c>
      <c r="U69" s="922">
        <v>0</v>
      </c>
      <c r="V69" s="922">
        <v>0</v>
      </c>
      <c r="W69" s="922">
        <v>0</v>
      </c>
      <c r="X69" s="922">
        <v>0</v>
      </c>
      <c r="Y69" s="922">
        <v>0</v>
      </c>
      <c r="Z69" s="922">
        <v>0</v>
      </c>
      <c r="AA69" s="922">
        <v>0</v>
      </c>
      <c r="AB69" s="922">
        <v>0</v>
      </c>
      <c r="AC69" s="922">
        <v>0</v>
      </c>
      <c r="AD69" s="922">
        <v>0</v>
      </c>
      <c r="AE69" s="922">
        <v>0</v>
      </c>
      <c r="AF69" s="922">
        <v>0</v>
      </c>
      <c r="AG69" s="922">
        <v>0</v>
      </c>
      <c r="AH69" s="922">
        <v>0</v>
      </c>
      <c r="AI69" s="933">
        <f t="shared" si="24"/>
        <v>25.24898575569609</v>
      </c>
    </row>
    <row r="70" spans="2:35" s="936" customFormat="1">
      <c r="B70" s="335" t="s">
        <v>239</v>
      </c>
      <c r="C70" s="922">
        <v>1.2265461861806009</v>
      </c>
      <c r="D70" s="922">
        <v>1.2265461861806009</v>
      </c>
      <c r="E70" s="922">
        <v>1.2265461861806009</v>
      </c>
      <c r="F70" s="922">
        <v>1.2265461861806009</v>
      </c>
      <c r="G70" s="922">
        <v>1.1958825314795871</v>
      </c>
      <c r="H70" s="922">
        <v>1.0732279127685296</v>
      </c>
      <c r="I70" s="82">
        <v>0.95057329424346693</v>
      </c>
      <c r="J70" s="922">
        <v>0.82791867571840416</v>
      </c>
      <c r="K70" s="922">
        <v>0.70526405691434957</v>
      </c>
      <c r="L70" s="922">
        <v>0.58260943838928658</v>
      </c>
      <c r="M70" s="922">
        <v>0.45995481977122665</v>
      </c>
      <c r="N70" s="922">
        <v>0.33730020115316661</v>
      </c>
      <c r="O70" s="922">
        <v>0.21464558244210916</v>
      </c>
      <c r="P70" s="922">
        <v>9.1990963917046392E-2</v>
      </c>
      <c r="Q70" s="922">
        <v>0</v>
      </c>
      <c r="R70" s="922">
        <v>0</v>
      </c>
      <c r="S70" s="922">
        <v>0</v>
      </c>
      <c r="T70" s="922">
        <v>0</v>
      </c>
      <c r="U70" s="922">
        <v>0</v>
      </c>
      <c r="V70" s="922">
        <v>0</v>
      </c>
      <c r="W70" s="922">
        <v>0</v>
      </c>
      <c r="X70" s="922">
        <v>0</v>
      </c>
      <c r="Y70" s="922">
        <v>0</v>
      </c>
      <c r="Z70" s="922">
        <v>0</v>
      </c>
      <c r="AA70" s="922">
        <v>0</v>
      </c>
      <c r="AB70" s="922">
        <v>0</v>
      </c>
      <c r="AC70" s="922">
        <v>0</v>
      </c>
      <c r="AD70" s="922">
        <v>0</v>
      </c>
      <c r="AE70" s="922">
        <v>0</v>
      </c>
      <c r="AF70" s="922">
        <v>0</v>
      </c>
      <c r="AG70" s="922">
        <v>0</v>
      </c>
      <c r="AH70" s="922">
        <v>0</v>
      </c>
      <c r="AI70" s="82">
        <f t="shared" si="24"/>
        <v>11.345552221519577</v>
      </c>
    </row>
    <row r="71" spans="2:35" s="936" customFormat="1">
      <c r="B71" s="934" t="s">
        <v>27</v>
      </c>
      <c r="C71" s="935">
        <v>234.58382336675709</v>
      </c>
      <c r="D71" s="935">
        <v>234.58382336675709</v>
      </c>
      <c r="E71" s="935">
        <v>234.58382336675709</v>
      </c>
      <c r="F71" s="935">
        <v>234.58382336675709</v>
      </c>
      <c r="G71" s="935">
        <v>234.58382336675709</v>
      </c>
      <c r="H71" s="935">
        <v>234.58382336675709</v>
      </c>
      <c r="I71" s="931">
        <v>234.58382336675709</v>
      </c>
      <c r="J71" s="935">
        <v>234.58382336675709</v>
      </c>
      <c r="K71" s="935">
        <v>234.58382336675709</v>
      </c>
      <c r="L71" s="935">
        <v>234.58382336675709</v>
      </c>
      <c r="M71" s="935">
        <v>234.58382336675709</v>
      </c>
      <c r="N71" s="935">
        <v>234.58382336675709</v>
      </c>
      <c r="O71" s="935">
        <v>234.58382336675709</v>
      </c>
      <c r="P71" s="935">
        <v>234.58382336675709</v>
      </c>
      <c r="Q71" s="935">
        <v>234.58382336675709</v>
      </c>
      <c r="R71" s="935">
        <v>234.58382336675709</v>
      </c>
      <c r="S71" s="935">
        <v>228.71922778163631</v>
      </c>
      <c r="T71" s="935">
        <v>205.26084544432604</v>
      </c>
      <c r="U71" s="935">
        <v>181.80246310701574</v>
      </c>
      <c r="V71" s="935">
        <v>158.34408076970547</v>
      </c>
      <c r="W71" s="935">
        <v>134.88569843239523</v>
      </c>
      <c r="X71" s="935">
        <v>111.42731609825776</v>
      </c>
      <c r="Y71" s="935">
        <v>87.968933760947479</v>
      </c>
      <c r="Z71" s="935">
        <v>64.51055142363721</v>
      </c>
      <c r="AA71" s="935">
        <v>41.05216908949977</v>
      </c>
      <c r="AB71" s="935">
        <v>17.593786752189498</v>
      </c>
      <c r="AC71" s="935">
        <v>0</v>
      </c>
      <c r="AD71" s="935">
        <v>0</v>
      </c>
      <c r="AE71" s="935">
        <v>0</v>
      </c>
      <c r="AF71" s="935">
        <v>0</v>
      </c>
      <c r="AG71" s="935">
        <v>0</v>
      </c>
      <c r="AH71" s="935">
        <v>0</v>
      </c>
      <c r="AI71" s="931">
        <f t="shared" si="24"/>
        <v>4984.9062465277248</v>
      </c>
    </row>
    <row r="72" spans="2:35" s="936" customFormat="1">
      <c r="B72" s="934" t="s">
        <v>508</v>
      </c>
      <c r="C72" s="935">
        <v>91.40625</v>
      </c>
      <c r="D72" s="935">
        <v>182.8125</v>
      </c>
      <c r="E72" s="935">
        <v>91.40625</v>
      </c>
      <c r="F72" s="935">
        <v>0</v>
      </c>
      <c r="G72" s="935">
        <v>0</v>
      </c>
      <c r="H72" s="935">
        <v>0</v>
      </c>
      <c r="I72" s="931">
        <v>0</v>
      </c>
      <c r="J72" s="935">
        <v>0</v>
      </c>
      <c r="K72" s="935">
        <v>0</v>
      </c>
      <c r="L72" s="935">
        <v>0</v>
      </c>
      <c r="M72" s="935">
        <v>0</v>
      </c>
      <c r="N72" s="935">
        <v>0</v>
      </c>
      <c r="O72" s="935">
        <v>0</v>
      </c>
      <c r="P72" s="935">
        <v>0</v>
      </c>
      <c r="Q72" s="935">
        <v>0</v>
      </c>
      <c r="R72" s="935">
        <v>0</v>
      </c>
      <c r="S72" s="935">
        <v>0</v>
      </c>
      <c r="T72" s="935">
        <v>0</v>
      </c>
      <c r="U72" s="935">
        <v>0</v>
      </c>
      <c r="V72" s="935">
        <v>0</v>
      </c>
      <c r="W72" s="935">
        <v>0</v>
      </c>
      <c r="X72" s="935">
        <v>0</v>
      </c>
      <c r="Y72" s="935">
        <v>0</v>
      </c>
      <c r="Z72" s="935">
        <v>0</v>
      </c>
      <c r="AA72" s="935">
        <v>0</v>
      </c>
      <c r="AB72" s="935">
        <v>0</v>
      </c>
      <c r="AC72" s="935">
        <v>0</v>
      </c>
      <c r="AD72" s="935">
        <v>0</v>
      </c>
      <c r="AE72" s="935">
        <v>0</v>
      </c>
      <c r="AF72" s="935">
        <v>0</v>
      </c>
      <c r="AG72" s="935">
        <v>0</v>
      </c>
      <c r="AH72" s="935">
        <v>0</v>
      </c>
      <c r="AI72" s="931">
        <f t="shared" si="24"/>
        <v>365.625</v>
      </c>
    </row>
    <row r="73" spans="2:35" s="936" customFormat="1">
      <c r="B73" s="932" t="s">
        <v>596</v>
      </c>
      <c r="C73" s="341">
        <v>40.46875</v>
      </c>
      <c r="D73" s="341">
        <v>80.9375</v>
      </c>
      <c r="E73" s="341">
        <v>80.9375</v>
      </c>
      <c r="F73" s="341">
        <v>40.46875</v>
      </c>
      <c r="G73" s="341">
        <v>0</v>
      </c>
      <c r="H73" s="341">
        <v>0</v>
      </c>
      <c r="I73" s="931">
        <v>0</v>
      </c>
      <c r="J73" s="341">
        <v>0</v>
      </c>
      <c r="K73" s="341">
        <v>0</v>
      </c>
      <c r="L73" s="341">
        <v>0</v>
      </c>
      <c r="M73" s="341">
        <v>0</v>
      </c>
      <c r="N73" s="341">
        <v>0</v>
      </c>
      <c r="O73" s="341">
        <v>0</v>
      </c>
      <c r="P73" s="341">
        <v>0</v>
      </c>
      <c r="Q73" s="341">
        <v>0</v>
      </c>
      <c r="R73" s="341">
        <v>0</v>
      </c>
      <c r="S73" s="341">
        <v>0</v>
      </c>
      <c r="T73" s="341">
        <v>0</v>
      </c>
      <c r="U73" s="341">
        <v>0</v>
      </c>
      <c r="V73" s="341">
        <v>0</v>
      </c>
      <c r="W73" s="341">
        <v>0</v>
      </c>
      <c r="X73" s="341">
        <v>0</v>
      </c>
      <c r="Y73" s="341">
        <v>0</v>
      </c>
      <c r="Z73" s="341">
        <v>0</v>
      </c>
      <c r="AA73" s="341">
        <v>0</v>
      </c>
      <c r="AB73" s="341">
        <v>0</v>
      </c>
      <c r="AC73" s="341">
        <v>0</v>
      </c>
      <c r="AD73" s="341">
        <v>0</v>
      </c>
      <c r="AE73" s="341">
        <v>0</v>
      </c>
      <c r="AF73" s="341">
        <v>0</v>
      </c>
      <c r="AG73" s="341">
        <v>0</v>
      </c>
      <c r="AH73" s="341">
        <v>0</v>
      </c>
      <c r="AI73" s="931">
        <f t="shared" si="24"/>
        <v>242.8125</v>
      </c>
    </row>
    <row r="74" spans="2:35" s="936" customFormat="1">
      <c r="B74" s="932" t="s">
        <v>597</v>
      </c>
      <c r="C74" s="341">
        <v>124.84375</v>
      </c>
      <c r="D74" s="341">
        <v>249.6875</v>
      </c>
      <c r="E74" s="341">
        <v>249.6875</v>
      </c>
      <c r="F74" s="341">
        <v>249.6875</v>
      </c>
      <c r="G74" s="341">
        <v>249.6875</v>
      </c>
      <c r="H74" s="341">
        <v>249.6875</v>
      </c>
      <c r="I74" s="931">
        <v>249.6875</v>
      </c>
      <c r="J74" s="341">
        <v>249.6875</v>
      </c>
      <c r="K74" s="341">
        <v>124.84375</v>
      </c>
      <c r="L74" s="341">
        <v>0</v>
      </c>
      <c r="M74" s="341">
        <v>0</v>
      </c>
      <c r="N74" s="341">
        <v>0</v>
      </c>
      <c r="O74" s="341">
        <v>0</v>
      </c>
      <c r="P74" s="341">
        <v>0</v>
      </c>
      <c r="Q74" s="341">
        <v>0</v>
      </c>
      <c r="R74" s="341">
        <v>0</v>
      </c>
      <c r="S74" s="341">
        <v>0</v>
      </c>
      <c r="T74" s="341">
        <v>0</v>
      </c>
      <c r="U74" s="341">
        <v>0</v>
      </c>
      <c r="V74" s="341">
        <v>0</v>
      </c>
      <c r="W74" s="341">
        <v>0</v>
      </c>
      <c r="X74" s="341">
        <v>0</v>
      </c>
      <c r="Y74" s="341">
        <v>0</v>
      </c>
      <c r="Z74" s="341">
        <v>0</v>
      </c>
      <c r="AA74" s="341">
        <v>0</v>
      </c>
      <c r="AB74" s="341">
        <v>0</v>
      </c>
      <c r="AC74" s="341">
        <v>0</v>
      </c>
      <c r="AD74" s="341">
        <v>0</v>
      </c>
      <c r="AE74" s="341">
        <v>0</v>
      </c>
      <c r="AF74" s="341">
        <v>0</v>
      </c>
      <c r="AG74" s="341">
        <v>0</v>
      </c>
      <c r="AH74" s="341">
        <v>0</v>
      </c>
      <c r="AI74" s="931">
        <f t="shared" si="24"/>
        <v>1997.5</v>
      </c>
    </row>
    <row r="75" spans="2:35" s="936" customFormat="1">
      <c r="B75" s="932" t="s">
        <v>419</v>
      </c>
      <c r="C75" s="341">
        <v>33.125</v>
      </c>
      <c r="D75" s="341">
        <v>66.25</v>
      </c>
      <c r="E75" s="341">
        <v>66.25</v>
      </c>
      <c r="F75" s="341">
        <v>66.25</v>
      </c>
      <c r="G75" s="341">
        <v>66.25</v>
      </c>
      <c r="H75" s="341">
        <v>66.25</v>
      </c>
      <c r="I75" s="931">
        <v>66.25</v>
      </c>
      <c r="J75" s="341">
        <v>66.25</v>
      </c>
      <c r="K75" s="341">
        <v>66.25</v>
      </c>
      <c r="L75" s="341">
        <v>0</v>
      </c>
      <c r="M75" s="341">
        <v>0</v>
      </c>
      <c r="N75" s="341">
        <v>0</v>
      </c>
      <c r="O75" s="341">
        <v>0</v>
      </c>
      <c r="P75" s="341">
        <v>0</v>
      </c>
      <c r="Q75" s="341">
        <v>0</v>
      </c>
      <c r="R75" s="341">
        <v>0</v>
      </c>
      <c r="S75" s="341">
        <v>0</v>
      </c>
      <c r="T75" s="341">
        <v>0</v>
      </c>
      <c r="U75" s="341">
        <v>0</v>
      </c>
      <c r="V75" s="341">
        <v>0</v>
      </c>
      <c r="W75" s="341">
        <v>0</v>
      </c>
      <c r="X75" s="341">
        <v>0</v>
      </c>
      <c r="Y75" s="341">
        <v>0</v>
      </c>
      <c r="Z75" s="341">
        <v>0</v>
      </c>
      <c r="AA75" s="341">
        <v>0</v>
      </c>
      <c r="AB75" s="341">
        <v>0</v>
      </c>
      <c r="AC75" s="341">
        <v>0</v>
      </c>
      <c r="AD75" s="341">
        <v>0</v>
      </c>
      <c r="AE75" s="341">
        <v>0</v>
      </c>
      <c r="AF75" s="341">
        <v>0</v>
      </c>
      <c r="AG75" s="341">
        <v>0</v>
      </c>
      <c r="AH75" s="341">
        <v>0</v>
      </c>
      <c r="AI75" s="931">
        <f t="shared" si="24"/>
        <v>563.125</v>
      </c>
    </row>
    <row r="76" spans="2:35" s="936" customFormat="1">
      <c r="B76" s="934" t="s">
        <v>598</v>
      </c>
      <c r="C76" s="341">
        <v>103.125</v>
      </c>
      <c r="D76" s="341">
        <v>206.25</v>
      </c>
      <c r="E76" s="341">
        <v>206.25</v>
      </c>
      <c r="F76" s="341">
        <v>206.25</v>
      </c>
      <c r="G76" s="341">
        <v>206.25</v>
      </c>
      <c r="H76" s="341">
        <v>206.25</v>
      </c>
      <c r="I76" s="931">
        <v>206.25</v>
      </c>
      <c r="J76" s="341">
        <v>206.25</v>
      </c>
      <c r="K76" s="341">
        <v>206.25</v>
      </c>
      <c r="L76" s="341">
        <v>206.25</v>
      </c>
      <c r="M76" s="341">
        <v>206.25</v>
      </c>
      <c r="N76" s="341">
        <v>206.25</v>
      </c>
      <c r="O76" s="341">
        <v>206.25</v>
      </c>
      <c r="P76" s="341">
        <v>206.25</v>
      </c>
      <c r="Q76" s="341">
        <v>206.25</v>
      </c>
      <c r="R76" s="341">
        <v>206.25</v>
      </c>
      <c r="S76" s="341">
        <v>206.25</v>
      </c>
      <c r="T76" s="341">
        <v>206.25</v>
      </c>
      <c r="U76" s="341">
        <v>206.25</v>
      </c>
      <c r="V76" s="341">
        <v>206.25</v>
      </c>
      <c r="W76" s="341">
        <v>206.25</v>
      </c>
      <c r="X76" s="341">
        <v>206.25</v>
      </c>
      <c r="Y76" s="341">
        <v>206.25</v>
      </c>
      <c r="Z76" s="341">
        <v>206.25</v>
      </c>
      <c r="AA76" s="341">
        <v>206.25</v>
      </c>
      <c r="AB76" s="341">
        <v>206.25</v>
      </c>
      <c r="AC76" s="341">
        <v>206.25</v>
      </c>
      <c r="AD76" s="341">
        <v>206.25</v>
      </c>
      <c r="AE76" s="341">
        <v>103.125</v>
      </c>
      <c r="AF76" s="341">
        <v>0</v>
      </c>
      <c r="AG76" s="341">
        <v>0</v>
      </c>
      <c r="AH76" s="341">
        <v>0</v>
      </c>
      <c r="AI76" s="931">
        <f t="shared" si="24"/>
        <v>5775</v>
      </c>
    </row>
    <row r="77" spans="2:35" s="936" customFormat="1">
      <c r="B77" s="934" t="s">
        <v>412</v>
      </c>
      <c r="C77" s="341">
        <v>309.375</v>
      </c>
      <c r="D77" s="341">
        <v>154.6875</v>
      </c>
      <c r="E77" s="341">
        <v>0</v>
      </c>
      <c r="F77" s="341">
        <v>0</v>
      </c>
      <c r="G77" s="341">
        <v>0</v>
      </c>
      <c r="H77" s="341">
        <v>0</v>
      </c>
      <c r="I77" s="931">
        <v>0</v>
      </c>
      <c r="J77" s="341">
        <v>0</v>
      </c>
      <c r="K77" s="341">
        <v>0</v>
      </c>
      <c r="L77" s="341">
        <v>0</v>
      </c>
      <c r="M77" s="341">
        <v>0</v>
      </c>
      <c r="N77" s="341">
        <v>0</v>
      </c>
      <c r="O77" s="341">
        <v>0</v>
      </c>
      <c r="P77" s="341">
        <v>0</v>
      </c>
      <c r="Q77" s="341">
        <v>0</v>
      </c>
      <c r="R77" s="341">
        <v>0</v>
      </c>
      <c r="S77" s="341">
        <v>0</v>
      </c>
      <c r="T77" s="341">
        <v>0</v>
      </c>
      <c r="U77" s="341">
        <v>0</v>
      </c>
      <c r="V77" s="341">
        <v>0</v>
      </c>
      <c r="W77" s="341">
        <v>0</v>
      </c>
      <c r="X77" s="341">
        <v>0</v>
      </c>
      <c r="Y77" s="341">
        <v>0</v>
      </c>
      <c r="Z77" s="341">
        <v>0</v>
      </c>
      <c r="AA77" s="341">
        <v>0</v>
      </c>
      <c r="AB77" s="341">
        <v>0</v>
      </c>
      <c r="AC77" s="341">
        <v>0</v>
      </c>
      <c r="AD77" s="341">
        <v>0</v>
      </c>
      <c r="AE77" s="341">
        <v>0</v>
      </c>
      <c r="AF77" s="341">
        <v>0</v>
      </c>
      <c r="AG77" s="341">
        <v>0</v>
      </c>
      <c r="AH77" s="341">
        <v>0</v>
      </c>
      <c r="AI77" s="931">
        <f t="shared" si="24"/>
        <v>464.0625</v>
      </c>
    </row>
    <row r="78" spans="2:35" s="936" customFormat="1">
      <c r="B78" s="934" t="s">
        <v>509</v>
      </c>
      <c r="C78" s="341">
        <v>128.90625</v>
      </c>
      <c r="D78" s="341">
        <v>257.8125</v>
      </c>
      <c r="E78" s="341">
        <v>257.8125</v>
      </c>
      <c r="F78" s="341">
        <v>257.8125</v>
      </c>
      <c r="G78" s="341">
        <v>257.8125</v>
      </c>
      <c r="H78" s="341">
        <v>257.8125</v>
      </c>
      <c r="I78" s="931">
        <v>257.8125</v>
      </c>
      <c r="J78" s="341">
        <v>128.90625</v>
      </c>
      <c r="K78" s="341">
        <v>0</v>
      </c>
      <c r="L78" s="341">
        <v>0</v>
      </c>
      <c r="M78" s="341">
        <v>0</v>
      </c>
      <c r="N78" s="341">
        <v>0</v>
      </c>
      <c r="O78" s="341">
        <v>0</v>
      </c>
      <c r="P78" s="341">
        <v>0</v>
      </c>
      <c r="Q78" s="341">
        <v>0</v>
      </c>
      <c r="R78" s="341">
        <v>0</v>
      </c>
      <c r="S78" s="341">
        <v>0</v>
      </c>
      <c r="T78" s="341">
        <v>0</v>
      </c>
      <c r="U78" s="341">
        <v>0</v>
      </c>
      <c r="V78" s="341">
        <v>0</v>
      </c>
      <c r="W78" s="341">
        <v>0</v>
      </c>
      <c r="X78" s="341">
        <v>0</v>
      </c>
      <c r="Y78" s="341">
        <v>0</v>
      </c>
      <c r="Z78" s="341">
        <v>0</v>
      </c>
      <c r="AA78" s="341">
        <v>0</v>
      </c>
      <c r="AB78" s="341">
        <v>0</v>
      </c>
      <c r="AC78" s="341">
        <v>0</v>
      </c>
      <c r="AD78" s="341">
        <v>0</v>
      </c>
      <c r="AE78" s="341">
        <v>0</v>
      </c>
      <c r="AF78" s="341">
        <v>0</v>
      </c>
      <c r="AG78" s="341">
        <v>0</v>
      </c>
      <c r="AH78" s="341">
        <v>0</v>
      </c>
      <c r="AI78" s="931">
        <f t="shared" si="24"/>
        <v>1804.6875</v>
      </c>
    </row>
    <row r="79" spans="2:35" s="936" customFormat="1">
      <c r="B79" s="934" t="s">
        <v>420</v>
      </c>
      <c r="C79" s="341">
        <v>62.34375</v>
      </c>
      <c r="D79" s="341">
        <v>124.6875</v>
      </c>
      <c r="E79" s="341">
        <v>124.6875</v>
      </c>
      <c r="F79" s="341">
        <v>124.6875</v>
      </c>
      <c r="G79" s="341">
        <v>124.6875</v>
      </c>
      <c r="H79" s="341">
        <v>124.6875</v>
      </c>
      <c r="I79" s="931">
        <v>124.6875</v>
      </c>
      <c r="J79" s="341">
        <v>124.6875</v>
      </c>
      <c r="K79" s="341">
        <v>124.6875</v>
      </c>
      <c r="L79" s="341">
        <v>124.6875</v>
      </c>
      <c r="M79" s="341">
        <v>124.6875</v>
      </c>
      <c r="N79" s="341">
        <v>124.6875</v>
      </c>
      <c r="O79" s="341">
        <v>124.6875</v>
      </c>
      <c r="P79" s="341">
        <v>124.6875</v>
      </c>
      <c r="Q79" s="341">
        <v>124.6875</v>
      </c>
      <c r="R79" s="341">
        <v>124.6875</v>
      </c>
      <c r="S79" s="341">
        <v>124.6875</v>
      </c>
      <c r="T79" s="341">
        <v>0</v>
      </c>
      <c r="U79" s="341">
        <v>0</v>
      </c>
      <c r="V79" s="341">
        <v>0</v>
      </c>
      <c r="W79" s="341">
        <v>0</v>
      </c>
      <c r="X79" s="341">
        <v>0</v>
      </c>
      <c r="Y79" s="341">
        <v>0</v>
      </c>
      <c r="Z79" s="341">
        <v>0</v>
      </c>
      <c r="AA79" s="341">
        <v>0</v>
      </c>
      <c r="AB79" s="341">
        <v>0</v>
      </c>
      <c r="AC79" s="341">
        <v>0</v>
      </c>
      <c r="AD79" s="341">
        <v>0</v>
      </c>
      <c r="AE79" s="341">
        <v>0</v>
      </c>
      <c r="AF79" s="341">
        <v>0</v>
      </c>
      <c r="AG79" s="341">
        <v>0</v>
      </c>
      <c r="AH79" s="341">
        <v>0</v>
      </c>
      <c r="AI79" s="931">
        <f t="shared" si="24"/>
        <v>2057.34375</v>
      </c>
    </row>
    <row r="80" spans="2:35" s="936" customFormat="1">
      <c r="B80" s="934" t="s">
        <v>527</v>
      </c>
      <c r="C80" s="341">
        <v>195.9375</v>
      </c>
      <c r="D80" s="341">
        <v>195.9375</v>
      </c>
      <c r="E80" s="341">
        <v>195.9375</v>
      </c>
      <c r="F80" s="341">
        <v>195.9375</v>
      </c>
      <c r="G80" s="341">
        <v>195.9375</v>
      </c>
      <c r="H80" s="341">
        <v>195.9375</v>
      </c>
      <c r="I80" s="931">
        <v>195.9375</v>
      </c>
      <c r="J80" s="341">
        <v>195.9375</v>
      </c>
      <c r="K80" s="341">
        <v>195.9375</v>
      </c>
      <c r="L80" s="341">
        <v>195.9375</v>
      </c>
      <c r="M80" s="341">
        <v>195.9375</v>
      </c>
      <c r="N80" s="341">
        <v>195.9375</v>
      </c>
      <c r="O80" s="341">
        <v>195.9375</v>
      </c>
      <c r="P80" s="341">
        <v>195.9375</v>
      </c>
      <c r="Q80" s="341">
        <v>195.9375</v>
      </c>
      <c r="R80" s="341">
        <v>195.9375</v>
      </c>
      <c r="S80" s="341">
        <v>195.9375</v>
      </c>
      <c r="T80" s="341">
        <v>195.9375</v>
      </c>
      <c r="U80" s="341">
        <v>195.9375</v>
      </c>
      <c r="V80" s="341">
        <v>195.9375</v>
      </c>
      <c r="W80" s="341">
        <v>195.9375</v>
      </c>
      <c r="X80" s="341">
        <v>195.9375</v>
      </c>
      <c r="Y80" s="341">
        <v>195.9375</v>
      </c>
      <c r="Z80" s="341">
        <v>195.9375</v>
      </c>
      <c r="AA80" s="341">
        <v>195.9375</v>
      </c>
      <c r="AB80" s="341">
        <v>195.9375</v>
      </c>
      <c r="AC80" s="341">
        <v>195.9375</v>
      </c>
      <c r="AD80" s="341">
        <v>195.9375</v>
      </c>
      <c r="AE80" s="341">
        <v>195.9375</v>
      </c>
      <c r="AF80" s="341">
        <v>195.9375</v>
      </c>
      <c r="AG80" s="341">
        <v>195.9375</v>
      </c>
      <c r="AH80" s="341">
        <v>13029.84375</v>
      </c>
      <c r="AI80" s="931">
        <f t="shared" si="24"/>
        <v>19103.90625</v>
      </c>
    </row>
    <row r="81" spans="2:35" s="936" customFormat="1">
      <c r="B81" s="934" t="s">
        <v>413</v>
      </c>
      <c r="C81" s="341">
        <v>487.5</v>
      </c>
      <c r="D81" s="341">
        <v>487.5</v>
      </c>
      <c r="E81" s="341">
        <v>487.5</v>
      </c>
      <c r="F81" s="341">
        <v>487.5</v>
      </c>
      <c r="G81" s="341">
        <v>487.5</v>
      </c>
      <c r="H81" s="341">
        <v>487.5</v>
      </c>
      <c r="I81" s="931">
        <v>243.75</v>
      </c>
      <c r="J81" s="341">
        <v>0</v>
      </c>
      <c r="K81" s="341">
        <v>0</v>
      </c>
      <c r="L81" s="341">
        <v>0</v>
      </c>
      <c r="M81" s="341">
        <v>0</v>
      </c>
      <c r="N81" s="341">
        <v>0</v>
      </c>
      <c r="O81" s="341">
        <v>0</v>
      </c>
      <c r="P81" s="341">
        <v>0</v>
      </c>
      <c r="Q81" s="341">
        <v>0</v>
      </c>
      <c r="R81" s="341">
        <v>0</v>
      </c>
      <c r="S81" s="341">
        <v>0</v>
      </c>
      <c r="T81" s="341">
        <v>0</v>
      </c>
      <c r="U81" s="341">
        <v>0</v>
      </c>
      <c r="V81" s="341">
        <v>0</v>
      </c>
      <c r="W81" s="341">
        <v>0</v>
      </c>
      <c r="X81" s="341">
        <v>0</v>
      </c>
      <c r="Y81" s="341">
        <v>0</v>
      </c>
      <c r="Z81" s="341">
        <v>0</v>
      </c>
      <c r="AA81" s="341">
        <v>0</v>
      </c>
      <c r="AB81" s="341">
        <v>0</v>
      </c>
      <c r="AC81" s="341">
        <v>0</v>
      </c>
      <c r="AD81" s="341">
        <v>0</v>
      </c>
      <c r="AE81" s="341">
        <v>0</v>
      </c>
      <c r="AF81" s="341">
        <v>0</v>
      </c>
      <c r="AG81" s="341">
        <v>0</v>
      </c>
      <c r="AH81" s="341">
        <v>0</v>
      </c>
      <c r="AI81" s="931">
        <f t="shared" si="24"/>
        <v>3168.75</v>
      </c>
    </row>
    <row r="82" spans="2:35" s="936" customFormat="1">
      <c r="B82" s="932" t="s">
        <v>414</v>
      </c>
      <c r="C82" s="341">
        <v>209.6875</v>
      </c>
      <c r="D82" s="341">
        <v>209.6875</v>
      </c>
      <c r="E82" s="341">
        <v>209.6875</v>
      </c>
      <c r="F82" s="341">
        <v>209.6875</v>
      </c>
      <c r="G82" s="341">
        <v>209.6875</v>
      </c>
      <c r="H82" s="341">
        <v>209.6875</v>
      </c>
      <c r="I82" s="931">
        <v>209.6875</v>
      </c>
      <c r="J82" s="341">
        <v>209.6875</v>
      </c>
      <c r="K82" s="341">
        <v>209.6875</v>
      </c>
      <c r="L82" s="341">
        <v>209.6875</v>
      </c>
      <c r="M82" s="341">
        <v>209.6875</v>
      </c>
      <c r="N82" s="341">
        <v>209.6875</v>
      </c>
      <c r="O82" s="341">
        <v>209.6875</v>
      </c>
      <c r="P82" s="341">
        <v>209.6875</v>
      </c>
      <c r="Q82" s="341">
        <v>209.6875</v>
      </c>
      <c r="R82" s="341">
        <v>209.6875</v>
      </c>
      <c r="S82" s="341">
        <v>209.6875</v>
      </c>
      <c r="T82" s="341">
        <v>209.6875</v>
      </c>
      <c r="U82" s="341">
        <v>209.6875</v>
      </c>
      <c r="V82" s="341">
        <v>209.6875</v>
      </c>
      <c r="W82" s="341">
        <v>209.6875</v>
      </c>
      <c r="X82" s="341">
        <v>209.6875</v>
      </c>
      <c r="Y82" s="341">
        <v>209.6875</v>
      </c>
      <c r="Z82" s="341">
        <v>209.6875</v>
      </c>
      <c r="AA82" s="341">
        <v>209.6875</v>
      </c>
      <c r="AB82" s="341">
        <v>209.6875</v>
      </c>
      <c r="AC82" s="341">
        <v>104.84375</v>
      </c>
      <c r="AD82" s="341">
        <v>0</v>
      </c>
      <c r="AE82" s="341">
        <v>0</v>
      </c>
      <c r="AF82" s="341">
        <v>0</v>
      </c>
      <c r="AG82" s="341">
        <v>0</v>
      </c>
      <c r="AH82" s="341">
        <v>0</v>
      </c>
      <c r="AI82" s="931">
        <f t="shared" si="24"/>
        <v>5556.71875</v>
      </c>
    </row>
    <row r="83" spans="2:35" s="936" customFormat="1">
      <c r="B83" s="934" t="s">
        <v>560</v>
      </c>
      <c r="C83" s="341">
        <v>0</v>
      </c>
      <c r="D83" s="341">
        <v>37.324876750854756</v>
      </c>
      <c r="E83" s="341">
        <v>37.222896217050845</v>
      </c>
      <c r="F83" s="341">
        <v>37.222896217050845</v>
      </c>
      <c r="G83" s="341">
        <v>0</v>
      </c>
      <c r="H83" s="341">
        <v>0</v>
      </c>
      <c r="I83" s="931">
        <v>0</v>
      </c>
      <c r="J83" s="341">
        <v>0</v>
      </c>
      <c r="K83" s="341">
        <v>0</v>
      </c>
      <c r="L83" s="341">
        <v>0</v>
      </c>
      <c r="M83" s="341">
        <v>0</v>
      </c>
      <c r="N83" s="341">
        <v>0</v>
      </c>
      <c r="O83" s="341">
        <v>0</v>
      </c>
      <c r="P83" s="341">
        <v>0</v>
      </c>
      <c r="Q83" s="341">
        <v>0</v>
      </c>
      <c r="R83" s="341">
        <v>0</v>
      </c>
      <c r="S83" s="341">
        <v>0</v>
      </c>
      <c r="T83" s="341">
        <v>0</v>
      </c>
      <c r="U83" s="341">
        <v>0</v>
      </c>
      <c r="V83" s="341">
        <v>0</v>
      </c>
      <c r="W83" s="341">
        <v>0</v>
      </c>
      <c r="X83" s="341">
        <v>0</v>
      </c>
      <c r="Y83" s="341">
        <v>0</v>
      </c>
      <c r="Z83" s="341">
        <v>0</v>
      </c>
      <c r="AA83" s="341">
        <v>0</v>
      </c>
      <c r="AB83" s="341">
        <v>0</v>
      </c>
      <c r="AC83" s="341">
        <v>0</v>
      </c>
      <c r="AD83" s="341">
        <v>0</v>
      </c>
      <c r="AE83" s="341">
        <v>0</v>
      </c>
      <c r="AF83" s="341">
        <v>0</v>
      </c>
      <c r="AG83" s="341">
        <v>0</v>
      </c>
      <c r="AH83" s="341">
        <v>0</v>
      </c>
      <c r="AI83" s="931">
        <f t="shared" si="24"/>
        <v>111.77066918495645</v>
      </c>
    </row>
    <row r="84" spans="2:35" s="936" customFormat="1">
      <c r="B84" s="934" t="s">
        <v>503</v>
      </c>
      <c r="C84" s="341">
        <v>0</v>
      </c>
      <c r="D84" s="341">
        <v>53.568110157714791</v>
      </c>
      <c r="E84" s="341">
        <v>53.421749200397045</v>
      </c>
      <c r="F84" s="341">
        <v>0</v>
      </c>
      <c r="G84" s="341">
        <v>0</v>
      </c>
      <c r="H84" s="341">
        <v>0</v>
      </c>
      <c r="I84" s="931">
        <v>0</v>
      </c>
      <c r="J84" s="341">
        <v>0</v>
      </c>
      <c r="K84" s="341">
        <v>0</v>
      </c>
      <c r="L84" s="341">
        <v>0</v>
      </c>
      <c r="M84" s="341">
        <v>0</v>
      </c>
      <c r="N84" s="341">
        <v>0</v>
      </c>
      <c r="O84" s="341">
        <v>0</v>
      </c>
      <c r="P84" s="341">
        <v>0</v>
      </c>
      <c r="Q84" s="341">
        <v>0</v>
      </c>
      <c r="R84" s="341">
        <v>0</v>
      </c>
      <c r="S84" s="341">
        <v>0</v>
      </c>
      <c r="T84" s="341">
        <v>0</v>
      </c>
      <c r="U84" s="341">
        <v>0</v>
      </c>
      <c r="V84" s="341">
        <v>0</v>
      </c>
      <c r="W84" s="341">
        <v>0</v>
      </c>
      <c r="X84" s="341">
        <v>0</v>
      </c>
      <c r="Y84" s="341">
        <v>0</v>
      </c>
      <c r="Z84" s="341">
        <v>0</v>
      </c>
      <c r="AA84" s="341">
        <v>0</v>
      </c>
      <c r="AB84" s="341">
        <v>0</v>
      </c>
      <c r="AC84" s="341">
        <v>0</v>
      </c>
      <c r="AD84" s="341">
        <v>0</v>
      </c>
      <c r="AE84" s="341">
        <v>0</v>
      </c>
      <c r="AF84" s="341">
        <v>0</v>
      </c>
      <c r="AG84" s="341">
        <v>0</v>
      </c>
      <c r="AH84" s="341">
        <v>0</v>
      </c>
      <c r="AI84" s="931">
        <f t="shared" si="24"/>
        <v>106.98985935811183</v>
      </c>
    </row>
    <row r="85" spans="2:35" s="936" customFormat="1">
      <c r="B85" s="932" t="s">
        <v>504</v>
      </c>
      <c r="C85" s="342">
        <v>0</v>
      </c>
      <c r="D85" s="342">
        <v>69.120142141833028</v>
      </c>
      <c r="E85" s="342">
        <v>68.931289290834897</v>
      </c>
      <c r="F85" s="342">
        <v>68.931289290834897</v>
      </c>
      <c r="G85" s="342">
        <v>68.931289290834897</v>
      </c>
      <c r="H85" s="342">
        <v>69.120142141833028</v>
      </c>
      <c r="I85" s="931">
        <v>68.931289290834897</v>
      </c>
      <c r="J85" s="342">
        <v>68.931289290834897</v>
      </c>
      <c r="K85" s="342">
        <v>0</v>
      </c>
      <c r="L85" s="342">
        <v>0</v>
      </c>
      <c r="M85" s="342">
        <v>0</v>
      </c>
      <c r="N85" s="342">
        <v>0</v>
      </c>
      <c r="O85" s="342">
        <v>0</v>
      </c>
      <c r="P85" s="342">
        <v>0</v>
      </c>
      <c r="Q85" s="342">
        <v>0</v>
      </c>
      <c r="R85" s="342">
        <v>0</v>
      </c>
      <c r="S85" s="342">
        <v>0</v>
      </c>
      <c r="T85" s="342">
        <v>0</v>
      </c>
      <c r="U85" s="342">
        <v>0</v>
      </c>
      <c r="V85" s="342">
        <v>0</v>
      </c>
      <c r="W85" s="342">
        <v>0</v>
      </c>
      <c r="X85" s="342">
        <v>0</v>
      </c>
      <c r="Y85" s="342">
        <v>0</v>
      </c>
      <c r="Z85" s="342">
        <v>0</v>
      </c>
      <c r="AA85" s="342">
        <v>0</v>
      </c>
      <c r="AB85" s="342">
        <v>0</v>
      </c>
      <c r="AC85" s="342">
        <v>0</v>
      </c>
      <c r="AD85" s="342">
        <v>0</v>
      </c>
      <c r="AE85" s="342">
        <v>0</v>
      </c>
      <c r="AF85" s="342">
        <v>0</v>
      </c>
      <c r="AG85" s="342">
        <v>0</v>
      </c>
      <c r="AH85" s="342">
        <v>0</v>
      </c>
      <c r="AI85" s="931">
        <f t="shared" si="24"/>
        <v>482.89673073784058</v>
      </c>
    </row>
    <row r="86" spans="2:35" s="936" customFormat="1">
      <c r="B86" s="932" t="s">
        <v>561</v>
      </c>
      <c r="C86" s="342">
        <v>0</v>
      </c>
      <c r="D86" s="342">
        <v>58.060919400022058</v>
      </c>
      <c r="E86" s="342">
        <v>57.902283004301317</v>
      </c>
      <c r="F86" s="342">
        <v>57.902283004301317</v>
      </c>
      <c r="G86" s="342">
        <v>57.902283004301317</v>
      </c>
      <c r="H86" s="342">
        <v>58.060919400022058</v>
      </c>
      <c r="I86" s="931">
        <v>57.902283004301317</v>
      </c>
      <c r="J86" s="342">
        <v>57.902283004301317</v>
      </c>
      <c r="K86" s="342">
        <v>57.902283004301317</v>
      </c>
      <c r="L86" s="342">
        <v>0</v>
      </c>
      <c r="M86" s="342">
        <v>0</v>
      </c>
      <c r="N86" s="342">
        <v>0</v>
      </c>
      <c r="O86" s="342">
        <v>0</v>
      </c>
      <c r="P86" s="342">
        <v>0</v>
      </c>
      <c r="Q86" s="342">
        <v>0</v>
      </c>
      <c r="R86" s="342">
        <v>0</v>
      </c>
      <c r="S86" s="342">
        <v>0</v>
      </c>
      <c r="T86" s="342">
        <v>0</v>
      </c>
      <c r="U86" s="342">
        <v>0</v>
      </c>
      <c r="V86" s="342">
        <v>0</v>
      </c>
      <c r="W86" s="342">
        <v>0</v>
      </c>
      <c r="X86" s="342">
        <v>0</v>
      </c>
      <c r="Y86" s="342">
        <v>0</v>
      </c>
      <c r="Z86" s="342">
        <v>0</v>
      </c>
      <c r="AA86" s="342">
        <v>0</v>
      </c>
      <c r="AB86" s="342">
        <v>0</v>
      </c>
      <c r="AC86" s="342">
        <v>0</v>
      </c>
      <c r="AD86" s="342">
        <v>0</v>
      </c>
      <c r="AE86" s="342">
        <v>0</v>
      </c>
      <c r="AF86" s="342">
        <v>0</v>
      </c>
      <c r="AG86" s="342">
        <v>0</v>
      </c>
      <c r="AH86" s="342">
        <v>0</v>
      </c>
      <c r="AI86" s="931">
        <f t="shared" si="24"/>
        <v>463.53553682585198</v>
      </c>
    </row>
    <row r="87" spans="2:35" s="936" customFormat="1">
      <c r="B87" s="934" t="s">
        <v>562</v>
      </c>
      <c r="C87" s="341">
        <v>51.840106606374761</v>
      </c>
      <c r="D87" s="341">
        <v>51.698466968126176</v>
      </c>
      <c r="E87" s="341">
        <v>51.698466968126176</v>
      </c>
      <c r="F87" s="341">
        <v>51.698466968126176</v>
      </c>
      <c r="G87" s="341">
        <v>51.840106606374761</v>
      </c>
      <c r="H87" s="341">
        <v>51.698466968126176</v>
      </c>
      <c r="I87" s="931">
        <v>51.698466968126176</v>
      </c>
      <c r="J87" s="341">
        <v>51.698466968126176</v>
      </c>
      <c r="K87" s="341">
        <v>51.840106606374761</v>
      </c>
      <c r="L87" s="341">
        <v>51.698466968126176</v>
      </c>
      <c r="M87" s="341">
        <v>51.698466968126176</v>
      </c>
      <c r="N87" s="341">
        <v>51.698466968126176</v>
      </c>
      <c r="O87" s="341">
        <v>51.840106606374761</v>
      </c>
      <c r="P87" s="341">
        <v>51.698466968126176</v>
      </c>
      <c r="Q87" s="341">
        <v>51.698466968126176</v>
      </c>
      <c r="R87" s="341">
        <v>51.698466968126176</v>
      </c>
      <c r="S87" s="341">
        <v>51.840106606374761</v>
      </c>
      <c r="T87" s="341">
        <v>51.698466968126176</v>
      </c>
      <c r="U87" s="341">
        <v>51.698466968126176</v>
      </c>
      <c r="V87" s="341">
        <v>51.698466968126176</v>
      </c>
      <c r="W87" s="341">
        <v>51.840106606374761</v>
      </c>
      <c r="X87" s="341">
        <v>51.698466968126176</v>
      </c>
      <c r="Y87" s="341">
        <v>51.698466968126176</v>
      </c>
      <c r="Z87" s="341">
        <v>51.698466968126176</v>
      </c>
      <c r="AA87" s="341">
        <v>51.840106606374761</v>
      </c>
      <c r="AB87" s="341">
        <v>51.698466968126176</v>
      </c>
      <c r="AC87" s="341">
        <v>51.698466968126176</v>
      </c>
      <c r="AD87" s="341">
        <v>51.698466968126176</v>
      </c>
      <c r="AE87" s="341">
        <v>0</v>
      </c>
      <c r="AF87" s="341">
        <v>0</v>
      </c>
      <c r="AG87" s="341">
        <v>0</v>
      </c>
      <c r="AH87" s="341">
        <v>0</v>
      </c>
      <c r="AI87" s="931">
        <f t="shared" si="24"/>
        <v>1448.5485525752731</v>
      </c>
    </row>
    <row r="88" spans="2:35" s="936" customFormat="1">
      <c r="B88" s="934" t="s">
        <v>528</v>
      </c>
      <c r="C88" s="341">
        <v>14.050791007493755</v>
      </c>
      <c r="D88" s="341">
        <v>0</v>
      </c>
      <c r="E88" s="341">
        <v>0</v>
      </c>
      <c r="F88" s="341">
        <v>0</v>
      </c>
      <c r="G88" s="341">
        <v>0</v>
      </c>
      <c r="H88" s="341">
        <v>0</v>
      </c>
      <c r="I88" s="931">
        <v>0</v>
      </c>
      <c r="J88" s="341">
        <v>0</v>
      </c>
      <c r="K88" s="341">
        <v>0</v>
      </c>
      <c r="L88" s="341">
        <v>0</v>
      </c>
      <c r="M88" s="341">
        <v>0</v>
      </c>
      <c r="N88" s="341">
        <v>0</v>
      </c>
      <c r="O88" s="341">
        <v>0</v>
      </c>
      <c r="P88" s="341">
        <v>0</v>
      </c>
      <c r="Q88" s="341">
        <v>0</v>
      </c>
      <c r="R88" s="341">
        <v>0</v>
      </c>
      <c r="S88" s="341">
        <v>0</v>
      </c>
      <c r="T88" s="341">
        <v>0</v>
      </c>
      <c r="U88" s="341">
        <v>0</v>
      </c>
      <c r="V88" s="341">
        <v>0</v>
      </c>
      <c r="W88" s="341">
        <v>0</v>
      </c>
      <c r="X88" s="341">
        <v>0</v>
      </c>
      <c r="Y88" s="341">
        <v>0</v>
      </c>
      <c r="Z88" s="341">
        <v>0</v>
      </c>
      <c r="AA88" s="341">
        <v>0</v>
      </c>
      <c r="AB88" s="341">
        <v>0</v>
      </c>
      <c r="AC88" s="341">
        <v>0</v>
      </c>
      <c r="AD88" s="341">
        <v>0</v>
      </c>
      <c r="AE88" s="341">
        <v>0</v>
      </c>
      <c r="AF88" s="341">
        <v>0</v>
      </c>
      <c r="AG88" s="341">
        <v>0</v>
      </c>
      <c r="AH88" s="341">
        <v>0</v>
      </c>
      <c r="AI88" s="931">
        <f t="shared" si="24"/>
        <v>14.050791007493755</v>
      </c>
    </row>
    <row r="89" spans="2:35" s="936" customFormat="1">
      <c r="B89" s="934" t="s">
        <v>524</v>
      </c>
      <c r="C89" s="341">
        <v>210.15831383839051</v>
      </c>
      <c r="D89" s="341">
        <v>279.95541806938877</v>
      </c>
      <c r="E89" s="341">
        <v>139.5942084619966</v>
      </c>
      <c r="F89" s="341">
        <v>0</v>
      </c>
      <c r="G89" s="341">
        <v>0</v>
      </c>
      <c r="H89" s="341">
        <v>0</v>
      </c>
      <c r="I89" s="931">
        <v>0</v>
      </c>
      <c r="J89" s="341">
        <v>0</v>
      </c>
      <c r="K89" s="341">
        <v>0</v>
      </c>
      <c r="L89" s="341">
        <v>0</v>
      </c>
      <c r="M89" s="341">
        <v>0</v>
      </c>
      <c r="N89" s="341">
        <v>0</v>
      </c>
      <c r="O89" s="341">
        <v>0</v>
      </c>
      <c r="P89" s="341">
        <v>0</v>
      </c>
      <c r="Q89" s="341">
        <v>0</v>
      </c>
      <c r="R89" s="341">
        <v>0</v>
      </c>
      <c r="S89" s="341">
        <v>0</v>
      </c>
      <c r="T89" s="341">
        <v>0</v>
      </c>
      <c r="U89" s="341">
        <v>0</v>
      </c>
      <c r="V89" s="341">
        <v>0</v>
      </c>
      <c r="W89" s="341">
        <v>0</v>
      </c>
      <c r="X89" s="341">
        <v>0</v>
      </c>
      <c r="Y89" s="341">
        <v>0</v>
      </c>
      <c r="Z89" s="341">
        <v>0</v>
      </c>
      <c r="AA89" s="341">
        <v>0</v>
      </c>
      <c r="AB89" s="341">
        <v>0</v>
      </c>
      <c r="AC89" s="341">
        <v>0</v>
      </c>
      <c r="AD89" s="341">
        <v>0</v>
      </c>
      <c r="AE89" s="341">
        <v>0</v>
      </c>
      <c r="AF89" s="341">
        <v>0</v>
      </c>
      <c r="AG89" s="341">
        <v>0</v>
      </c>
      <c r="AH89" s="341">
        <v>0</v>
      </c>
      <c r="AI89" s="931">
        <f t="shared" si="24"/>
        <v>629.70794036977588</v>
      </c>
    </row>
    <row r="90" spans="2:35" s="936" customFormat="1">
      <c r="B90" s="934" t="s">
        <v>654</v>
      </c>
      <c r="C90" s="341">
        <v>143.47703608971733</v>
      </c>
      <c r="D90" s="341">
        <v>0</v>
      </c>
      <c r="E90" s="341">
        <v>0</v>
      </c>
      <c r="F90" s="341">
        <v>0</v>
      </c>
      <c r="G90" s="341">
        <v>0</v>
      </c>
      <c r="H90" s="341">
        <v>0</v>
      </c>
      <c r="I90" s="931">
        <v>0</v>
      </c>
      <c r="J90" s="341">
        <v>0</v>
      </c>
      <c r="K90" s="341">
        <v>0</v>
      </c>
      <c r="L90" s="341">
        <v>0</v>
      </c>
      <c r="M90" s="341">
        <v>0</v>
      </c>
      <c r="N90" s="341">
        <v>0</v>
      </c>
      <c r="O90" s="341">
        <v>0</v>
      </c>
      <c r="P90" s="341">
        <v>0</v>
      </c>
      <c r="Q90" s="341">
        <v>0</v>
      </c>
      <c r="R90" s="341">
        <v>0</v>
      </c>
      <c r="S90" s="341">
        <v>0</v>
      </c>
      <c r="T90" s="341">
        <v>0</v>
      </c>
      <c r="U90" s="341">
        <v>0</v>
      </c>
      <c r="V90" s="341">
        <v>0</v>
      </c>
      <c r="W90" s="341">
        <v>0</v>
      </c>
      <c r="X90" s="341">
        <v>0</v>
      </c>
      <c r="Y90" s="341">
        <v>0</v>
      </c>
      <c r="Z90" s="341">
        <v>0</v>
      </c>
      <c r="AA90" s="341">
        <v>0</v>
      </c>
      <c r="AB90" s="341">
        <v>0</v>
      </c>
      <c r="AC90" s="341">
        <v>0</v>
      </c>
      <c r="AD90" s="341">
        <v>0</v>
      </c>
      <c r="AE90" s="341">
        <v>0</v>
      </c>
      <c r="AF90" s="341">
        <v>0</v>
      </c>
      <c r="AG90" s="341">
        <v>0</v>
      </c>
      <c r="AH90" s="341">
        <v>0</v>
      </c>
      <c r="AI90" s="931">
        <f t="shared" si="24"/>
        <v>143.47703608971733</v>
      </c>
    </row>
    <row r="91" spans="2:35" s="936" customFormat="1">
      <c r="B91" s="934" t="s">
        <v>629</v>
      </c>
      <c r="C91" s="341">
        <v>35.225663395672697</v>
      </c>
      <c r="D91" s="341">
        <v>38.621045804152956</v>
      </c>
      <c r="E91" s="341">
        <v>34.546464694887675</v>
      </c>
      <c r="F91" s="341">
        <v>30.189957949703494</v>
      </c>
      <c r="G91" s="341">
        <v>25.536384594158179</v>
      </c>
      <c r="H91" s="341">
        <v>20.557361390389598</v>
      </c>
      <c r="I91" s="931">
        <v>15.232930153544997</v>
      </c>
      <c r="J91" s="341">
        <v>9.5400945034644167</v>
      </c>
      <c r="K91" s="341">
        <v>3.4542905557184227</v>
      </c>
      <c r="L91" s="341">
        <v>0</v>
      </c>
      <c r="M91" s="341">
        <v>0</v>
      </c>
      <c r="N91" s="341">
        <v>0</v>
      </c>
      <c r="O91" s="341">
        <v>0</v>
      </c>
      <c r="P91" s="341">
        <v>0</v>
      </c>
      <c r="Q91" s="341">
        <v>0</v>
      </c>
      <c r="R91" s="341">
        <v>0</v>
      </c>
      <c r="S91" s="341">
        <v>0</v>
      </c>
      <c r="T91" s="341">
        <v>0</v>
      </c>
      <c r="U91" s="341">
        <v>0</v>
      </c>
      <c r="V91" s="341">
        <v>0</v>
      </c>
      <c r="W91" s="341">
        <v>0</v>
      </c>
      <c r="X91" s="341">
        <v>0</v>
      </c>
      <c r="Y91" s="341">
        <v>0</v>
      </c>
      <c r="Z91" s="341">
        <v>0</v>
      </c>
      <c r="AA91" s="341">
        <v>0</v>
      </c>
      <c r="AB91" s="341">
        <v>0</v>
      </c>
      <c r="AC91" s="341">
        <v>0</v>
      </c>
      <c r="AD91" s="341">
        <v>0</v>
      </c>
      <c r="AE91" s="341">
        <v>0</v>
      </c>
      <c r="AF91" s="341">
        <v>0</v>
      </c>
      <c r="AG91" s="341">
        <v>0</v>
      </c>
      <c r="AH91" s="341">
        <v>0</v>
      </c>
      <c r="AI91" s="931">
        <f t="shared" si="24"/>
        <v>212.90419304169239</v>
      </c>
    </row>
    <row r="92" spans="2:35" s="936" customFormat="1">
      <c r="B92" s="934" t="s">
        <v>418</v>
      </c>
      <c r="C92" s="341">
        <v>3.4734359700000002</v>
      </c>
      <c r="D92" s="341">
        <v>6.9468719400000003</v>
      </c>
      <c r="E92" s="341">
        <v>6.9468719400000003</v>
      </c>
      <c r="F92" s="341">
        <v>6.9468719400000003</v>
      </c>
      <c r="G92" s="341">
        <v>0</v>
      </c>
      <c r="H92" s="341">
        <v>0</v>
      </c>
      <c r="I92" s="931">
        <v>0</v>
      </c>
      <c r="J92" s="341">
        <v>0</v>
      </c>
      <c r="K92" s="341">
        <v>0</v>
      </c>
      <c r="L92" s="341">
        <v>0</v>
      </c>
      <c r="M92" s="341">
        <v>0</v>
      </c>
      <c r="N92" s="341">
        <v>0</v>
      </c>
      <c r="O92" s="341">
        <v>0</v>
      </c>
      <c r="P92" s="341">
        <v>0</v>
      </c>
      <c r="Q92" s="341">
        <v>0</v>
      </c>
      <c r="R92" s="341">
        <v>0</v>
      </c>
      <c r="S92" s="341">
        <v>0</v>
      </c>
      <c r="T92" s="341">
        <v>0</v>
      </c>
      <c r="U92" s="341">
        <v>0</v>
      </c>
      <c r="V92" s="341">
        <v>0</v>
      </c>
      <c r="W92" s="341">
        <v>0</v>
      </c>
      <c r="X92" s="341">
        <v>0</v>
      </c>
      <c r="Y92" s="341">
        <v>0</v>
      </c>
      <c r="Z92" s="341">
        <v>0</v>
      </c>
      <c r="AA92" s="341">
        <v>0</v>
      </c>
      <c r="AB92" s="341">
        <v>0</v>
      </c>
      <c r="AC92" s="341">
        <v>0</v>
      </c>
      <c r="AD92" s="341">
        <v>0</v>
      </c>
      <c r="AE92" s="341">
        <v>0</v>
      </c>
      <c r="AF92" s="341">
        <v>0</v>
      </c>
      <c r="AG92" s="341">
        <v>0</v>
      </c>
      <c r="AH92" s="341">
        <v>0</v>
      </c>
      <c r="AI92" s="931">
        <f t="shared" si="24"/>
        <v>24.314051790000001</v>
      </c>
    </row>
    <row r="93" spans="2:35" s="936" customFormat="1">
      <c r="B93" s="934" t="s">
        <v>529</v>
      </c>
      <c r="C93" s="341">
        <v>88.309304659999995</v>
      </c>
      <c r="D93" s="341">
        <v>88.309304659999995</v>
      </c>
      <c r="E93" s="341">
        <v>88.309304659999995</v>
      </c>
      <c r="F93" s="341">
        <v>73.738269389999999</v>
      </c>
      <c r="G93" s="341">
        <v>44.596198849999993</v>
      </c>
      <c r="H93" s="341">
        <v>15.012581789999999</v>
      </c>
      <c r="I93" s="931">
        <v>0</v>
      </c>
      <c r="J93" s="341">
        <v>0</v>
      </c>
      <c r="K93" s="341">
        <v>0</v>
      </c>
      <c r="L93" s="341">
        <v>0</v>
      </c>
      <c r="M93" s="341">
        <v>0</v>
      </c>
      <c r="N93" s="341">
        <v>0</v>
      </c>
      <c r="O93" s="341">
        <v>0</v>
      </c>
      <c r="P93" s="341">
        <v>0</v>
      </c>
      <c r="Q93" s="341">
        <v>0</v>
      </c>
      <c r="R93" s="341">
        <v>0</v>
      </c>
      <c r="S93" s="341">
        <v>0</v>
      </c>
      <c r="T93" s="341">
        <v>0</v>
      </c>
      <c r="U93" s="341">
        <v>0</v>
      </c>
      <c r="V93" s="341">
        <v>0</v>
      </c>
      <c r="W93" s="341">
        <v>0</v>
      </c>
      <c r="X93" s="341">
        <v>0</v>
      </c>
      <c r="Y93" s="341">
        <v>0</v>
      </c>
      <c r="Z93" s="341">
        <v>0</v>
      </c>
      <c r="AA93" s="341">
        <v>0</v>
      </c>
      <c r="AB93" s="341">
        <v>0</v>
      </c>
      <c r="AC93" s="341">
        <v>0</v>
      </c>
      <c r="AD93" s="341">
        <v>0</v>
      </c>
      <c r="AE93" s="341">
        <v>0</v>
      </c>
      <c r="AF93" s="341">
        <v>0</v>
      </c>
      <c r="AG93" s="341">
        <v>0</v>
      </c>
      <c r="AH93" s="341">
        <v>0</v>
      </c>
      <c r="AI93" s="931">
        <f t="shared" si="24"/>
        <v>398.27496401000002</v>
      </c>
    </row>
    <row r="94" spans="2:35" s="936" customFormat="1">
      <c r="B94" s="934" t="s">
        <v>530</v>
      </c>
      <c r="C94" s="341">
        <v>207.45959052000001</v>
      </c>
      <c r="D94" s="341">
        <v>207.45959052000001</v>
      </c>
      <c r="E94" s="341">
        <v>207.45959052000001</v>
      </c>
      <c r="F94" s="341">
        <v>207.45959052000001</v>
      </c>
      <c r="G94" s="341">
        <v>207.45959052000001</v>
      </c>
      <c r="H94" s="341">
        <v>207.45959052000001</v>
      </c>
      <c r="I94" s="931">
        <v>207.45959052000001</v>
      </c>
      <c r="J94" s="341">
        <v>207.45959052000001</v>
      </c>
      <c r="K94" s="341">
        <v>207.45959052000001</v>
      </c>
      <c r="L94" s="341">
        <v>207.45959052000001</v>
      </c>
      <c r="M94" s="341">
        <v>207.45959052000001</v>
      </c>
      <c r="N94" s="341">
        <v>207.45959052000001</v>
      </c>
      <c r="O94" s="341">
        <v>207.45959052000001</v>
      </c>
      <c r="P94" s="341">
        <v>207.45959052000001</v>
      </c>
      <c r="Q94" s="341">
        <v>207.45959052000001</v>
      </c>
      <c r="R94" s="341">
        <v>173.22875807999998</v>
      </c>
      <c r="S94" s="341">
        <v>104.76709321</v>
      </c>
      <c r="T94" s="341">
        <v>35.268130390000003</v>
      </c>
      <c r="U94" s="341">
        <v>0</v>
      </c>
      <c r="V94" s="341">
        <v>0</v>
      </c>
      <c r="W94" s="341">
        <v>0</v>
      </c>
      <c r="X94" s="341">
        <v>0</v>
      </c>
      <c r="Y94" s="341">
        <v>0</v>
      </c>
      <c r="Z94" s="341">
        <v>0</v>
      </c>
      <c r="AA94" s="341">
        <v>0</v>
      </c>
      <c r="AB94" s="341">
        <v>0</v>
      </c>
      <c r="AC94" s="341">
        <v>0</v>
      </c>
      <c r="AD94" s="341">
        <v>0</v>
      </c>
      <c r="AE94" s="341">
        <v>0</v>
      </c>
      <c r="AF94" s="341">
        <v>0</v>
      </c>
      <c r="AG94" s="341">
        <v>0</v>
      </c>
      <c r="AH94" s="341">
        <v>0</v>
      </c>
      <c r="AI94" s="931">
        <f t="shared" si="24"/>
        <v>3425.1578394799985</v>
      </c>
    </row>
    <row r="95" spans="2:35" s="936" customFormat="1">
      <c r="B95" s="934" t="s">
        <v>487</v>
      </c>
      <c r="C95" s="90">
        <v>348.57588936000002</v>
      </c>
      <c r="D95" s="90">
        <v>348.57588936000002</v>
      </c>
      <c r="E95" s="90">
        <v>348.57588936000002</v>
      </c>
      <c r="F95" s="90">
        <v>0</v>
      </c>
      <c r="G95" s="90">
        <v>0</v>
      </c>
      <c r="H95" s="90">
        <v>0</v>
      </c>
      <c r="I95" s="931">
        <v>0</v>
      </c>
      <c r="J95" s="90">
        <v>0</v>
      </c>
      <c r="K95" s="90">
        <v>0</v>
      </c>
      <c r="L95" s="90">
        <v>0</v>
      </c>
      <c r="M95" s="90">
        <v>0</v>
      </c>
      <c r="N95" s="90">
        <v>0</v>
      </c>
      <c r="O95" s="90">
        <v>0</v>
      </c>
      <c r="P95" s="90">
        <v>0</v>
      </c>
      <c r="Q95" s="90">
        <v>0</v>
      </c>
      <c r="R95" s="90">
        <v>0</v>
      </c>
      <c r="S95" s="90">
        <v>0</v>
      </c>
      <c r="T95" s="90">
        <v>0</v>
      </c>
      <c r="U95" s="90">
        <v>0</v>
      </c>
      <c r="V95" s="90">
        <v>0</v>
      </c>
      <c r="W95" s="90">
        <v>0</v>
      </c>
      <c r="X95" s="90">
        <v>0</v>
      </c>
      <c r="Y95" s="90">
        <v>0</v>
      </c>
      <c r="Z95" s="90">
        <v>0</v>
      </c>
      <c r="AA95" s="90">
        <v>0</v>
      </c>
      <c r="AB95" s="90">
        <v>0</v>
      </c>
      <c r="AC95" s="90">
        <v>0</v>
      </c>
      <c r="AD95" s="90">
        <v>0</v>
      </c>
      <c r="AE95" s="90">
        <v>0</v>
      </c>
      <c r="AF95" s="90">
        <v>0</v>
      </c>
      <c r="AG95" s="90">
        <v>0</v>
      </c>
      <c r="AH95" s="90">
        <v>0</v>
      </c>
      <c r="AI95" s="931">
        <f t="shared" si="24"/>
        <v>1045.7276680800001</v>
      </c>
    </row>
    <row r="96" spans="2:35" s="936" customFormat="1">
      <c r="B96" s="932" t="s">
        <v>488</v>
      </c>
      <c r="C96" s="90">
        <v>355.19892777999996</v>
      </c>
      <c r="D96" s="931">
        <v>355.19892777999996</v>
      </c>
      <c r="E96" s="931">
        <v>355.19892777999996</v>
      </c>
      <c r="F96" s="931">
        <v>355.19892777999996</v>
      </c>
      <c r="G96" s="931">
        <v>355.19892777999996</v>
      </c>
      <c r="H96" s="931">
        <v>355.19892777999996</v>
      </c>
      <c r="I96" s="931">
        <v>0</v>
      </c>
      <c r="J96" s="90">
        <v>0</v>
      </c>
      <c r="K96" s="90">
        <v>0</v>
      </c>
      <c r="L96" s="90">
        <v>0</v>
      </c>
      <c r="M96" s="90">
        <v>0</v>
      </c>
      <c r="N96" s="90">
        <v>0</v>
      </c>
      <c r="O96" s="90">
        <v>0</v>
      </c>
      <c r="P96" s="90">
        <v>0</v>
      </c>
      <c r="Q96" s="90">
        <v>0</v>
      </c>
      <c r="R96" s="90">
        <v>0</v>
      </c>
      <c r="S96" s="90">
        <v>0</v>
      </c>
      <c r="T96" s="90">
        <v>0</v>
      </c>
      <c r="U96" s="90">
        <v>0</v>
      </c>
      <c r="V96" s="90">
        <v>0</v>
      </c>
      <c r="W96" s="90">
        <v>0</v>
      </c>
      <c r="X96" s="90">
        <v>0</v>
      </c>
      <c r="Y96" s="90">
        <v>0</v>
      </c>
      <c r="Z96" s="90">
        <v>0</v>
      </c>
      <c r="AA96" s="90">
        <v>0</v>
      </c>
      <c r="AB96" s="90">
        <v>0</v>
      </c>
      <c r="AC96" s="90">
        <v>0</v>
      </c>
      <c r="AD96" s="90">
        <v>0</v>
      </c>
      <c r="AE96" s="90">
        <v>0</v>
      </c>
      <c r="AF96" s="90">
        <v>0</v>
      </c>
      <c r="AG96" s="90">
        <v>0</v>
      </c>
      <c r="AH96" s="90">
        <v>0</v>
      </c>
      <c r="AI96" s="931">
        <f t="shared" si="24"/>
        <v>2131.1935666799995</v>
      </c>
    </row>
    <row r="97" spans="2:35" s="936" customFormat="1">
      <c r="B97" s="932" t="s">
        <v>489</v>
      </c>
      <c r="C97" s="90">
        <v>369.37684057999996</v>
      </c>
      <c r="D97" s="931">
        <v>369.37684057999996</v>
      </c>
      <c r="E97" s="931">
        <v>369.37684057999996</v>
      </c>
      <c r="F97" s="931">
        <v>369.37684057999996</v>
      </c>
      <c r="G97" s="931">
        <v>369.37684057999996</v>
      </c>
      <c r="H97" s="931">
        <v>369.37684057999996</v>
      </c>
      <c r="I97" s="931">
        <v>369.37684057999996</v>
      </c>
      <c r="J97" s="931">
        <v>369.37684057999996</v>
      </c>
      <c r="K97" s="931">
        <v>0</v>
      </c>
      <c r="L97" s="931">
        <v>0</v>
      </c>
      <c r="M97" s="931">
        <v>0</v>
      </c>
      <c r="N97" s="931">
        <v>0</v>
      </c>
      <c r="O97" s="931">
        <v>0</v>
      </c>
      <c r="P97" s="931">
        <v>0</v>
      </c>
      <c r="Q97" s="931">
        <v>0</v>
      </c>
      <c r="R97" s="931">
        <v>0</v>
      </c>
      <c r="S97" s="931">
        <v>0</v>
      </c>
      <c r="T97" s="931">
        <v>0</v>
      </c>
      <c r="U97" s="90">
        <v>0</v>
      </c>
      <c r="V97" s="90">
        <v>0</v>
      </c>
      <c r="W97" s="90">
        <v>0</v>
      </c>
      <c r="X97" s="90">
        <v>0</v>
      </c>
      <c r="Y97" s="90">
        <v>0</v>
      </c>
      <c r="Z97" s="90">
        <v>0</v>
      </c>
      <c r="AA97" s="90">
        <v>0</v>
      </c>
      <c r="AB97" s="90">
        <v>0</v>
      </c>
      <c r="AC97" s="90">
        <v>0</v>
      </c>
      <c r="AD97" s="90">
        <v>0</v>
      </c>
      <c r="AE97" s="90">
        <v>0</v>
      </c>
      <c r="AF97" s="90">
        <v>0</v>
      </c>
      <c r="AG97" s="90">
        <v>0</v>
      </c>
      <c r="AH97" s="90">
        <v>0</v>
      </c>
      <c r="AI97" s="931">
        <f t="shared" si="24"/>
        <v>2955.0147246400002</v>
      </c>
    </row>
    <row r="98" spans="2:35" s="936" customFormat="1">
      <c r="B98" s="932" t="s">
        <v>374</v>
      </c>
      <c r="C98" s="90">
        <v>235.80485336000001</v>
      </c>
      <c r="D98" s="90">
        <v>0</v>
      </c>
      <c r="E98" s="90">
        <v>0</v>
      </c>
      <c r="F98" s="90">
        <v>0</v>
      </c>
      <c r="G98" s="90">
        <v>0</v>
      </c>
      <c r="H98" s="90">
        <v>0</v>
      </c>
      <c r="I98" s="931">
        <v>0</v>
      </c>
      <c r="J98" s="90">
        <v>0</v>
      </c>
      <c r="K98" s="90">
        <v>0</v>
      </c>
      <c r="L98" s="90">
        <v>0</v>
      </c>
      <c r="M98" s="90">
        <v>0</v>
      </c>
      <c r="N98" s="90">
        <v>0</v>
      </c>
      <c r="O98" s="90">
        <v>0</v>
      </c>
      <c r="P98" s="90">
        <v>0</v>
      </c>
      <c r="Q98" s="90">
        <v>0</v>
      </c>
      <c r="R98" s="90">
        <v>0</v>
      </c>
      <c r="S98" s="90">
        <v>0</v>
      </c>
      <c r="T98" s="90">
        <v>0</v>
      </c>
      <c r="U98" s="90">
        <v>0</v>
      </c>
      <c r="V98" s="90">
        <v>0</v>
      </c>
      <c r="W98" s="90">
        <v>0</v>
      </c>
      <c r="X98" s="90">
        <v>0</v>
      </c>
      <c r="Y98" s="90">
        <v>0</v>
      </c>
      <c r="Z98" s="90">
        <v>0</v>
      </c>
      <c r="AA98" s="90">
        <v>0</v>
      </c>
      <c r="AB98" s="90">
        <v>0</v>
      </c>
      <c r="AC98" s="90">
        <v>0</v>
      </c>
      <c r="AD98" s="90">
        <v>0</v>
      </c>
      <c r="AE98" s="90">
        <v>0</v>
      </c>
      <c r="AF98" s="90">
        <v>0</v>
      </c>
      <c r="AG98" s="90">
        <v>0</v>
      </c>
      <c r="AH98" s="90">
        <v>0</v>
      </c>
      <c r="AI98" s="931">
        <f t="shared" si="24"/>
        <v>235.80485336000001</v>
      </c>
    </row>
    <row r="99" spans="2:35" s="936" customFormat="1">
      <c r="B99" s="934" t="s">
        <v>605</v>
      </c>
      <c r="C99" s="931">
        <v>522.47211823999999</v>
      </c>
      <c r="D99" s="931">
        <v>406.42911743999997</v>
      </c>
      <c r="E99" s="931">
        <v>290.38611664000001</v>
      </c>
      <c r="F99" s="931">
        <v>174.34311584</v>
      </c>
      <c r="G99" s="931">
        <v>58.160807720000001</v>
      </c>
      <c r="H99" s="931">
        <v>0</v>
      </c>
      <c r="I99" s="931">
        <v>0</v>
      </c>
      <c r="J99" s="931">
        <v>0</v>
      </c>
      <c r="K99" s="931">
        <v>0</v>
      </c>
      <c r="L99" s="931">
        <v>0</v>
      </c>
      <c r="M99" s="931">
        <v>0</v>
      </c>
      <c r="N99" s="931">
        <v>0</v>
      </c>
      <c r="O99" s="931">
        <v>0</v>
      </c>
      <c r="P99" s="931">
        <v>0</v>
      </c>
      <c r="Q99" s="931">
        <v>0</v>
      </c>
      <c r="R99" s="931">
        <v>0</v>
      </c>
      <c r="S99" s="931">
        <v>0</v>
      </c>
      <c r="T99" s="931">
        <v>0</v>
      </c>
      <c r="U99" s="931">
        <v>0</v>
      </c>
      <c r="V99" s="931">
        <v>0</v>
      </c>
      <c r="W99" s="931">
        <v>0</v>
      </c>
      <c r="X99" s="931">
        <v>0</v>
      </c>
      <c r="Y99" s="931">
        <v>0</v>
      </c>
      <c r="Z99" s="931">
        <v>0</v>
      </c>
      <c r="AA99" s="931">
        <v>0</v>
      </c>
      <c r="AB99" s="931">
        <v>0</v>
      </c>
      <c r="AC99" s="931">
        <v>0</v>
      </c>
      <c r="AD99" s="931">
        <v>0</v>
      </c>
      <c r="AE99" s="931">
        <v>0</v>
      </c>
      <c r="AF99" s="931">
        <v>0</v>
      </c>
      <c r="AG99" s="931">
        <v>0</v>
      </c>
      <c r="AH99" s="931">
        <v>0</v>
      </c>
      <c r="AI99" s="931">
        <f t="shared" si="24"/>
        <v>1451.7912758800001</v>
      </c>
    </row>
    <row r="100" spans="2:35" s="936" customFormat="1">
      <c r="B100" s="932" t="s">
        <v>656</v>
      </c>
      <c r="C100" s="931">
        <v>84.81139395999999</v>
      </c>
      <c r="D100" s="931">
        <v>0</v>
      </c>
      <c r="E100" s="931">
        <v>0</v>
      </c>
      <c r="F100" s="931">
        <v>0</v>
      </c>
      <c r="G100" s="931">
        <v>0</v>
      </c>
      <c r="H100" s="931">
        <v>0</v>
      </c>
      <c r="I100" s="931">
        <v>0</v>
      </c>
      <c r="J100" s="931">
        <v>0</v>
      </c>
      <c r="K100" s="931">
        <v>0</v>
      </c>
      <c r="L100" s="931">
        <v>0</v>
      </c>
      <c r="M100" s="931">
        <v>0</v>
      </c>
      <c r="N100" s="931">
        <v>0</v>
      </c>
      <c r="O100" s="931">
        <v>0</v>
      </c>
      <c r="P100" s="931">
        <v>0</v>
      </c>
      <c r="Q100" s="931">
        <v>0</v>
      </c>
      <c r="R100" s="931">
        <v>0</v>
      </c>
      <c r="S100" s="931">
        <v>0</v>
      </c>
      <c r="T100" s="931">
        <v>0</v>
      </c>
      <c r="U100" s="931">
        <v>0</v>
      </c>
      <c r="V100" s="931">
        <v>0</v>
      </c>
      <c r="W100" s="931">
        <v>0</v>
      </c>
      <c r="X100" s="931">
        <v>0</v>
      </c>
      <c r="Y100" s="931">
        <v>0</v>
      </c>
      <c r="Z100" s="931">
        <v>0</v>
      </c>
      <c r="AA100" s="931">
        <v>0</v>
      </c>
      <c r="AB100" s="931">
        <v>0</v>
      </c>
      <c r="AC100" s="931">
        <v>0</v>
      </c>
      <c r="AD100" s="931">
        <v>0</v>
      </c>
      <c r="AE100" s="931">
        <v>0</v>
      </c>
      <c r="AF100" s="931">
        <v>0</v>
      </c>
      <c r="AG100" s="931">
        <v>0</v>
      </c>
      <c r="AH100" s="931">
        <v>0</v>
      </c>
      <c r="AI100" s="931">
        <f t="shared" ref="AI100:AI130" si="25">SUM(C100:AH100)</f>
        <v>84.81139395999999</v>
      </c>
    </row>
    <row r="101" spans="2:35" s="936" customFormat="1">
      <c r="B101" s="934" t="s">
        <v>666</v>
      </c>
      <c r="C101" s="931">
        <v>156.76102873994563</v>
      </c>
      <c r="D101" s="931">
        <v>52.635089941879556</v>
      </c>
      <c r="E101" s="931">
        <v>0</v>
      </c>
      <c r="F101" s="931">
        <v>0</v>
      </c>
      <c r="G101" s="931">
        <v>0</v>
      </c>
      <c r="H101" s="931">
        <v>0</v>
      </c>
      <c r="I101" s="931">
        <v>0</v>
      </c>
      <c r="J101" s="931">
        <v>0</v>
      </c>
      <c r="K101" s="931">
        <v>0</v>
      </c>
      <c r="L101" s="931">
        <v>0</v>
      </c>
      <c r="M101" s="931">
        <v>0</v>
      </c>
      <c r="N101" s="931">
        <v>0</v>
      </c>
      <c r="O101" s="931">
        <v>0</v>
      </c>
      <c r="P101" s="931">
        <v>0</v>
      </c>
      <c r="Q101" s="931">
        <v>0</v>
      </c>
      <c r="R101" s="931">
        <v>0</v>
      </c>
      <c r="S101" s="931">
        <v>0</v>
      </c>
      <c r="T101" s="931">
        <v>0</v>
      </c>
      <c r="U101" s="931">
        <v>0</v>
      </c>
      <c r="V101" s="931">
        <v>0</v>
      </c>
      <c r="W101" s="931">
        <v>0</v>
      </c>
      <c r="X101" s="931">
        <v>0</v>
      </c>
      <c r="Y101" s="931">
        <v>0</v>
      </c>
      <c r="Z101" s="931">
        <v>0</v>
      </c>
      <c r="AA101" s="931">
        <v>0</v>
      </c>
      <c r="AB101" s="931">
        <v>0</v>
      </c>
      <c r="AC101" s="931">
        <v>0</v>
      </c>
      <c r="AD101" s="931">
        <v>0</v>
      </c>
      <c r="AE101" s="931">
        <v>0</v>
      </c>
      <c r="AF101" s="931">
        <v>0</v>
      </c>
      <c r="AG101" s="931">
        <v>0</v>
      </c>
      <c r="AH101" s="931">
        <v>0</v>
      </c>
      <c r="AI101" s="931">
        <f t="shared" si="25"/>
        <v>209.39611868182519</v>
      </c>
    </row>
    <row r="102" spans="2:35" s="936" customFormat="1">
      <c r="B102" s="934" t="s">
        <v>829</v>
      </c>
      <c r="C102" s="931">
        <v>0.25340966999999998</v>
      </c>
      <c r="D102" s="931">
        <v>0.25340966999999998</v>
      </c>
      <c r="E102" s="931">
        <v>0</v>
      </c>
      <c r="F102" s="931">
        <v>0</v>
      </c>
      <c r="G102" s="931">
        <v>0</v>
      </c>
      <c r="H102" s="931">
        <v>0</v>
      </c>
      <c r="I102" s="931">
        <v>0</v>
      </c>
      <c r="J102" s="931">
        <v>0</v>
      </c>
      <c r="K102" s="931">
        <v>0</v>
      </c>
      <c r="L102" s="931">
        <v>0</v>
      </c>
      <c r="M102" s="931">
        <v>0</v>
      </c>
      <c r="N102" s="931">
        <v>0</v>
      </c>
      <c r="O102" s="931">
        <v>0</v>
      </c>
      <c r="P102" s="931">
        <v>0</v>
      </c>
      <c r="Q102" s="931">
        <v>0</v>
      </c>
      <c r="R102" s="931">
        <v>0</v>
      </c>
      <c r="S102" s="931">
        <v>0</v>
      </c>
      <c r="T102" s="931">
        <v>0</v>
      </c>
      <c r="U102" s="931">
        <v>0</v>
      </c>
      <c r="V102" s="931">
        <v>0</v>
      </c>
      <c r="W102" s="931">
        <v>0</v>
      </c>
      <c r="X102" s="931">
        <v>0</v>
      </c>
      <c r="Y102" s="931">
        <v>0</v>
      </c>
      <c r="Z102" s="931">
        <v>0</v>
      </c>
      <c r="AA102" s="931">
        <v>0</v>
      </c>
      <c r="AB102" s="931">
        <v>0</v>
      </c>
      <c r="AC102" s="931">
        <v>0</v>
      </c>
      <c r="AD102" s="931">
        <v>0</v>
      </c>
      <c r="AE102" s="931">
        <v>0</v>
      </c>
      <c r="AF102" s="931">
        <v>0</v>
      </c>
      <c r="AG102" s="931">
        <v>0</v>
      </c>
      <c r="AH102" s="931">
        <v>0</v>
      </c>
      <c r="AI102" s="931">
        <f t="shared" si="25"/>
        <v>0.50681933999999995</v>
      </c>
    </row>
    <row r="103" spans="2:35" s="936" customFormat="1">
      <c r="B103" s="934" t="s">
        <v>502</v>
      </c>
      <c r="C103" s="931">
        <v>59.892808273876966</v>
      </c>
      <c r="D103" s="931">
        <v>0</v>
      </c>
      <c r="E103" s="931">
        <v>0</v>
      </c>
      <c r="F103" s="931">
        <v>0</v>
      </c>
      <c r="G103" s="931">
        <v>0</v>
      </c>
      <c r="H103" s="931">
        <v>0</v>
      </c>
      <c r="I103" s="931">
        <v>0</v>
      </c>
      <c r="J103" s="931">
        <v>0</v>
      </c>
      <c r="K103" s="931">
        <v>0</v>
      </c>
      <c r="L103" s="931">
        <v>0</v>
      </c>
      <c r="M103" s="931">
        <v>0</v>
      </c>
      <c r="N103" s="931">
        <v>0</v>
      </c>
      <c r="O103" s="931">
        <v>0</v>
      </c>
      <c r="P103" s="931">
        <v>0</v>
      </c>
      <c r="Q103" s="931">
        <v>0</v>
      </c>
      <c r="R103" s="931">
        <v>0</v>
      </c>
      <c r="S103" s="931">
        <v>0</v>
      </c>
      <c r="T103" s="931">
        <v>0</v>
      </c>
      <c r="U103" s="931">
        <v>0</v>
      </c>
      <c r="V103" s="931">
        <v>0</v>
      </c>
      <c r="W103" s="931">
        <v>0</v>
      </c>
      <c r="X103" s="931">
        <v>0</v>
      </c>
      <c r="Y103" s="931">
        <v>0</v>
      </c>
      <c r="Z103" s="931">
        <v>0</v>
      </c>
      <c r="AA103" s="931">
        <v>0</v>
      </c>
      <c r="AB103" s="931">
        <v>0</v>
      </c>
      <c r="AC103" s="931">
        <v>0</v>
      </c>
      <c r="AD103" s="931">
        <v>0</v>
      </c>
      <c r="AE103" s="931">
        <v>0</v>
      </c>
      <c r="AF103" s="931">
        <v>0</v>
      </c>
      <c r="AG103" s="931">
        <v>0</v>
      </c>
      <c r="AH103" s="931">
        <v>0</v>
      </c>
      <c r="AI103" s="931">
        <f t="shared" si="25"/>
        <v>59.892808273876966</v>
      </c>
    </row>
    <row r="104" spans="2:35" s="936" customFormat="1">
      <c r="B104" s="932" t="s">
        <v>421</v>
      </c>
      <c r="C104" s="931">
        <v>36.336740983028164</v>
      </c>
      <c r="D104" s="931">
        <v>72.673481966056329</v>
      </c>
      <c r="E104" s="931">
        <v>0</v>
      </c>
      <c r="F104" s="931">
        <v>0</v>
      </c>
      <c r="G104" s="931">
        <v>0</v>
      </c>
      <c r="H104" s="931">
        <v>0</v>
      </c>
      <c r="I104" s="931">
        <v>0</v>
      </c>
      <c r="J104" s="931">
        <v>0</v>
      </c>
      <c r="K104" s="931">
        <v>0</v>
      </c>
      <c r="L104" s="931">
        <v>0</v>
      </c>
      <c r="M104" s="931">
        <v>0</v>
      </c>
      <c r="N104" s="931">
        <v>0</v>
      </c>
      <c r="O104" s="931">
        <v>0</v>
      </c>
      <c r="P104" s="931">
        <v>0</v>
      </c>
      <c r="Q104" s="931">
        <v>0</v>
      </c>
      <c r="R104" s="931">
        <v>0</v>
      </c>
      <c r="S104" s="931">
        <v>0</v>
      </c>
      <c r="T104" s="931">
        <v>0</v>
      </c>
      <c r="U104" s="931">
        <v>0</v>
      </c>
      <c r="V104" s="931">
        <v>0</v>
      </c>
      <c r="W104" s="931">
        <v>0</v>
      </c>
      <c r="X104" s="931">
        <v>0</v>
      </c>
      <c r="Y104" s="931">
        <v>0</v>
      </c>
      <c r="Z104" s="931">
        <v>0</v>
      </c>
      <c r="AA104" s="931">
        <v>0</v>
      </c>
      <c r="AB104" s="931">
        <v>0</v>
      </c>
      <c r="AC104" s="931">
        <v>0</v>
      </c>
      <c r="AD104" s="931">
        <v>0</v>
      </c>
      <c r="AE104" s="931">
        <v>0</v>
      </c>
      <c r="AF104" s="931">
        <v>0</v>
      </c>
      <c r="AG104" s="931">
        <v>0</v>
      </c>
      <c r="AH104" s="931">
        <v>0</v>
      </c>
      <c r="AI104" s="931">
        <f t="shared" si="25"/>
        <v>109.01022294908449</v>
      </c>
    </row>
    <row r="105" spans="2:35" s="936" customFormat="1">
      <c r="B105" s="932" t="s">
        <v>599</v>
      </c>
      <c r="C105" s="935">
        <v>20.374389144320094</v>
      </c>
      <c r="D105" s="935">
        <v>40.748778288640189</v>
      </c>
      <c r="E105" s="935">
        <v>40.748778288640189</v>
      </c>
      <c r="F105" s="935">
        <v>20.374389144320094</v>
      </c>
      <c r="G105" s="935">
        <v>0</v>
      </c>
      <c r="H105" s="935">
        <v>0</v>
      </c>
      <c r="I105" s="931">
        <v>0</v>
      </c>
      <c r="J105" s="935">
        <v>0</v>
      </c>
      <c r="K105" s="935">
        <v>0</v>
      </c>
      <c r="L105" s="935">
        <v>0</v>
      </c>
      <c r="M105" s="935">
        <v>0</v>
      </c>
      <c r="N105" s="935">
        <v>0</v>
      </c>
      <c r="O105" s="935">
        <v>0</v>
      </c>
      <c r="P105" s="935">
        <v>0</v>
      </c>
      <c r="Q105" s="935">
        <v>0</v>
      </c>
      <c r="R105" s="935">
        <v>0</v>
      </c>
      <c r="S105" s="935">
        <v>0</v>
      </c>
      <c r="T105" s="935">
        <v>0</v>
      </c>
      <c r="U105" s="935">
        <v>0</v>
      </c>
      <c r="V105" s="935">
        <v>0</v>
      </c>
      <c r="W105" s="935">
        <v>0</v>
      </c>
      <c r="X105" s="935">
        <v>0</v>
      </c>
      <c r="Y105" s="935">
        <v>0</v>
      </c>
      <c r="Z105" s="935">
        <v>0</v>
      </c>
      <c r="AA105" s="935">
        <v>0</v>
      </c>
      <c r="AB105" s="935">
        <v>0</v>
      </c>
      <c r="AC105" s="935">
        <v>0</v>
      </c>
      <c r="AD105" s="935">
        <v>0</v>
      </c>
      <c r="AE105" s="935">
        <v>0</v>
      </c>
      <c r="AF105" s="935">
        <v>0</v>
      </c>
      <c r="AG105" s="935">
        <v>0</v>
      </c>
      <c r="AH105" s="935">
        <v>0</v>
      </c>
      <c r="AI105" s="931">
        <f t="shared" si="25"/>
        <v>122.24633486592056</v>
      </c>
    </row>
    <row r="106" spans="2:35" s="936" customFormat="1">
      <c r="B106" s="932" t="s">
        <v>634</v>
      </c>
      <c r="C106" s="935">
        <v>40.320406034613782</v>
      </c>
      <c r="D106" s="935">
        <v>40.320406034613782</v>
      </c>
      <c r="E106" s="935">
        <v>40.320406034613782</v>
      </c>
      <c r="F106" s="935">
        <v>40.320406034613782</v>
      </c>
      <c r="G106" s="935">
        <v>40.320406034613782</v>
      </c>
      <c r="H106" s="935">
        <v>20.160203017306891</v>
      </c>
      <c r="I106" s="931">
        <v>0</v>
      </c>
      <c r="J106" s="935">
        <v>0</v>
      </c>
      <c r="K106" s="935">
        <v>0</v>
      </c>
      <c r="L106" s="935">
        <v>0</v>
      </c>
      <c r="M106" s="935">
        <v>0</v>
      </c>
      <c r="N106" s="935">
        <v>0</v>
      </c>
      <c r="O106" s="935">
        <v>0</v>
      </c>
      <c r="P106" s="935">
        <v>0</v>
      </c>
      <c r="Q106" s="935">
        <v>0</v>
      </c>
      <c r="R106" s="935">
        <v>0</v>
      </c>
      <c r="S106" s="935">
        <v>0</v>
      </c>
      <c r="T106" s="935">
        <v>0</v>
      </c>
      <c r="U106" s="935">
        <v>0</v>
      </c>
      <c r="V106" s="935">
        <v>0</v>
      </c>
      <c r="W106" s="935">
        <v>0</v>
      </c>
      <c r="X106" s="935">
        <v>0</v>
      </c>
      <c r="Y106" s="935">
        <v>0</v>
      </c>
      <c r="Z106" s="935">
        <v>0</v>
      </c>
      <c r="AA106" s="935">
        <v>0</v>
      </c>
      <c r="AB106" s="935">
        <v>0</v>
      </c>
      <c r="AC106" s="935">
        <v>0</v>
      </c>
      <c r="AD106" s="935">
        <v>0</v>
      </c>
      <c r="AE106" s="935">
        <v>0</v>
      </c>
      <c r="AF106" s="935">
        <v>0</v>
      </c>
      <c r="AG106" s="935">
        <v>0</v>
      </c>
      <c r="AH106" s="935">
        <v>0</v>
      </c>
      <c r="AI106" s="931">
        <f t="shared" si="25"/>
        <v>221.76223319037578</v>
      </c>
    </row>
    <row r="107" spans="2:35" s="936" customFormat="1">
      <c r="B107" s="932" t="s">
        <v>657</v>
      </c>
      <c r="C107" s="935">
        <v>77.599712331335809</v>
      </c>
      <c r="D107" s="935">
        <v>77.599712331335809</v>
      </c>
      <c r="E107" s="935">
        <v>77.599712331335809</v>
      </c>
      <c r="F107" s="935">
        <v>0</v>
      </c>
      <c r="G107" s="935">
        <v>0</v>
      </c>
      <c r="H107" s="935">
        <v>0</v>
      </c>
      <c r="I107" s="931">
        <v>0</v>
      </c>
      <c r="J107" s="935">
        <v>0</v>
      </c>
      <c r="K107" s="935">
        <v>0</v>
      </c>
      <c r="L107" s="935">
        <v>0</v>
      </c>
      <c r="M107" s="935">
        <v>0</v>
      </c>
      <c r="N107" s="935">
        <v>0</v>
      </c>
      <c r="O107" s="935">
        <v>0</v>
      </c>
      <c r="P107" s="935">
        <v>0</v>
      </c>
      <c r="Q107" s="935">
        <v>0</v>
      </c>
      <c r="R107" s="935">
        <v>0</v>
      </c>
      <c r="S107" s="935">
        <v>0</v>
      </c>
      <c r="T107" s="935">
        <v>0</v>
      </c>
      <c r="U107" s="935">
        <v>0</v>
      </c>
      <c r="V107" s="935">
        <v>0</v>
      </c>
      <c r="W107" s="935">
        <v>0</v>
      </c>
      <c r="X107" s="935">
        <v>0</v>
      </c>
      <c r="Y107" s="935">
        <v>0</v>
      </c>
      <c r="Z107" s="935">
        <v>0</v>
      </c>
      <c r="AA107" s="935">
        <v>0</v>
      </c>
      <c r="AB107" s="935">
        <v>0</v>
      </c>
      <c r="AC107" s="935">
        <v>0</v>
      </c>
      <c r="AD107" s="935">
        <v>0</v>
      </c>
      <c r="AE107" s="935">
        <v>0</v>
      </c>
      <c r="AF107" s="935">
        <v>0</v>
      </c>
      <c r="AG107" s="935">
        <v>0</v>
      </c>
      <c r="AH107" s="935">
        <v>0</v>
      </c>
      <c r="AI107" s="931">
        <f t="shared" si="25"/>
        <v>232.79913699400743</v>
      </c>
    </row>
    <row r="108" spans="2:35" s="936" customFormat="1">
      <c r="B108" s="934" t="s">
        <v>818</v>
      </c>
      <c r="C108" s="935">
        <v>13.098235301583152</v>
      </c>
      <c r="D108" s="935">
        <v>26.196470603166304</v>
      </c>
      <c r="E108" s="935">
        <v>0</v>
      </c>
      <c r="F108" s="935">
        <v>0</v>
      </c>
      <c r="G108" s="935">
        <v>0</v>
      </c>
      <c r="H108" s="935">
        <v>0</v>
      </c>
      <c r="I108" s="931">
        <v>0</v>
      </c>
      <c r="J108" s="935">
        <v>0</v>
      </c>
      <c r="K108" s="935">
        <v>0</v>
      </c>
      <c r="L108" s="935">
        <v>0</v>
      </c>
      <c r="M108" s="935">
        <v>0</v>
      </c>
      <c r="N108" s="935">
        <v>0</v>
      </c>
      <c r="O108" s="935">
        <v>0</v>
      </c>
      <c r="P108" s="935">
        <v>0</v>
      </c>
      <c r="Q108" s="935">
        <v>0</v>
      </c>
      <c r="R108" s="935">
        <v>0</v>
      </c>
      <c r="S108" s="935">
        <v>0</v>
      </c>
      <c r="T108" s="935">
        <v>0</v>
      </c>
      <c r="U108" s="935">
        <v>0</v>
      </c>
      <c r="V108" s="935">
        <v>0</v>
      </c>
      <c r="W108" s="935">
        <v>0</v>
      </c>
      <c r="X108" s="935">
        <v>0</v>
      </c>
      <c r="Y108" s="935">
        <v>0</v>
      </c>
      <c r="Z108" s="935">
        <v>0</v>
      </c>
      <c r="AA108" s="935">
        <v>0</v>
      </c>
      <c r="AB108" s="935">
        <v>0</v>
      </c>
      <c r="AC108" s="935">
        <v>0</v>
      </c>
      <c r="AD108" s="935">
        <v>0</v>
      </c>
      <c r="AE108" s="935">
        <v>0</v>
      </c>
      <c r="AF108" s="935">
        <v>0</v>
      </c>
      <c r="AG108" s="935">
        <v>0</v>
      </c>
      <c r="AH108" s="935">
        <v>0</v>
      </c>
      <c r="AI108" s="931">
        <f t="shared" si="25"/>
        <v>39.294705904749456</v>
      </c>
    </row>
    <row r="109" spans="2:35" s="936" customFormat="1">
      <c r="B109" s="932" t="s">
        <v>815</v>
      </c>
      <c r="C109" s="935">
        <v>11.8596729976448</v>
      </c>
      <c r="D109" s="935">
        <v>23.719345995289601</v>
      </c>
      <c r="E109" s="935">
        <v>11.8596729976448</v>
      </c>
      <c r="F109" s="935">
        <v>0</v>
      </c>
      <c r="G109" s="935">
        <v>0</v>
      </c>
      <c r="H109" s="935">
        <v>0</v>
      </c>
      <c r="I109" s="931">
        <v>0</v>
      </c>
      <c r="J109" s="935">
        <v>0</v>
      </c>
      <c r="K109" s="935">
        <v>0</v>
      </c>
      <c r="L109" s="935">
        <v>0</v>
      </c>
      <c r="M109" s="935">
        <v>0</v>
      </c>
      <c r="N109" s="935">
        <v>0</v>
      </c>
      <c r="O109" s="935">
        <v>0</v>
      </c>
      <c r="P109" s="935">
        <v>0</v>
      </c>
      <c r="Q109" s="935">
        <v>0</v>
      </c>
      <c r="R109" s="935">
        <v>0</v>
      </c>
      <c r="S109" s="935">
        <v>0</v>
      </c>
      <c r="T109" s="935">
        <v>0</v>
      </c>
      <c r="U109" s="935">
        <v>0</v>
      </c>
      <c r="V109" s="935">
        <v>0</v>
      </c>
      <c r="W109" s="935">
        <v>0</v>
      </c>
      <c r="X109" s="935">
        <v>0</v>
      </c>
      <c r="Y109" s="935">
        <v>0</v>
      </c>
      <c r="Z109" s="935">
        <v>0</v>
      </c>
      <c r="AA109" s="935">
        <v>0</v>
      </c>
      <c r="AB109" s="935">
        <v>0</v>
      </c>
      <c r="AC109" s="935">
        <v>0</v>
      </c>
      <c r="AD109" s="935">
        <v>0</v>
      </c>
      <c r="AE109" s="935">
        <v>0</v>
      </c>
      <c r="AF109" s="935">
        <v>0</v>
      </c>
      <c r="AG109" s="935">
        <v>0</v>
      </c>
      <c r="AH109" s="935">
        <v>0</v>
      </c>
      <c r="AI109" s="931">
        <f t="shared" si="25"/>
        <v>47.438691990579201</v>
      </c>
    </row>
    <row r="110" spans="2:35" s="936" customFormat="1">
      <c r="B110" s="934" t="s">
        <v>816</v>
      </c>
      <c r="C110" s="931">
        <v>6.8125232132868367</v>
      </c>
      <c r="D110" s="931">
        <v>13.625046426573673</v>
      </c>
      <c r="E110" s="931">
        <v>13.625046426573673</v>
      </c>
      <c r="F110" s="931">
        <v>6.8125232132868367</v>
      </c>
      <c r="G110" s="931">
        <v>0</v>
      </c>
      <c r="H110" s="931">
        <v>0</v>
      </c>
      <c r="I110" s="931">
        <v>0</v>
      </c>
      <c r="J110" s="931">
        <v>0</v>
      </c>
      <c r="K110" s="931">
        <v>0</v>
      </c>
      <c r="L110" s="931">
        <v>0</v>
      </c>
      <c r="M110" s="931">
        <v>0</v>
      </c>
      <c r="N110" s="931">
        <v>0</v>
      </c>
      <c r="O110" s="931">
        <v>0</v>
      </c>
      <c r="P110" s="931">
        <v>0</v>
      </c>
      <c r="Q110" s="931">
        <v>0</v>
      </c>
      <c r="R110" s="931">
        <v>0</v>
      </c>
      <c r="S110" s="931">
        <v>0</v>
      </c>
      <c r="T110" s="931">
        <v>0</v>
      </c>
      <c r="U110" s="931">
        <v>0</v>
      </c>
      <c r="V110" s="931">
        <v>0</v>
      </c>
      <c r="W110" s="931">
        <v>0</v>
      </c>
      <c r="X110" s="931">
        <v>0</v>
      </c>
      <c r="Y110" s="931">
        <v>0</v>
      </c>
      <c r="Z110" s="931">
        <v>0</v>
      </c>
      <c r="AA110" s="931">
        <v>0</v>
      </c>
      <c r="AB110" s="931">
        <v>0</v>
      </c>
      <c r="AC110" s="931">
        <v>0</v>
      </c>
      <c r="AD110" s="931">
        <v>0</v>
      </c>
      <c r="AE110" s="931">
        <v>0</v>
      </c>
      <c r="AF110" s="931">
        <v>0</v>
      </c>
      <c r="AG110" s="931">
        <v>0</v>
      </c>
      <c r="AH110" s="931">
        <v>0</v>
      </c>
      <c r="AI110" s="931">
        <f t="shared" si="25"/>
        <v>40.875139279721019</v>
      </c>
    </row>
    <row r="111" spans="2:35" s="936" customFormat="1">
      <c r="B111" s="934" t="s">
        <v>817</v>
      </c>
      <c r="C111" s="935">
        <v>6.3560147232443178</v>
      </c>
      <c r="D111" s="935">
        <v>12.712029446488636</v>
      </c>
      <c r="E111" s="935">
        <v>12.712029446488636</v>
      </c>
      <c r="F111" s="935">
        <v>12.712029446488636</v>
      </c>
      <c r="G111" s="935">
        <v>6.3560147232443178</v>
      </c>
      <c r="H111" s="935">
        <v>0</v>
      </c>
      <c r="I111" s="931">
        <v>0</v>
      </c>
      <c r="J111" s="935">
        <v>0</v>
      </c>
      <c r="K111" s="935">
        <v>0</v>
      </c>
      <c r="L111" s="935">
        <v>0</v>
      </c>
      <c r="M111" s="935">
        <v>0</v>
      </c>
      <c r="N111" s="935">
        <v>0</v>
      </c>
      <c r="O111" s="935">
        <v>0</v>
      </c>
      <c r="P111" s="935">
        <v>0</v>
      </c>
      <c r="Q111" s="935">
        <v>0</v>
      </c>
      <c r="R111" s="935">
        <v>0</v>
      </c>
      <c r="S111" s="935">
        <v>0</v>
      </c>
      <c r="T111" s="935">
        <v>0</v>
      </c>
      <c r="U111" s="935">
        <v>0</v>
      </c>
      <c r="V111" s="935">
        <v>0</v>
      </c>
      <c r="W111" s="935">
        <v>0</v>
      </c>
      <c r="X111" s="935">
        <v>0</v>
      </c>
      <c r="Y111" s="935">
        <v>0</v>
      </c>
      <c r="Z111" s="935">
        <v>0</v>
      </c>
      <c r="AA111" s="935">
        <v>0</v>
      </c>
      <c r="AB111" s="935">
        <v>0</v>
      </c>
      <c r="AC111" s="935">
        <v>0</v>
      </c>
      <c r="AD111" s="935">
        <v>0</v>
      </c>
      <c r="AE111" s="935">
        <v>0</v>
      </c>
      <c r="AF111" s="935">
        <v>0</v>
      </c>
      <c r="AG111" s="935">
        <v>0</v>
      </c>
      <c r="AH111" s="935">
        <v>0</v>
      </c>
      <c r="AI111" s="931">
        <f t="shared" si="25"/>
        <v>50.848117785954543</v>
      </c>
    </row>
    <row r="112" spans="2:35" s="936" customFormat="1">
      <c r="B112" s="932" t="s">
        <v>499</v>
      </c>
      <c r="C112" s="935">
        <v>232.17582259107766</v>
      </c>
      <c r="D112" s="935">
        <v>232.17582259107766</v>
      </c>
      <c r="E112" s="935">
        <v>232.17582259107766</v>
      </c>
      <c r="F112" s="935">
        <v>232.17582259107766</v>
      </c>
      <c r="G112" s="935">
        <v>232.17582259107766</v>
      </c>
      <c r="H112" s="935">
        <v>232.17582259107766</v>
      </c>
      <c r="I112" s="931">
        <v>232.17582259107766</v>
      </c>
      <c r="J112" s="935">
        <v>0</v>
      </c>
      <c r="K112" s="935">
        <v>0</v>
      </c>
      <c r="L112" s="935">
        <v>0</v>
      </c>
      <c r="M112" s="935">
        <v>0</v>
      </c>
      <c r="N112" s="935">
        <v>0</v>
      </c>
      <c r="O112" s="935">
        <v>0</v>
      </c>
      <c r="P112" s="935">
        <v>0</v>
      </c>
      <c r="Q112" s="935">
        <v>0</v>
      </c>
      <c r="R112" s="935">
        <v>0</v>
      </c>
      <c r="S112" s="935">
        <v>0</v>
      </c>
      <c r="T112" s="935">
        <v>0</v>
      </c>
      <c r="U112" s="935">
        <v>0</v>
      </c>
      <c r="V112" s="935">
        <v>0</v>
      </c>
      <c r="W112" s="935">
        <v>0</v>
      </c>
      <c r="X112" s="935">
        <v>0</v>
      </c>
      <c r="Y112" s="935">
        <v>0</v>
      </c>
      <c r="Z112" s="935">
        <v>0</v>
      </c>
      <c r="AA112" s="935">
        <v>0</v>
      </c>
      <c r="AB112" s="935">
        <v>0</v>
      </c>
      <c r="AC112" s="935">
        <v>0</v>
      </c>
      <c r="AD112" s="935">
        <v>0</v>
      </c>
      <c r="AE112" s="935">
        <v>0</v>
      </c>
      <c r="AF112" s="935">
        <v>0</v>
      </c>
      <c r="AG112" s="935">
        <v>0</v>
      </c>
      <c r="AH112" s="935">
        <v>0</v>
      </c>
      <c r="AI112" s="931">
        <f t="shared" si="25"/>
        <v>1625.2307581375435</v>
      </c>
    </row>
    <row r="113" spans="2:35" s="936" customFormat="1">
      <c r="B113" s="932" t="s">
        <v>500</v>
      </c>
      <c r="C113" s="935">
        <v>159.20744921971095</v>
      </c>
      <c r="D113" s="935">
        <v>159.20744921971095</v>
      </c>
      <c r="E113" s="935">
        <v>159.20744921971095</v>
      </c>
      <c r="F113" s="935">
        <v>159.20744921971095</v>
      </c>
      <c r="G113" s="935">
        <v>0</v>
      </c>
      <c r="H113" s="935">
        <v>0</v>
      </c>
      <c r="I113" s="931">
        <v>0</v>
      </c>
      <c r="J113" s="935">
        <v>0</v>
      </c>
      <c r="K113" s="935">
        <v>0</v>
      </c>
      <c r="L113" s="935">
        <v>0</v>
      </c>
      <c r="M113" s="935">
        <v>0</v>
      </c>
      <c r="N113" s="935">
        <v>0</v>
      </c>
      <c r="O113" s="935">
        <v>0</v>
      </c>
      <c r="P113" s="935">
        <v>0</v>
      </c>
      <c r="Q113" s="935">
        <v>0</v>
      </c>
      <c r="R113" s="935">
        <v>0</v>
      </c>
      <c r="S113" s="935">
        <v>0</v>
      </c>
      <c r="T113" s="935">
        <v>0</v>
      </c>
      <c r="U113" s="935">
        <v>0</v>
      </c>
      <c r="V113" s="935">
        <v>0</v>
      </c>
      <c r="W113" s="935">
        <v>0</v>
      </c>
      <c r="X113" s="935">
        <v>0</v>
      </c>
      <c r="Y113" s="935">
        <v>0</v>
      </c>
      <c r="Z113" s="935">
        <v>0</v>
      </c>
      <c r="AA113" s="935">
        <v>0</v>
      </c>
      <c r="AB113" s="935">
        <v>0</v>
      </c>
      <c r="AC113" s="935">
        <v>0</v>
      </c>
      <c r="AD113" s="935">
        <v>0</v>
      </c>
      <c r="AE113" s="935">
        <v>0</v>
      </c>
      <c r="AF113" s="935">
        <v>0</v>
      </c>
      <c r="AG113" s="935">
        <v>0</v>
      </c>
      <c r="AH113" s="935">
        <v>0</v>
      </c>
      <c r="AI113" s="931">
        <f t="shared" si="25"/>
        <v>636.82979687884381</v>
      </c>
    </row>
    <row r="114" spans="2:35" s="936" customFormat="1">
      <c r="B114" s="934" t="s">
        <v>501</v>
      </c>
      <c r="C114" s="935">
        <v>176.43947464250647</v>
      </c>
      <c r="D114" s="935">
        <v>176.43947464250647</v>
      </c>
      <c r="E114" s="935">
        <v>0</v>
      </c>
      <c r="F114" s="935">
        <v>0</v>
      </c>
      <c r="G114" s="935">
        <v>0</v>
      </c>
      <c r="H114" s="935">
        <v>0</v>
      </c>
      <c r="I114" s="931">
        <v>0</v>
      </c>
      <c r="J114" s="935">
        <v>0</v>
      </c>
      <c r="K114" s="935">
        <v>0</v>
      </c>
      <c r="L114" s="935">
        <v>0</v>
      </c>
      <c r="M114" s="935">
        <v>0</v>
      </c>
      <c r="N114" s="935">
        <v>0</v>
      </c>
      <c r="O114" s="935">
        <v>0</v>
      </c>
      <c r="P114" s="935">
        <v>0</v>
      </c>
      <c r="Q114" s="935">
        <v>0</v>
      </c>
      <c r="R114" s="935">
        <v>0</v>
      </c>
      <c r="S114" s="935">
        <v>0</v>
      </c>
      <c r="T114" s="935">
        <v>0</v>
      </c>
      <c r="U114" s="935">
        <v>0</v>
      </c>
      <c r="V114" s="935">
        <v>0</v>
      </c>
      <c r="W114" s="935">
        <v>0</v>
      </c>
      <c r="X114" s="935">
        <v>0</v>
      </c>
      <c r="Y114" s="935">
        <v>0</v>
      </c>
      <c r="Z114" s="935">
        <v>0</v>
      </c>
      <c r="AA114" s="935">
        <v>0</v>
      </c>
      <c r="AB114" s="935">
        <v>0</v>
      </c>
      <c r="AC114" s="935">
        <v>0</v>
      </c>
      <c r="AD114" s="935">
        <v>0</v>
      </c>
      <c r="AE114" s="935">
        <v>0</v>
      </c>
      <c r="AF114" s="935">
        <v>0</v>
      </c>
      <c r="AG114" s="935">
        <v>0</v>
      </c>
      <c r="AH114" s="935">
        <v>0</v>
      </c>
      <c r="AI114" s="931">
        <f t="shared" si="25"/>
        <v>352.87894928501294</v>
      </c>
    </row>
    <row r="115" spans="2:35" s="936" customFormat="1">
      <c r="B115" s="932" t="s">
        <v>648</v>
      </c>
      <c r="C115" s="931">
        <v>596.56334149282532</v>
      </c>
      <c r="D115" s="931">
        <v>0</v>
      </c>
      <c r="E115" s="931">
        <v>0</v>
      </c>
      <c r="F115" s="931">
        <v>0</v>
      </c>
      <c r="G115" s="931">
        <v>0</v>
      </c>
      <c r="H115" s="931">
        <v>0</v>
      </c>
      <c r="I115" s="931">
        <v>0</v>
      </c>
      <c r="J115" s="931">
        <v>0</v>
      </c>
      <c r="K115" s="931">
        <v>0</v>
      </c>
      <c r="L115" s="931">
        <v>0</v>
      </c>
      <c r="M115" s="931">
        <v>0</v>
      </c>
      <c r="N115" s="931">
        <v>0</v>
      </c>
      <c r="O115" s="931">
        <v>0</v>
      </c>
      <c r="P115" s="931">
        <v>0</v>
      </c>
      <c r="Q115" s="931">
        <v>0</v>
      </c>
      <c r="R115" s="931">
        <v>0</v>
      </c>
      <c r="S115" s="931">
        <v>0</v>
      </c>
      <c r="T115" s="931">
        <v>0</v>
      </c>
      <c r="U115" s="931">
        <v>0</v>
      </c>
      <c r="V115" s="931">
        <v>0</v>
      </c>
      <c r="W115" s="931">
        <v>0</v>
      </c>
      <c r="X115" s="931">
        <v>0</v>
      </c>
      <c r="Y115" s="931">
        <v>0</v>
      </c>
      <c r="Z115" s="931">
        <v>0</v>
      </c>
      <c r="AA115" s="931">
        <v>0</v>
      </c>
      <c r="AB115" s="931">
        <v>0</v>
      </c>
      <c r="AC115" s="931">
        <v>0</v>
      </c>
      <c r="AD115" s="931">
        <v>0</v>
      </c>
      <c r="AE115" s="931">
        <v>0</v>
      </c>
      <c r="AF115" s="931">
        <v>0</v>
      </c>
      <c r="AG115" s="931">
        <v>0</v>
      </c>
      <c r="AH115" s="931">
        <v>0</v>
      </c>
      <c r="AI115" s="931">
        <f t="shared" si="25"/>
        <v>596.56334149282532</v>
      </c>
    </row>
    <row r="116" spans="2:35" s="936" customFormat="1">
      <c r="B116" s="932" t="s">
        <v>831</v>
      </c>
      <c r="C116" s="931">
        <v>0.31105869563531391</v>
      </c>
      <c r="D116" s="931">
        <v>0.62211739127062782</v>
      </c>
      <c r="E116" s="931">
        <v>0</v>
      </c>
      <c r="F116" s="931">
        <v>0</v>
      </c>
      <c r="G116" s="931">
        <v>0</v>
      </c>
      <c r="H116" s="931">
        <v>0</v>
      </c>
      <c r="I116" s="931">
        <v>0</v>
      </c>
      <c r="J116" s="931">
        <v>0</v>
      </c>
      <c r="K116" s="931">
        <v>0</v>
      </c>
      <c r="L116" s="931">
        <v>0</v>
      </c>
      <c r="M116" s="931">
        <v>0</v>
      </c>
      <c r="N116" s="931">
        <v>0</v>
      </c>
      <c r="O116" s="931">
        <v>0</v>
      </c>
      <c r="P116" s="931">
        <v>0</v>
      </c>
      <c r="Q116" s="931">
        <v>0</v>
      </c>
      <c r="R116" s="931">
        <v>0</v>
      </c>
      <c r="S116" s="931">
        <v>0</v>
      </c>
      <c r="T116" s="931">
        <v>0</v>
      </c>
      <c r="U116" s="931">
        <v>0</v>
      </c>
      <c r="V116" s="931">
        <v>0</v>
      </c>
      <c r="W116" s="931">
        <v>0</v>
      </c>
      <c r="X116" s="931">
        <v>0</v>
      </c>
      <c r="Y116" s="931">
        <v>0</v>
      </c>
      <c r="Z116" s="931">
        <v>0</v>
      </c>
      <c r="AA116" s="931">
        <v>0</v>
      </c>
      <c r="AB116" s="931">
        <v>0</v>
      </c>
      <c r="AC116" s="931">
        <v>0</v>
      </c>
      <c r="AD116" s="931">
        <v>0</v>
      </c>
      <c r="AE116" s="931">
        <v>0</v>
      </c>
      <c r="AF116" s="931">
        <v>0</v>
      </c>
      <c r="AG116" s="931">
        <v>0</v>
      </c>
      <c r="AH116" s="931">
        <v>0</v>
      </c>
      <c r="AI116" s="931">
        <f t="shared" si="25"/>
        <v>0.93317608690594178</v>
      </c>
    </row>
    <row r="117" spans="2:35" s="936" customFormat="1">
      <c r="B117" s="932" t="s">
        <v>830</v>
      </c>
      <c r="C117" s="931">
        <v>65.440859244535801</v>
      </c>
      <c r="D117" s="931">
        <v>65.202023991818521</v>
      </c>
      <c r="E117" s="931">
        <v>0</v>
      </c>
      <c r="F117" s="931">
        <v>0</v>
      </c>
      <c r="G117" s="931">
        <v>0</v>
      </c>
      <c r="H117" s="931">
        <v>0</v>
      </c>
      <c r="I117" s="931">
        <v>0</v>
      </c>
      <c r="J117" s="931">
        <v>0</v>
      </c>
      <c r="K117" s="931">
        <v>0</v>
      </c>
      <c r="L117" s="931">
        <v>0</v>
      </c>
      <c r="M117" s="931">
        <v>0</v>
      </c>
      <c r="N117" s="931">
        <v>0</v>
      </c>
      <c r="O117" s="931">
        <v>0</v>
      </c>
      <c r="P117" s="931">
        <v>0</v>
      </c>
      <c r="Q117" s="931">
        <v>0</v>
      </c>
      <c r="R117" s="931">
        <v>0</v>
      </c>
      <c r="S117" s="931">
        <v>0</v>
      </c>
      <c r="T117" s="931">
        <v>0</v>
      </c>
      <c r="U117" s="931">
        <v>0</v>
      </c>
      <c r="V117" s="931">
        <v>0</v>
      </c>
      <c r="W117" s="931">
        <v>0</v>
      </c>
      <c r="X117" s="931">
        <v>0</v>
      </c>
      <c r="Y117" s="931">
        <v>0</v>
      </c>
      <c r="Z117" s="931">
        <v>0</v>
      </c>
      <c r="AA117" s="931">
        <v>0</v>
      </c>
      <c r="AB117" s="931">
        <v>0</v>
      </c>
      <c r="AC117" s="931">
        <v>0</v>
      </c>
      <c r="AD117" s="931">
        <v>0</v>
      </c>
      <c r="AE117" s="931">
        <v>0</v>
      </c>
      <c r="AF117" s="931">
        <v>0</v>
      </c>
      <c r="AG117" s="931">
        <v>0</v>
      </c>
      <c r="AH117" s="931">
        <v>0</v>
      </c>
      <c r="AI117" s="931">
        <f t="shared" si="25"/>
        <v>130.64288323635432</v>
      </c>
    </row>
    <row r="118" spans="2:35" s="936" customFormat="1">
      <c r="B118" s="932" t="s">
        <v>556</v>
      </c>
      <c r="C118" s="931">
        <v>187.32188154125114</v>
      </c>
      <c r="D118" s="931">
        <v>0</v>
      </c>
      <c r="E118" s="931">
        <v>0</v>
      </c>
      <c r="F118" s="931">
        <v>0</v>
      </c>
      <c r="G118" s="931">
        <v>0</v>
      </c>
      <c r="H118" s="931">
        <v>0</v>
      </c>
      <c r="I118" s="931">
        <v>0</v>
      </c>
      <c r="J118" s="931">
        <v>0</v>
      </c>
      <c r="K118" s="931">
        <v>0</v>
      </c>
      <c r="L118" s="931">
        <v>0</v>
      </c>
      <c r="M118" s="931">
        <v>0</v>
      </c>
      <c r="N118" s="931">
        <v>0</v>
      </c>
      <c r="O118" s="931">
        <v>0</v>
      </c>
      <c r="P118" s="931">
        <v>0</v>
      </c>
      <c r="Q118" s="931">
        <v>0</v>
      </c>
      <c r="R118" s="931">
        <v>0</v>
      </c>
      <c r="S118" s="931">
        <v>0</v>
      </c>
      <c r="T118" s="931">
        <v>0</v>
      </c>
      <c r="U118" s="931">
        <v>0</v>
      </c>
      <c r="V118" s="931">
        <v>0</v>
      </c>
      <c r="W118" s="931">
        <v>0</v>
      </c>
      <c r="X118" s="931">
        <v>0</v>
      </c>
      <c r="Y118" s="931">
        <v>0</v>
      </c>
      <c r="Z118" s="931">
        <v>0</v>
      </c>
      <c r="AA118" s="931">
        <v>0</v>
      </c>
      <c r="AB118" s="931">
        <v>0</v>
      </c>
      <c r="AC118" s="931">
        <v>0</v>
      </c>
      <c r="AD118" s="931">
        <v>0</v>
      </c>
      <c r="AE118" s="931">
        <v>0</v>
      </c>
      <c r="AF118" s="931">
        <v>0</v>
      </c>
      <c r="AG118" s="931">
        <v>0</v>
      </c>
      <c r="AH118" s="931">
        <v>0</v>
      </c>
      <c r="AI118" s="931">
        <f t="shared" si="25"/>
        <v>187.32188154125114</v>
      </c>
    </row>
    <row r="119" spans="2:35" s="936" customFormat="1">
      <c r="B119" s="932" t="s">
        <v>79</v>
      </c>
      <c r="C119" s="931">
        <v>272.41900774999999</v>
      </c>
      <c r="D119" s="931">
        <v>98.807299920000005</v>
      </c>
      <c r="E119" s="931">
        <v>0</v>
      </c>
      <c r="F119" s="931">
        <v>0</v>
      </c>
      <c r="G119" s="931">
        <v>0</v>
      </c>
      <c r="H119" s="931">
        <v>0</v>
      </c>
      <c r="I119" s="931">
        <v>0</v>
      </c>
      <c r="J119" s="931">
        <v>0</v>
      </c>
      <c r="K119" s="931">
        <v>0</v>
      </c>
      <c r="L119" s="931">
        <v>0</v>
      </c>
      <c r="M119" s="931">
        <v>0</v>
      </c>
      <c r="N119" s="931">
        <v>0</v>
      </c>
      <c r="O119" s="931">
        <v>0</v>
      </c>
      <c r="P119" s="931">
        <v>0</v>
      </c>
      <c r="Q119" s="931">
        <v>0</v>
      </c>
      <c r="R119" s="931">
        <v>0</v>
      </c>
      <c r="S119" s="931">
        <v>0</v>
      </c>
      <c r="T119" s="931">
        <v>0</v>
      </c>
      <c r="U119" s="931">
        <v>0</v>
      </c>
      <c r="V119" s="931">
        <v>0</v>
      </c>
      <c r="W119" s="931">
        <v>0</v>
      </c>
      <c r="X119" s="931">
        <v>0</v>
      </c>
      <c r="Y119" s="931">
        <v>0</v>
      </c>
      <c r="Z119" s="931">
        <v>0</v>
      </c>
      <c r="AA119" s="931">
        <v>0</v>
      </c>
      <c r="AB119" s="931">
        <v>0</v>
      </c>
      <c r="AC119" s="931">
        <v>0</v>
      </c>
      <c r="AD119" s="931">
        <v>0</v>
      </c>
      <c r="AE119" s="931">
        <v>0</v>
      </c>
      <c r="AF119" s="931">
        <v>0</v>
      </c>
      <c r="AG119" s="931">
        <v>0</v>
      </c>
      <c r="AH119" s="931">
        <v>0</v>
      </c>
      <c r="AI119" s="931">
        <f t="shared" si="25"/>
        <v>371.22630766999998</v>
      </c>
    </row>
    <row r="120" spans="2:35" s="936" customFormat="1">
      <c r="B120" s="932" t="s">
        <v>218</v>
      </c>
      <c r="C120" s="935">
        <f t="shared" ref="C120:AH120" si="26">+C121+C122</f>
        <v>907.20536750108954</v>
      </c>
      <c r="D120" s="935">
        <f t="shared" si="26"/>
        <v>0</v>
      </c>
      <c r="E120" s="935">
        <f t="shared" si="26"/>
        <v>0</v>
      </c>
      <c r="F120" s="935">
        <f t="shared" si="26"/>
        <v>0</v>
      </c>
      <c r="G120" s="935">
        <f t="shared" si="26"/>
        <v>0</v>
      </c>
      <c r="H120" s="935">
        <f t="shared" si="26"/>
        <v>0</v>
      </c>
      <c r="I120" s="935">
        <f t="shared" si="26"/>
        <v>0</v>
      </c>
      <c r="J120" s="935">
        <f t="shared" si="26"/>
        <v>0</v>
      </c>
      <c r="K120" s="935">
        <f t="shared" si="26"/>
        <v>0</v>
      </c>
      <c r="L120" s="935">
        <f t="shared" si="26"/>
        <v>0</v>
      </c>
      <c r="M120" s="935">
        <f t="shared" si="26"/>
        <v>0</v>
      </c>
      <c r="N120" s="935">
        <f t="shared" si="26"/>
        <v>0</v>
      </c>
      <c r="O120" s="935">
        <f t="shared" si="26"/>
        <v>0</v>
      </c>
      <c r="P120" s="935">
        <f t="shared" si="26"/>
        <v>0</v>
      </c>
      <c r="Q120" s="935">
        <f t="shared" si="26"/>
        <v>0</v>
      </c>
      <c r="R120" s="935">
        <f t="shared" si="26"/>
        <v>0</v>
      </c>
      <c r="S120" s="935">
        <f t="shared" si="26"/>
        <v>0</v>
      </c>
      <c r="T120" s="935">
        <f t="shared" si="26"/>
        <v>0</v>
      </c>
      <c r="U120" s="935">
        <f t="shared" si="26"/>
        <v>0</v>
      </c>
      <c r="V120" s="935">
        <f t="shared" si="26"/>
        <v>0</v>
      </c>
      <c r="W120" s="935">
        <f t="shared" si="26"/>
        <v>0</v>
      </c>
      <c r="X120" s="935">
        <f t="shared" si="26"/>
        <v>0</v>
      </c>
      <c r="Y120" s="935">
        <f t="shared" si="26"/>
        <v>0</v>
      </c>
      <c r="Z120" s="935">
        <f t="shared" si="26"/>
        <v>0</v>
      </c>
      <c r="AA120" s="935">
        <f t="shared" si="26"/>
        <v>0</v>
      </c>
      <c r="AB120" s="935">
        <f t="shared" si="26"/>
        <v>0</v>
      </c>
      <c r="AC120" s="935">
        <f t="shared" si="26"/>
        <v>0</v>
      </c>
      <c r="AD120" s="935">
        <f t="shared" si="26"/>
        <v>0</v>
      </c>
      <c r="AE120" s="935">
        <f t="shared" si="26"/>
        <v>0</v>
      </c>
      <c r="AF120" s="935">
        <f t="shared" si="26"/>
        <v>0</v>
      </c>
      <c r="AG120" s="935">
        <f t="shared" si="26"/>
        <v>0</v>
      </c>
      <c r="AH120" s="935">
        <f t="shared" si="26"/>
        <v>0</v>
      </c>
      <c r="AI120" s="931">
        <f t="shared" si="25"/>
        <v>907.20536750108954</v>
      </c>
    </row>
    <row r="121" spans="2:35" s="936" customFormat="1">
      <c r="B121" s="326" t="s">
        <v>72</v>
      </c>
      <c r="C121" s="927">
        <v>907.20536750108954</v>
      </c>
      <c r="D121" s="927">
        <v>0</v>
      </c>
      <c r="E121" s="927">
        <v>0</v>
      </c>
      <c r="F121" s="927">
        <v>0</v>
      </c>
      <c r="G121" s="927">
        <v>0</v>
      </c>
      <c r="H121" s="927">
        <v>0</v>
      </c>
      <c r="I121" s="930">
        <v>0</v>
      </c>
      <c r="J121" s="927">
        <v>0</v>
      </c>
      <c r="K121" s="927">
        <v>0</v>
      </c>
      <c r="L121" s="927">
        <v>0</v>
      </c>
      <c r="M121" s="927">
        <v>0</v>
      </c>
      <c r="N121" s="927">
        <v>0</v>
      </c>
      <c r="O121" s="927">
        <v>0</v>
      </c>
      <c r="P121" s="927">
        <v>0</v>
      </c>
      <c r="Q121" s="927">
        <v>0</v>
      </c>
      <c r="R121" s="927">
        <v>0</v>
      </c>
      <c r="S121" s="927">
        <v>0</v>
      </c>
      <c r="T121" s="927">
        <v>0</v>
      </c>
      <c r="U121" s="927">
        <v>0</v>
      </c>
      <c r="V121" s="927">
        <v>0</v>
      </c>
      <c r="W121" s="927">
        <v>0</v>
      </c>
      <c r="X121" s="927">
        <v>0</v>
      </c>
      <c r="Y121" s="927">
        <v>0</v>
      </c>
      <c r="Z121" s="927">
        <v>0</v>
      </c>
      <c r="AA121" s="927">
        <v>0</v>
      </c>
      <c r="AB121" s="927">
        <v>0</v>
      </c>
      <c r="AC121" s="927">
        <v>0</v>
      </c>
      <c r="AD121" s="927">
        <v>0</v>
      </c>
      <c r="AE121" s="927">
        <v>0</v>
      </c>
      <c r="AF121" s="927">
        <v>0</v>
      </c>
      <c r="AG121" s="927">
        <v>0</v>
      </c>
      <c r="AH121" s="927">
        <v>0</v>
      </c>
      <c r="AI121" s="930">
        <f t="shared" si="25"/>
        <v>907.20536750108954</v>
      </c>
    </row>
    <row r="122" spans="2:35" s="936" customFormat="1">
      <c r="B122" s="352" t="s">
        <v>70</v>
      </c>
      <c r="C122" s="919">
        <v>0</v>
      </c>
      <c r="D122" s="919">
        <v>0</v>
      </c>
      <c r="E122" s="919">
        <v>0</v>
      </c>
      <c r="F122" s="919">
        <v>0</v>
      </c>
      <c r="G122" s="919">
        <v>0</v>
      </c>
      <c r="H122" s="919">
        <v>0</v>
      </c>
      <c r="I122" s="80">
        <v>0</v>
      </c>
      <c r="J122" s="919">
        <v>0</v>
      </c>
      <c r="K122" s="919">
        <v>0</v>
      </c>
      <c r="L122" s="919">
        <v>0</v>
      </c>
      <c r="M122" s="919">
        <v>0</v>
      </c>
      <c r="N122" s="919">
        <v>0</v>
      </c>
      <c r="O122" s="919">
        <v>0</v>
      </c>
      <c r="P122" s="919">
        <v>0</v>
      </c>
      <c r="Q122" s="919">
        <v>0</v>
      </c>
      <c r="R122" s="919">
        <v>0</v>
      </c>
      <c r="S122" s="919">
        <v>0</v>
      </c>
      <c r="T122" s="919">
        <v>0</v>
      </c>
      <c r="U122" s="919">
        <v>0</v>
      </c>
      <c r="V122" s="919">
        <v>0</v>
      </c>
      <c r="W122" s="919">
        <v>0</v>
      </c>
      <c r="X122" s="919">
        <v>0</v>
      </c>
      <c r="Y122" s="919">
        <v>0</v>
      </c>
      <c r="Z122" s="919">
        <v>0</v>
      </c>
      <c r="AA122" s="919">
        <v>0</v>
      </c>
      <c r="AB122" s="919">
        <v>0</v>
      </c>
      <c r="AC122" s="919">
        <v>0</v>
      </c>
      <c r="AD122" s="919">
        <v>0</v>
      </c>
      <c r="AE122" s="919">
        <v>0</v>
      </c>
      <c r="AF122" s="919">
        <v>0</v>
      </c>
      <c r="AG122" s="919">
        <v>0</v>
      </c>
      <c r="AH122" s="919">
        <v>0</v>
      </c>
      <c r="AI122" s="80">
        <f t="shared" si="25"/>
        <v>0</v>
      </c>
    </row>
    <row r="123" spans="2:35" s="936" customFormat="1">
      <c r="B123" s="932" t="s">
        <v>340</v>
      </c>
      <c r="C123" s="935">
        <f t="shared" ref="C123:AH123" si="27">+C124+C129</f>
        <v>29.293469557112367</v>
      </c>
      <c r="D123" s="935">
        <f t="shared" si="27"/>
        <v>26.802660026212187</v>
      </c>
      <c r="E123" s="935">
        <f t="shared" si="27"/>
        <v>12.805018996965957</v>
      </c>
      <c r="F123" s="935">
        <f t="shared" si="27"/>
        <v>0.89801331617250224</v>
      </c>
      <c r="G123" s="935">
        <f t="shared" si="27"/>
        <v>0.10480709842243248</v>
      </c>
      <c r="H123" s="935">
        <f t="shared" si="27"/>
        <v>5.2260000000000001E-2</v>
      </c>
      <c r="I123" s="935">
        <f t="shared" si="27"/>
        <v>5.2260000000000001E-2</v>
      </c>
      <c r="J123" s="935">
        <f t="shared" si="27"/>
        <v>5.2260000000000001E-2</v>
      </c>
      <c r="K123" s="935">
        <f t="shared" si="27"/>
        <v>0</v>
      </c>
      <c r="L123" s="935">
        <f t="shared" si="27"/>
        <v>0</v>
      </c>
      <c r="M123" s="935">
        <f t="shared" si="27"/>
        <v>0</v>
      </c>
      <c r="N123" s="935">
        <f t="shared" si="27"/>
        <v>0</v>
      </c>
      <c r="O123" s="935">
        <f t="shared" si="27"/>
        <v>0</v>
      </c>
      <c r="P123" s="935">
        <f t="shared" si="27"/>
        <v>0</v>
      </c>
      <c r="Q123" s="935">
        <f t="shared" si="27"/>
        <v>0</v>
      </c>
      <c r="R123" s="935">
        <f t="shared" si="27"/>
        <v>0</v>
      </c>
      <c r="S123" s="935">
        <f t="shared" si="27"/>
        <v>0</v>
      </c>
      <c r="T123" s="935">
        <f t="shared" si="27"/>
        <v>0</v>
      </c>
      <c r="U123" s="935">
        <f t="shared" si="27"/>
        <v>0</v>
      </c>
      <c r="V123" s="935">
        <f t="shared" si="27"/>
        <v>0</v>
      </c>
      <c r="W123" s="935">
        <f t="shared" si="27"/>
        <v>0</v>
      </c>
      <c r="X123" s="935">
        <f t="shared" si="27"/>
        <v>0</v>
      </c>
      <c r="Y123" s="935">
        <f t="shared" si="27"/>
        <v>0</v>
      </c>
      <c r="Z123" s="935">
        <f t="shared" si="27"/>
        <v>0</v>
      </c>
      <c r="AA123" s="935">
        <f t="shared" si="27"/>
        <v>0</v>
      </c>
      <c r="AB123" s="935">
        <f t="shared" si="27"/>
        <v>0</v>
      </c>
      <c r="AC123" s="935">
        <f t="shared" si="27"/>
        <v>0</v>
      </c>
      <c r="AD123" s="935">
        <f t="shared" si="27"/>
        <v>0</v>
      </c>
      <c r="AE123" s="935">
        <f t="shared" si="27"/>
        <v>0</v>
      </c>
      <c r="AF123" s="935">
        <f t="shared" si="27"/>
        <v>0</v>
      </c>
      <c r="AG123" s="935">
        <f t="shared" si="27"/>
        <v>0</v>
      </c>
      <c r="AH123" s="935">
        <f t="shared" si="27"/>
        <v>0</v>
      </c>
      <c r="AI123" s="931">
        <f t="shared" si="25"/>
        <v>70.060748994885458</v>
      </c>
    </row>
    <row r="124" spans="2:35" s="936" customFormat="1">
      <c r="B124" s="325" t="s">
        <v>72</v>
      </c>
      <c r="C124" s="343">
        <f t="shared" ref="C124:AH124" si="28">+C125+C127</f>
        <v>29.267339557112368</v>
      </c>
      <c r="D124" s="343">
        <f t="shared" si="28"/>
        <v>26.750400026212187</v>
      </c>
      <c r="E124" s="343">
        <f t="shared" si="28"/>
        <v>12.752758996965957</v>
      </c>
      <c r="F124" s="343">
        <f t="shared" si="28"/>
        <v>0.84575331617250227</v>
      </c>
      <c r="G124" s="343">
        <f t="shared" si="28"/>
        <v>5.2547098422432478E-2</v>
      </c>
      <c r="H124" s="343">
        <f t="shared" si="28"/>
        <v>0</v>
      </c>
      <c r="I124" s="343">
        <f t="shared" si="28"/>
        <v>0</v>
      </c>
      <c r="J124" s="343">
        <f t="shared" si="28"/>
        <v>0</v>
      </c>
      <c r="K124" s="343">
        <f t="shared" si="28"/>
        <v>0</v>
      </c>
      <c r="L124" s="343">
        <f t="shared" si="28"/>
        <v>0</v>
      </c>
      <c r="M124" s="343">
        <f t="shared" si="28"/>
        <v>0</v>
      </c>
      <c r="N124" s="343">
        <f t="shared" si="28"/>
        <v>0</v>
      </c>
      <c r="O124" s="343">
        <f t="shared" si="28"/>
        <v>0</v>
      </c>
      <c r="P124" s="343">
        <f t="shared" si="28"/>
        <v>0</v>
      </c>
      <c r="Q124" s="343">
        <f t="shared" si="28"/>
        <v>0</v>
      </c>
      <c r="R124" s="343">
        <f t="shared" si="28"/>
        <v>0</v>
      </c>
      <c r="S124" s="343">
        <f t="shared" si="28"/>
        <v>0</v>
      </c>
      <c r="T124" s="343">
        <f t="shared" si="28"/>
        <v>0</v>
      </c>
      <c r="U124" s="343">
        <f t="shared" si="28"/>
        <v>0</v>
      </c>
      <c r="V124" s="343">
        <f t="shared" si="28"/>
        <v>0</v>
      </c>
      <c r="W124" s="343">
        <f t="shared" si="28"/>
        <v>0</v>
      </c>
      <c r="X124" s="343">
        <f t="shared" si="28"/>
        <v>0</v>
      </c>
      <c r="Y124" s="343">
        <f t="shared" si="28"/>
        <v>0</v>
      </c>
      <c r="Z124" s="343">
        <f t="shared" si="28"/>
        <v>0</v>
      </c>
      <c r="AA124" s="343">
        <f t="shared" si="28"/>
        <v>0</v>
      </c>
      <c r="AB124" s="343">
        <f t="shared" si="28"/>
        <v>0</v>
      </c>
      <c r="AC124" s="343">
        <f t="shared" si="28"/>
        <v>0</v>
      </c>
      <c r="AD124" s="343">
        <f t="shared" si="28"/>
        <v>0</v>
      </c>
      <c r="AE124" s="343">
        <f t="shared" si="28"/>
        <v>0</v>
      </c>
      <c r="AF124" s="343">
        <f t="shared" si="28"/>
        <v>0</v>
      </c>
      <c r="AG124" s="343">
        <f t="shared" si="28"/>
        <v>0</v>
      </c>
      <c r="AH124" s="343">
        <f t="shared" si="28"/>
        <v>0</v>
      </c>
      <c r="AI124" s="929">
        <f t="shared" si="25"/>
        <v>69.668798994885449</v>
      </c>
    </row>
    <row r="125" spans="2:35" s="936" customFormat="1">
      <c r="B125" s="329" t="s">
        <v>82</v>
      </c>
      <c r="C125" s="928">
        <f t="shared" ref="C125:AH125" si="29">+C126</f>
        <v>2.827025919877554</v>
      </c>
      <c r="D125" s="928">
        <f t="shared" si="29"/>
        <v>2.8795610725593481</v>
      </c>
      <c r="E125" s="928">
        <f t="shared" si="29"/>
        <v>1.8626571991251846</v>
      </c>
      <c r="F125" s="928">
        <f t="shared" si="29"/>
        <v>0.84575331617250227</v>
      </c>
      <c r="G125" s="928">
        <f t="shared" si="29"/>
        <v>5.2547098422432478E-2</v>
      </c>
      <c r="H125" s="928">
        <f t="shared" si="29"/>
        <v>0</v>
      </c>
      <c r="I125" s="928">
        <f t="shared" si="29"/>
        <v>0</v>
      </c>
      <c r="J125" s="928">
        <f t="shared" si="29"/>
        <v>0</v>
      </c>
      <c r="K125" s="928">
        <f t="shared" si="29"/>
        <v>0</v>
      </c>
      <c r="L125" s="928">
        <f t="shared" si="29"/>
        <v>0</v>
      </c>
      <c r="M125" s="928">
        <f t="shared" si="29"/>
        <v>0</v>
      </c>
      <c r="N125" s="928">
        <f t="shared" si="29"/>
        <v>0</v>
      </c>
      <c r="O125" s="928">
        <f t="shared" si="29"/>
        <v>0</v>
      </c>
      <c r="P125" s="928">
        <f t="shared" si="29"/>
        <v>0</v>
      </c>
      <c r="Q125" s="928">
        <f t="shared" si="29"/>
        <v>0</v>
      </c>
      <c r="R125" s="928">
        <f t="shared" si="29"/>
        <v>0</v>
      </c>
      <c r="S125" s="928">
        <f t="shared" si="29"/>
        <v>0</v>
      </c>
      <c r="T125" s="928">
        <f t="shared" si="29"/>
        <v>0</v>
      </c>
      <c r="U125" s="928">
        <f t="shared" si="29"/>
        <v>0</v>
      </c>
      <c r="V125" s="928">
        <f t="shared" si="29"/>
        <v>0</v>
      </c>
      <c r="W125" s="928">
        <f t="shared" si="29"/>
        <v>0</v>
      </c>
      <c r="X125" s="928">
        <f t="shared" si="29"/>
        <v>0</v>
      </c>
      <c r="Y125" s="928">
        <f t="shared" si="29"/>
        <v>0</v>
      </c>
      <c r="Z125" s="928">
        <f t="shared" si="29"/>
        <v>0</v>
      </c>
      <c r="AA125" s="928">
        <f t="shared" si="29"/>
        <v>0</v>
      </c>
      <c r="AB125" s="928">
        <f t="shared" si="29"/>
        <v>0</v>
      </c>
      <c r="AC125" s="928">
        <f t="shared" si="29"/>
        <v>0</v>
      </c>
      <c r="AD125" s="928">
        <f t="shared" si="29"/>
        <v>0</v>
      </c>
      <c r="AE125" s="928">
        <f t="shared" si="29"/>
        <v>0</v>
      </c>
      <c r="AF125" s="928">
        <f t="shared" si="29"/>
        <v>0</v>
      </c>
      <c r="AG125" s="928">
        <f t="shared" si="29"/>
        <v>0</v>
      </c>
      <c r="AH125" s="928">
        <f t="shared" si="29"/>
        <v>0</v>
      </c>
      <c r="AI125" s="933">
        <f t="shared" si="25"/>
        <v>8.4675446061570199</v>
      </c>
    </row>
    <row r="126" spans="2:35" s="936" customFormat="1">
      <c r="B126" s="329" t="s">
        <v>745</v>
      </c>
      <c r="C126" s="928">
        <v>2.827025919877554</v>
      </c>
      <c r="D126" s="928">
        <v>2.8795610725593481</v>
      </c>
      <c r="E126" s="928">
        <v>1.8626571991251846</v>
      </c>
      <c r="F126" s="928">
        <v>0.84575331617250227</v>
      </c>
      <c r="G126" s="928">
        <v>5.2547098422432478E-2</v>
      </c>
      <c r="H126" s="928">
        <v>0</v>
      </c>
      <c r="I126" s="933">
        <v>0</v>
      </c>
      <c r="J126" s="928">
        <v>0</v>
      </c>
      <c r="K126" s="928">
        <v>0</v>
      </c>
      <c r="L126" s="928">
        <v>0</v>
      </c>
      <c r="M126" s="928">
        <v>0</v>
      </c>
      <c r="N126" s="928">
        <v>0</v>
      </c>
      <c r="O126" s="928">
        <v>0</v>
      </c>
      <c r="P126" s="928">
        <v>0</v>
      </c>
      <c r="Q126" s="928">
        <v>0</v>
      </c>
      <c r="R126" s="928">
        <v>0</v>
      </c>
      <c r="S126" s="928">
        <v>0</v>
      </c>
      <c r="T126" s="928">
        <v>0</v>
      </c>
      <c r="U126" s="928">
        <v>0</v>
      </c>
      <c r="V126" s="928">
        <v>0</v>
      </c>
      <c r="W126" s="928">
        <v>0</v>
      </c>
      <c r="X126" s="928">
        <v>0</v>
      </c>
      <c r="Y126" s="928">
        <v>0</v>
      </c>
      <c r="Z126" s="928">
        <v>0</v>
      </c>
      <c r="AA126" s="928">
        <v>0</v>
      </c>
      <c r="AB126" s="928">
        <v>0</v>
      </c>
      <c r="AC126" s="928">
        <v>0</v>
      </c>
      <c r="AD126" s="928">
        <v>0</v>
      </c>
      <c r="AE126" s="928">
        <v>0</v>
      </c>
      <c r="AF126" s="928">
        <v>0</v>
      </c>
      <c r="AG126" s="928">
        <v>0</v>
      </c>
      <c r="AH126" s="928">
        <v>0</v>
      </c>
      <c r="AI126" s="933">
        <f t="shared" si="25"/>
        <v>8.4675446061570199</v>
      </c>
    </row>
    <row r="127" spans="2:35" s="936" customFormat="1">
      <c r="B127" s="344" t="s">
        <v>86</v>
      </c>
      <c r="C127" s="928">
        <f t="shared" ref="C127:AH127" si="30">+C128</f>
        <v>26.440313637234816</v>
      </c>
      <c r="D127" s="928">
        <f t="shared" si="30"/>
        <v>23.870838953652839</v>
      </c>
      <c r="E127" s="928">
        <f t="shared" si="30"/>
        <v>10.890101797840773</v>
      </c>
      <c r="F127" s="928">
        <f t="shared" si="30"/>
        <v>0</v>
      </c>
      <c r="G127" s="928">
        <f t="shared" si="30"/>
        <v>0</v>
      </c>
      <c r="H127" s="928">
        <f t="shared" si="30"/>
        <v>0</v>
      </c>
      <c r="I127" s="928">
        <f t="shared" si="30"/>
        <v>0</v>
      </c>
      <c r="J127" s="928">
        <f t="shared" si="30"/>
        <v>0</v>
      </c>
      <c r="K127" s="928">
        <f t="shared" si="30"/>
        <v>0</v>
      </c>
      <c r="L127" s="928">
        <f t="shared" si="30"/>
        <v>0</v>
      </c>
      <c r="M127" s="928">
        <f t="shared" si="30"/>
        <v>0</v>
      </c>
      <c r="N127" s="928">
        <f t="shared" si="30"/>
        <v>0</v>
      </c>
      <c r="O127" s="928">
        <f t="shared" si="30"/>
        <v>0</v>
      </c>
      <c r="P127" s="928">
        <f t="shared" si="30"/>
        <v>0</v>
      </c>
      <c r="Q127" s="928">
        <f t="shared" si="30"/>
        <v>0</v>
      </c>
      <c r="R127" s="928">
        <f t="shared" si="30"/>
        <v>0</v>
      </c>
      <c r="S127" s="928">
        <f t="shared" si="30"/>
        <v>0</v>
      </c>
      <c r="T127" s="928">
        <f t="shared" si="30"/>
        <v>0</v>
      </c>
      <c r="U127" s="928">
        <f t="shared" si="30"/>
        <v>0</v>
      </c>
      <c r="V127" s="928">
        <f t="shared" si="30"/>
        <v>0</v>
      </c>
      <c r="W127" s="928">
        <f t="shared" si="30"/>
        <v>0</v>
      </c>
      <c r="X127" s="928">
        <f t="shared" si="30"/>
        <v>0</v>
      </c>
      <c r="Y127" s="928">
        <f t="shared" si="30"/>
        <v>0</v>
      </c>
      <c r="Z127" s="928">
        <f t="shared" si="30"/>
        <v>0</v>
      </c>
      <c r="AA127" s="928">
        <f t="shared" si="30"/>
        <v>0</v>
      </c>
      <c r="AB127" s="928">
        <f t="shared" si="30"/>
        <v>0</v>
      </c>
      <c r="AC127" s="928">
        <f t="shared" si="30"/>
        <v>0</v>
      </c>
      <c r="AD127" s="928">
        <f t="shared" si="30"/>
        <v>0</v>
      </c>
      <c r="AE127" s="928">
        <f t="shared" si="30"/>
        <v>0</v>
      </c>
      <c r="AF127" s="928">
        <f t="shared" si="30"/>
        <v>0</v>
      </c>
      <c r="AG127" s="928">
        <f t="shared" si="30"/>
        <v>0</v>
      </c>
      <c r="AH127" s="928">
        <f t="shared" si="30"/>
        <v>0</v>
      </c>
      <c r="AI127" s="933">
        <f t="shared" si="25"/>
        <v>61.201254388728429</v>
      </c>
    </row>
    <row r="128" spans="2:35" s="936" customFormat="1">
      <c r="B128" s="329" t="s">
        <v>745</v>
      </c>
      <c r="C128" s="928">
        <v>26.440313637234816</v>
      </c>
      <c r="D128" s="928">
        <v>23.870838953652839</v>
      </c>
      <c r="E128" s="928">
        <v>10.890101797840773</v>
      </c>
      <c r="F128" s="928">
        <v>0</v>
      </c>
      <c r="G128" s="928">
        <v>0</v>
      </c>
      <c r="H128" s="928">
        <v>0</v>
      </c>
      <c r="I128" s="933">
        <v>0</v>
      </c>
      <c r="J128" s="928">
        <v>0</v>
      </c>
      <c r="K128" s="928">
        <v>0</v>
      </c>
      <c r="L128" s="928">
        <v>0</v>
      </c>
      <c r="M128" s="928">
        <v>0</v>
      </c>
      <c r="N128" s="928">
        <v>0</v>
      </c>
      <c r="O128" s="928">
        <v>0</v>
      </c>
      <c r="P128" s="928">
        <v>0</v>
      </c>
      <c r="Q128" s="928">
        <v>0</v>
      </c>
      <c r="R128" s="928">
        <v>0</v>
      </c>
      <c r="S128" s="928">
        <v>0</v>
      </c>
      <c r="T128" s="928">
        <v>0</v>
      </c>
      <c r="U128" s="928">
        <v>0</v>
      </c>
      <c r="V128" s="928">
        <v>0</v>
      </c>
      <c r="W128" s="928">
        <v>0</v>
      </c>
      <c r="X128" s="928">
        <v>0</v>
      </c>
      <c r="Y128" s="928">
        <v>0</v>
      </c>
      <c r="Z128" s="928">
        <v>0</v>
      </c>
      <c r="AA128" s="928">
        <v>0</v>
      </c>
      <c r="AB128" s="928">
        <v>0</v>
      </c>
      <c r="AC128" s="928">
        <v>0</v>
      </c>
      <c r="AD128" s="928">
        <v>0</v>
      </c>
      <c r="AE128" s="928">
        <v>0</v>
      </c>
      <c r="AF128" s="928">
        <v>0</v>
      </c>
      <c r="AG128" s="928">
        <v>0</v>
      </c>
      <c r="AH128" s="928">
        <v>0</v>
      </c>
      <c r="AI128" s="933">
        <f t="shared" si="25"/>
        <v>61.201254388728429</v>
      </c>
    </row>
    <row r="129" spans="1:36" s="936" customFormat="1" ht="12" customHeight="1">
      <c r="B129" s="326" t="s">
        <v>70</v>
      </c>
      <c r="C129" s="347">
        <f>+C130</f>
        <v>2.613E-2</v>
      </c>
      <c r="D129" s="347">
        <f>+D130</f>
        <v>5.2260000000000001E-2</v>
      </c>
      <c r="E129" s="347">
        <f>+E130</f>
        <v>5.2260000000000001E-2</v>
      </c>
      <c r="F129" s="347">
        <f t="shared" ref="F129:AH129" si="31">+F130</f>
        <v>5.2260000000000001E-2</v>
      </c>
      <c r="G129" s="347">
        <f t="shared" si="31"/>
        <v>5.2260000000000001E-2</v>
      </c>
      <c r="H129" s="347">
        <f t="shared" si="31"/>
        <v>5.2260000000000001E-2</v>
      </c>
      <c r="I129" s="347">
        <f t="shared" si="31"/>
        <v>5.2260000000000001E-2</v>
      </c>
      <c r="J129" s="347">
        <f t="shared" si="31"/>
        <v>5.2260000000000001E-2</v>
      </c>
      <c r="K129" s="347">
        <f t="shared" si="31"/>
        <v>0</v>
      </c>
      <c r="L129" s="347">
        <f t="shared" si="31"/>
        <v>0</v>
      </c>
      <c r="M129" s="347">
        <f t="shared" si="31"/>
        <v>0</v>
      </c>
      <c r="N129" s="347">
        <f t="shared" si="31"/>
        <v>0</v>
      </c>
      <c r="O129" s="347">
        <f t="shared" si="31"/>
        <v>0</v>
      </c>
      <c r="P129" s="347">
        <f t="shared" si="31"/>
        <v>0</v>
      </c>
      <c r="Q129" s="347">
        <f t="shared" si="31"/>
        <v>0</v>
      </c>
      <c r="R129" s="347">
        <f t="shared" si="31"/>
        <v>0</v>
      </c>
      <c r="S129" s="347">
        <f t="shared" si="31"/>
        <v>0</v>
      </c>
      <c r="T129" s="347">
        <f t="shared" si="31"/>
        <v>0</v>
      </c>
      <c r="U129" s="347">
        <f t="shared" si="31"/>
        <v>0</v>
      </c>
      <c r="V129" s="347">
        <f t="shared" si="31"/>
        <v>0</v>
      </c>
      <c r="W129" s="347">
        <f t="shared" si="31"/>
        <v>0</v>
      </c>
      <c r="X129" s="347">
        <f t="shared" si="31"/>
        <v>0</v>
      </c>
      <c r="Y129" s="347">
        <f t="shared" si="31"/>
        <v>0</v>
      </c>
      <c r="Z129" s="347">
        <f t="shared" si="31"/>
        <v>0</v>
      </c>
      <c r="AA129" s="347">
        <f t="shared" si="31"/>
        <v>0</v>
      </c>
      <c r="AB129" s="347">
        <f t="shared" si="31"/>
        <v>0</v>
      </c>
      <c r="AC129" s="347">
        <f t="shared" si="31"/>
        <v>0</v>
      </c>
      <c r="AD129" s="347">
        <f t="shared" si="31"/>
        <v>0</v>
      </c>
      <c r="AE129" s="347">
        <f t="shared" si="31"/>
        <v>0</v>
      </c>
      <c r="AF129" s="347">
        <f t="shared" si="31"/>
        <v>0</v>
      </c>
      <c r="AG129" s="347">
        <f t="shared" si="31"/>
        <v>0</v>
      </c>
      <c r="AH129" s="347">
        <f t="shared" si="31"/>
        <v>0</v>
      </c>
      <c r="AI129" s="930">
        <f t="shared" si="25"/>
        <v>0.39194999999999991</v>
      </c>
    </row>
    <row r="130" spans="1:36" s="936" customFormat="1" ht="12" customHeight="1">
      <c r="B130" s="329" t="s">
        <v>85</v>
      </c>
      <c r="C130" s="928">
        <v>2.613E-2</v>
      </c>
      <c r="D130" s="928">
        <v>5.2260000000000001E-2</v>
      </c>
      <c r="E130" s="928">
        <v>5.2260000000000001E-2</v>
      </c>
      <c r="F130" s="928">
        <v>5.2260000000000001E-2</v>
      </c>
      <c r="G130" s="928">
        <v>5.2260000000000001E-2</v>
      </c>
      <c r="H130" s="928">
        <v>5.2260000000000001E-2</v>
      </c>
      <c r="I130" s="933">
        <v>5.2260000000000001E-2</v>
      </c>
      <c r="J130" s="928">
        <v>5.2260000000000001E-2</v>
      </c>
      <c r="K130" s="928">
        <v>0</v>
      </c>
      <c r="L130" s="928">
        <v>0</v>
      </c>
      <c r="M130" s="928">
        <v>0</v>
      </c>
      <c r="N130" s="928">
        <v>0</v>
      </c>
      <c r="O130" s="928">
        <v>0</v>
      </c>
      <c r="P130" s="928">
        <v>0</v>
      </c>
      <c r="Q130" s="928">
        <v>0</v>
      </c>
      <c r="R130" s="928">
        <v>0</v>
      </c>
      <c r="S130" s="928">
        <v>0</v>
      </c>
      <c r="T130" s="928">
        <v>0</v>
      </c>
      <c r="U130" s="928">
        <v>0</v>
      </c>
      <c r="V130" s="928">
        <v>0</v>
      </c>
      <c r="W130" s="928">
        <v>0</v>
      </c>
      <c r="X130" s="928">
        <v>0</v>
      </c>
      <c r="Y130" s="928">
        <v>0</v>
      </c>
      <c r="Z130" s="928">
        <v>0</v>
      </c>
      <c r="AA130" s="928">
        <v>0</v>
      </c>
      <c r="AB130" s="928">
        <v>0</v>
      </c>
      <c r="AC130" s="928">
        <v>0</v>
      </c>
      <c r="AD130" s="928">
        <v>0</v>
      </c>
      <c r="AE130" s="928">
        <v>0</v>
      </c>
      <c r="AF130" s="928">
        <v>0</v>
      </c>
      <c r="AG130" s="928">
        <v>0</v>
      </c>
      <c r="AH130" s="928">
        <v>0</v>
      </c>
      <c r="AI130" s="933">
        <f t="shared" si="25"/>
        <v>0.39194999999999991</v>
      </c>
    </row>
    <row r="131" spans="1:36" s="936" customFormat="1">
      <c r="B131" s="348"/>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row>
    <row r="132" spans="1:36" s="936" customFormat="1">
      <c r="B132" s="321" t="s">
        <v>105</v>
      </c>
      <c r="C132" s="117">
        <f t="shared" ref="C132:AH132" si="32">+C133+C134</f>
        <v>3694.111351551061</v>
      </c>
      <c r="D132" s="117">
        <f t="shared" si="32"/>
        <v>1797.7200912995281</v>
      </c>
      <c r="E132" s="117">
        <f t="shared" si="32"/>
        <v>1231.357213377489</v>
      </c>
      <c r="F132" s="117">
        <f t="shared" si="32"/>
        <v>956.60823657914148</v>
      </c>
      <c r="G132" s="117">
        <f t="shared" si="32"/>
        <v>753.82151730840224</v>
      </c>
      <c r="H132" s="117">
        <f t="shared" si="32"/>
        <v>705.16980400633599</v>
      </c>
      <c r="I132" s="117">
        <f t="shared" si="32"/>
        <v>662.64645860082771</v>
      </c>
      <c r="J132" s="117">
        <f t="shared" si="32"/>
        <v>406.13505459073019</v>
      </c>
      <c r="K132" s="117">
        <f t="shared" si="32"/>
        <v>378.26364974050182</v>
      </c>
      <c r="L132" s="117">
        <f t="shared" si="32"/>
        <v>361.03429688132087</v>
      </c>
      <c r="M132" s="117">
        <f t="shared" si="32"/>
        <v>344.85524425628802</v>
      </c>
      <c r="N132" s="117">
        <f t="shared" si="32"/>
        <v>312.49866528796213</v>
      </c>
      <c r="O132" s="117">
        <f t="shared" si="32"/>
        <v>281.26155548772732</v>
      </c>
      <c r="P132" s="117">
        <f t="shared" si="32"/>
        <v>261.89732880865273</v>
      </c>
      <c r="Q132" s="117">
        <f t="shared" si="32"/>
        <v>246.79277990869204</v>
      </c>
      <c r="R132" s="117">
        <f t="shared" si="32"/>
        <v>244.46726437780143</v>
      </c>
      <c r="S132" s="117">
        <f t="shared" si="32"/>
        <v>236.2771532586172</v>
      </c>
      <c r="T132" s="117">
        <f t="shared" si="32"/>
        <v>210.49325539041632</v>
      </c>
      <c r="U132" s="117">
        <f t="shared" si="32"/>
        <v>185.00004696436994</v>
      </c>
      <c r="V132" s="117">
        <f t="shared" si="32"/>
        <v>158.34408076970547</v>
      </c>
      <c r="W132" s="117">
        <f t="shared" si="32"/>
        <v>134.88569843239523</v>
      </c>
      <c r="X132" s="117">
        <f t="shared" si="32"/>
        <v>111.42731609825776</v>
      </c>
      <c r="Y132" s="117">
        <f t="shared" si="32"/>
        <v>87.968933760947479</v>
      </c>
      <c r="Z132" s="117">
        <f t="shared" si="32"/>
        <v>64.51055142363721</v>
      </c>
      <c r="AA132" s="117">
        <f t="shared" si="32"/>
        <v>41.05216908949977</v>
      </c>
      <c r="AB132" s="117">
        <f t="shared" si="32"/>
        <v>17.593786752189498</v>
      </c>
      <c r="AC132" s="117">
        <f t="shared" si="32"/>
        <v>0</v>
      </c>
      <c r="AD132" s="117">
        <f t="shared" si="32"/>
        <v>0</v>
      </c>
      <c r="AE132" s="117">
        <f t="shared" si="32"/>
        <v>0</v>
      </c>
      <c r="AF132" s="117">
        <f t="shared" si="32"/>
        <v>0</v>
      </c>
      <c r="AG132" s="117">
        <f t="shared" si="32"/>
        <v>0</v>
      </c>
      <c r="AH132" s="117">
        <f t="shared" si="32"/>
        <v>0</v>
      </c>
      <c r="AI132" s="117">
        <f>SUM(C132:AH132)</f>
        <v>13886.193504002496</v>
      </c>
    </row>
    <row r="133" spans="1:36" s="936" customFormat="1">
      <c r="B133" s="349" t="s">
        <v>106</v>
      </c>
      <c r="C133" s="90">
        <v>712.83202245989617</v>
      </c>
      <c r="D133" s="90">
        <v>764.04963811544746</v>
      </c>
      <c r="E133" s="90">
        <v>652.30310867514595</v>
      </c>
      <c r="F133" s="90">
        <v>534.63990710560574</v>
      </c>
      <c r="G133" s="90">
        <v>496.10931012316644</v>
      </c>
      <c r="H133" s="90">
        <v>452.43662002486872</v>
      </c>
      <c r="I133" s="90">
        <v>415.23770585620503</v>
      </c>
      <c r="J133" s="90">
        <v>396.5949600872658</v>
      </c>
      <c r="K133" s="90">
        <v>374.80935918478337</v>
      </c>
      <c r="L133" s="90">
        <v>361.03429688132087</v>
      </c>
      <c r="M133" s="90">
        <v>344.85524425628802</v>
      </c>
      <c r="N133" s="90">
        <v>312.49866528796213</v>
      </c>
      <c r="O133" s="90">
        <v>281.26155548772732</v>
      </c>
      <c r="P133" s="90">
        <v>261.89732880865273</v>
      </c>
      <c r="Q133" s="90">
        <v>246.79277990869204</v>
      </c>
      <c r="R133" s="90">
        <v>244.46726437780143</v>
      </c>
      <c r="S133" s="90">
        <v>236.2771532586172</v>
      </c>
      <c r="T133" s="90">
        <v>210.49325539041632</v>
      </c>
      <c r="U133" s="90">
        <v>185.00004696436994</v>
      </c>
      <c r="V133" s="90">
        <v>158.34408076970547</v>
      </c>
      <c r="W133" s="90">
        <v>134.88569843239523</v>
      </c>
      <c r="X133" s="90">
        <v>111.42731609825776</v>
      </c>
      <c r="Y133" s="90">
        <v>87.968933760947479</v>
      </c>
      <c r="Z133" s="90">
        <v>64.51055142363721</v>
      </c>
      <c r="AA133" s="90">
        <v>41.05216908949977</v>
      </c>
      <c r="AB133" s="90">
        <v>17.593786752189498</v>
      </c>
      <c r="AC133" s="90">
        <v>0</v>
      </c>
      <c r="AD133" s="90">
        <v>0</v>
      </c>
      <c r="AE133" s="90">
        <v>0</v>
      </c>
      <c r="AF133" s="90">
        <v>0</v>
      </c>
      <c r="AG133" s="90">
        <v>0</v>
      </c>
      <c r="AH133" s="90">
        <v>0</v>
      </c>
      <c r="AI133" s="90">
        <f>SUM(C133:AH133)</f>
        <v>8099.3727585808656</v>
      </c>
    </row>
    <row r="134" spans="1:36" s="936" customFormat="1">
      <c r="B134" s="350" t="s">
        <v>531</v>
      </c>
      <c r="C134" s="82">
        <v>2981.279329091165</v>
      </c>
      <c r="D134" s="82">
        <v>1033.6704531840808</v>
      </c>
      <c r="E134" s="82">
        <v>579.05410470234301</v>
      </c>
      <c r="F134" s="82">
        <v>421.96832947353568</v>
      </c>
      <c r="G134" s="82">
        <v>257.71220718523585</v>
      </c>
      <c r="H134" s="82">
        <v>252.73318398146725</v>
      </c>
      <c r="I134" s="82">
        <v>247.40875274462266</v>
      </c>
      <c r="J134" s="82">
        <v>9.5400945034644167</v>
      </c>
      <c r="K134" s="82">
        <v>3.4542905557184223</v>
      </c>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f>SUM(C134:AH134)</f>
        <v>5786.8207454216326</v>
      </c>
    </row>
    <row r="135" spans="1:36" s="936" customFormat="1">
      <c r="A135" s="431"/>
      <c r="B135" s="321" t="s">
        <v>107</v>
      </c>
      <c r="C135" s="117">
        <v>7909.1201931983405</v>
      </c>
      <c r="D135" s="117">
        <v>8528.5634060226566</v>
      </c>
      <c r="E135" s="117">
        <v>7897.3367151845823</v>
      </c>
      <c r="F135" s="117">
        <v>6364.7886307911713</v>
      </c>
      <c r="G135" s="117">
        <v>5646.4024225347857</v>
      </c>
      <c r="H135" s="117">
        <v>5313.3215995171222</v>
      </c>
      <c r="I135" s="117">
        <v>4479.5712898868678</v>
      </c>
      <c r="J135" s="117">
        <v>3891.4931886956729</v>
      </c>
      <c r="K135" s="117">
        <v>2987.1500477364011</v>
      </c>
      <c r="L135" s="117">
        <v>2625.3541607149573</v>
      </c>
      <c r="M135" s="117">
        <v>2469.0719312533665</v>
      </c>
      <c r="N135" s="117">
        <v>2205.5010524901677</v>
      </c>
      <c r="O135" s="117">
        <v>1948.1765378930136</v>
      </c>
      <c r="P135" s="117">
        <v>1695.920827493859</v>
      </c>
      <c r="Q135" s="117">
        <v>1487.152326682565</v>
      </c>
      <c r="R135" s="117">
        <v>1362.6435478405717</v>
      </c>
      <c r="S135" s="117">
        <v>1205.6661158006498</v>
      </c>
      <c r="T135" s="117">
        <v>923.78721821699833</v>
      </c>
      <c r="U135" s="117">
        <v>812.56808759319074</v>
      </c>
      <c r="V135" s="117">
        <v>706.43081259902988</v>
      </c>
      <c r="W135" s="117">
        <v>699.73041389680145</v>
      </c>
      <c r="X135" s="117">
        <v>693.59519327243208</v>
      </c>
      <c r="Y135" s="117">
        <v>688.1454028930566</v>
      </c>
      <c r="Z135" s="117">
        <v>683.0177156507699</v>
      </c>
      <c r="AA135" s="117">
        <v>678.90306401354678</v>
      </c>
      <c r="AB135" s="117">
        <v>675.73467889159235</v>
      </c>
      <c r="AC135" s="117">
        <v>567.96364069662889</v>
      </c>
      <c r="AD135" s="117">
        <v>460.36104875166586</v>
      </c>
      <c r="AE135" s="117">
        <v>303.21436519512775</v>
      </c>
      <c r="AF135" s="117">
        <v>198.14544531361318</v>
      </c>
      <c r="AG135" s="117">
        <v>196.88403460000001</v>
      </c>
      <c r="AH135" s="117">
        <v>13029.88549991</v>
      </c>
      <c r="AI135" s="117">
        <f>SUM(C135:AH135)</f>
        <v>89335.600615231218</v>
      </c>
    </row>
    <row r="136" spans="1:36">
      <c r="A136" s="1"/>
      <c r="B136" s="354"/>
      <c r="C136" s="933"/>
      <c r="D136" s="933"/>
      <c r="E136" s="933"/>
      <c r="F136" s="933"/>
      <c r="G136" s="933"/>
      <c r="H136" s="933"/>
      <c r="I136" s="933"/>
      <c r="J136" s="933"/>
      <c r="K136" s="933"/>
      <c r="L136" s="933"/>
      <c r="M136" s="933"/>
      <c r="N136" s="933"/>
      <c r="O136" s="933"/>
      <c r="P136" s="933"/>
      <c r="Q136" s="933"/>
      <c r="R136" s="933"/>
      <c r="S136" s="933"/>
      <c r="T136" s="933"/>
      <c r="U136" s="933"/>
      <c r="V136" s="933"/>
      <c r="W136" s="933"/>
      <c r="X136" s="933"/>
      <c r="Y136" s="933"/>
      <c r="Z136" s="933"/>
      <c r="AA136" s="933"/>
      <c r="AB136" s="933"/>
      <c r="AC136" s="933"/>
      <c r="AD136" s="933"/>
      <c r="AE136" s="933"/>
      <c r="AF136" s="933"/>
      <c r="AG136" s="933"/>
      <c r="AH136" s="1138"/>
      <c r="AI136" s="355"/>
    </row>
    <row r="137" spans="1:36">
      <c r="A137" s="86"/>
      <c r="B137" s="92" t="s">
        <v>341</v>
      </c>
    </row>
    <row r="138" spans="1:36">
      <c r="A138" s="86"/>
      <c r="B138" s="92"/>
    </row>
    <row r="139" spans="1:36">
      <c r="A139" s="86"/>
      <c r="B139" s="809"/>
      <c r="C139" s="1132"/>
      <c r="D139" s="1132"/>
      <c r="E139" s="1132"/>
      <c r="F139" s="1132"/>
      <c r="G139" s="1132"/>
      <c r="H139" s="1132"/>
      <c r="I139" s="1132"/>
      <c r="J139" s="1132"/>
      <c r="K139" s="1132"/>
      <c r="L139" s="1132"/>
      <c r="M139" s="1132"/>
      <c r="N139" s="1132"/>
      <c r="O139" s="1132"/>
      <c r="P139" s="1132"/>
      <c r="Q139" s="1132"/>
      <c r="R139" s="1132"/>
      <c r="S139" s="1132"/>
      <c r="T139" s="1132"/>
      <c r="U139" s="1132"/>
      <c r="V139" s="1132"/>
      <c r="W139" s="1132"/>
      <c r="X139" s="1132"/>
      <c r="Y139" s="1132"/>
      <c r="Z139" s="1132"/>
      <c r="AA139" s="1132"/>
      <c r="AB139" s="1132"/>
      <c r="AC139" s="1132"/>
      <c r="AD139" s="1132"/>
      <c r="AE139" s="1132"/>
      <c r="AF139" s="1132"/>
      <c r="AG139" s="1132"/>
      <c r="AH139" s="1139"/>
      <c r="AI139" s="1132"/>
    </row>
    <row r="140" spans="1:36">
      <c r="C140" s="1132"/>
      <c r="D140" s="1132"/>
      <c r="E140" s="1132"/>
      <c r="F140" s="1132"/>
      <c r="G140" s="1132"/>
      <c r="H140" s="1132"/>
      <c r="I140" s="1132"/>
      <c r="J140" s="1132"/>
      <c r="K140" s="1132"/>
      <c r="L140" s="1132"/>
      <c r="M140" s="1132"/>
      <c r="N140" s="1132"/>
      <c r="O140" s="1132"/>
      <c r="P140" s="1132"/>
      <c r="Q140" s="1132"/>
      <c r="R140" s="1132"/>
      <c r="S140" s="1132"/>
      <c r="T140" s="1132"/>
      <c r="U140" s="1132"/>
      <c r="V140" s="1132"/>
      <c r="W140" s="1132"/>
      <c r="X140" s="1132"/>
      <c r="Y140" s="1132"/>
      <c r="Z140" s="1132"/>
      <c r="AA140" s="1132"/>
      <c r="AB140" s="1132"/>
      <c r="AC140" s="1132"/>
      <c r="AD140" s="1132"/>
      <c r="AE140" s="1132"/>
      <c r="AF140" s="1132"/>
      <c r="AG140" s="1132"/>
      <c r="AH140" s="1139"/>
      <c r="AI140" s="1132"/>
    </row>
    <row r="141" spans="1:36">
      <c r="A141" s="86"/>
      <c r="C141" s="1132"/>
      <c r="D141" s="1132"/>
      <c r="E141" s="1132"/>
      <c r="F141" s="1132"/>
      <c r="G141" s="1132"/>
      <c r="H141" s="1132"/>
      <c r="I141" s="1132"/>
      <c r="J141" s="1132"/>
      <c r="K141" s="1132"/>
      <c r="L141" s="1132"/>
      <c r="M141" s="1132"/>
      <c r="N141" s="1132"/>
      <c r="O141" s="1132"/>
      <c r="P141" s="1132"/>
      <c r="Q141" s="1132"/>
      <c r="R141" s="1132"/>
      <c r="S141" s="1132"/>
      <c r="T141" s="1132"/>
      <c r="U141" s="1132"/>
      <c r="V141" s="1132"/>
      <c r="W141" s="1132"/>
      <c r="X141" s="1132"/>
      <c r="Y141" s="1132"/>
      <c r="Z141" s="1132"/>
      <c r="AA141" s="1132"/>
      <c r="AB141" s="1132"/>
      <c r="AC141" s="1132"/>
      <c r="AD141" s="1132"/>
      <c r="AE141" s="1132"/>
      <c r="AF141" s="1132"/>
      <c r="AG141" s="1132"/>
      <c r="AH141" s="1139"/>
      <c r="AI141" s="1132"/>
    </row>
    <row r="142" spans="1:36">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40"/>
      <c r="AI142" s="1130"/>
      <c r="AJ142" s="1059"/>
    </row>
    <row r="143" spans="1:36">
      <c r="C143" s="1130"/>
      <c r="D143" s="1130"/>
      <c r="E143" s="1130"/>
      <c r="F143" s="1130"/>
      <c r="G143" s="1130"/>
      <c r="H143" s="1130"/>
      <c r="I143" s="1130"/>
      <c r="J143" s="1130"/>
      <c r="K143" s="1130"/>
      <c r="L143" s="1130"/>
      <c r="M143" s="1130"/>
      <c r="N143" s="1130"/>
      <c r="O143" s="1130"/>
      <c r="P143" s="1130"/>
      <c r="Q143" s="1130"/>
      <c r="R143" s="1130"/>
      <c r="S143" s="1130"/>
      <c r="T143" s="1130"/>
      <c r="U143" s="1130"/>
      <c r="V143" s="1130"/>
      <c r="W143" s="1130"/>
      <c r="X143" s="1130"/>
      <c r="Y143" s="1130"/>
      <c r="Z143" s="1130"/>
      <c r="AA143" s="1130"/>
      <c r="AB143" s="1130"/>
      <c r="AC143" s="1130"/>
      <c r="AD143" s="1130"/>
      <c r="AE143" s="1130"/>
      <c r="AF143" s="1130"/>
      <c r="AG143" s="1130"/>
      <c r="AH143" s="1140"/>
      <c r="AI143" s="1130"/>
    </row>
    <row r="144" spans="1:36">
      <c r="C144" s="1130"/>
      <c r="D144" s="1130"/>
      <c r="E144" s="1130"/>
      <c r="F144" s="1130"/>
      <c r="G144" s="1130"/>
      <c r="H144" s="1130"/>
      <c r="I144" s="1130"/>
      <c r="J144" s="1130"/>
      <c r="K144" s="1130"/>
      <c r="L144" s="1130"/>
      <c r="M144" s="1130"/>
      <c r="N144" s="1130"/>
      <c r="O144" s="1130"/>
      <c r="P144" s="1130"/>
      <c r="Q144" s="1130"/>
      <c r="R144" s="1130"/>
      <c r="S144" s="1130"/>
      <c r="T144" s="1130"/>
      <c r="U144" s="1130"/>
      <c r="V144" s="1130"/>
      <c r="W144" s="1130"/>
      <c r="X144" s="1130"/>
      <c r="Y144" s="1130"/>
      <c r="Z144" s="1130"/>
      <c r="AA144" s="1130"/>
      <c r="AB144" s="1130"/>
      <c r="AC144" s="1130"/>
      <c r="AD144" s="1130"/>
      <c r="AE144" s="1130"/>
      <c r="AF144" s="1130"/>
      <c r="AG144" s="1130"/>
      <c r="AH144" s="1140"/>
      <c r="AI144" s="1130"/>
    </row>
    <row r="145" spans="3:35">
      <c r="C145" s="1130"/>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1140"/>
      <c r="AI145" s="86"/>
    </row>
    <row r="146" spans="3:35">
      <c r="C146" s="1130"/>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1140"/>
      <c r="AI146" s="86"/>
    </row>
    <row r="147" spans="3:35">
      <c r="C147" s="1132"/>
    </row>
  </sheetData>
  <mergeCells count="2">
    <mergeCell ref="B6:AI6"/>
    <mergeCell ref="B11:AI11"/>
  </mergeCells>
  <hyperlinks>
    <hyperlink ref="A1" location="INDICE!A1" display="Indice"/>
  </hyperlinks>
  <printOptions horizontalCentered="1"/>
  <pageMargins left="0" right="0.39370078740157483" top="0.19685039370078741" bottom="0.19685039370078741" header="0.15748031496062992" footer="0"/>
  <pageSetup paperSize="9" scale="28" orientation="landscape" r:id="rId1"/>
  <headerFooter scaleWithDoc="0">
    <oddFooter>&amp;R&amp;A</oddFooter>
  </headerFooter>
</worksheet>
</file>

<file path=xl/worksheets/sheet23.xml><?xml version="1.0" encoding="utf-8"?>
<worksheet xmlns="http://schemas.openxmlformats.org/spreadsheetml/2006/main" xmlns:r="http://schemas.openxmlformats.org/officeDocument/2006/relationships">
  <sheetPr codeName="Hoja5">
    <pageSetUpPr fitToPage="1"/>
  </sheetPr>
  <dimension ref="A1:J32"/>
  <sheetViews>
    <sheetView showGridLines="0" zoomScaleNormal="100" zoomScaleSheetLayoutView="85" workbookViewId="0">
      <selection activeCell="B3" sqref="B3"/>
    </sheetView>
  </sheetViews>
  <sheetFormatPr baseColWidth="10" defaultColWidth="11.453125" defaultRowHeight="13"/>
  <cols>
    <col min="1" max="1" width="6.81640625" style="29" customWidth="1"/>
    <col min="2" max="2" width="39.7265625" style="29" customWidth="1"/>
    <col min="3" max="3" width="20.7265625" style="29" customWidth="1"/>
    <col min="4" max="4" width="25.453125" style="29" customWidth="1"/>
    <col min="5" max="5" width="24.453125" style="29" customWidth="1"/>
    <col min="6" max="6" width="22.81640625" style="29" customWidth="1"/>
    <col min="7" max="7" width="26.54296875" style="29" bestFit="1" customWidth="1"/>
    <col min="8" max="8" width="26.1796875" style="29" bestFit="1" customWidth="1"/>
    <col min="9" max="9" width="30.26953125" style="29" bestFit="1" customWidth="1"/>
    <col min="10" max="10" width="26.54296875" style="29" bestFit="1" customWidth="1"/>
    <col min="11" max="16384" width="11.453125" style="29"/>
  </cols>
  <sheetData>
    <row r="1" spans="1:7" ht="14.5">
      <c r="A1" s="696" t="s">
        <v>217</v>
      </c>
      <c r="B1" s="387"/>
    </row>
    <row r="2" spans="1:7" ht="15" customHeight="1">
      <c r="A2" s="387"/>
      <c r="B2" s="361" t="str">
        <f>+INDICE!B2</f>
        <v>MINISTERIO DE ECONOMÍA</v>
      </c>
      <c r="C2" s="3"/>
      <c r="D2" s="3"/>
      <c r="E2" s="3"/>
      <c r="F2" s="5"/>
    </row>
    <row r="3" spans="1:7" ht="15" customHeight="1">
      <c r="A3" s="387"/>
      <c r="B3" s="361" t="str">
        <f>+INDICE!B3</f>
        <v>SECRETARÍA DE FINANZAS</v>
      </c>
      <c r="C3" s="6"/>
      <c r="D3" s="6"/>
      <c r="E3" s="6"/>
      <c r="F3" s="5"/>
    </row>
    <row r="4" spans="1:7">
      <c r="B4" s="5"/>
      <c r="C4" s="5"/>
      <c r="D4" s="5"/>
      <c r="E4" s="5"/>
      <c r="F4" s="5"/>
    </row>
    <row r="5" spans="1:7">
      <c r="B5" s="5"/>
      <c r="C5" s="5"/>
      <c r="D5" s="5"/>
      <c r="E5" s="5"/>
      <c r="F5" s="5"/>
    </row>
    <row r="6" spans="1:7" ht="15.75" customHeight="1">
      <c r="B6" s="1340" t="s">
        <v>109</v>
      </c>
      <c r="C6" s="1340"/>
      <c r="D6" s="1340"/>
      <c r="E6" s="1340"/>
      <c r="F6" s="1340"/>
    </row>
    <row r="7" spans="1:7" ht="12.75" customHeight="1">
      <c r="B7" s="5"/>
      <c r="C7" s="5"/>
      <c r="D7" s="5"/>
      <c r="E7" s="5"/>
      <c r="F7" s="5"/>
    </row>
    <row r="8" spans="1:7" ht="15" thickBot="1">
      <c r="C8" s="42"/>
      <c r="D8" s="42"/>
      <c r="E8" s="42"/>
      <c r="F8" s="64"/>
    </row>
    <row r="9" spans="1:7" ht="15.5" thickTop="1" thickBot="1">
      <c r="A9" s="47"/>
      <c r="B9" s="5" t="s">
        <v>798</v>
      </c>
      <c r="C9" s="1341" t="s">
        <v>386</v>
      </c>
      <c r="D9" s="1342"/>
      <c r="E9" s="65"/>
      <c r="F9" s="65"/>
    </row>
    <row r="10" spans="1:7" ht="15.5" thickTop="1" thickBot="1">
      <c r="A10" s="47"/>
      <c r="B10" s="1343" t="s">
        <v>387</v>
      </c>
      <c r="C10" s="1343" t="s">
        <v>543</v>
      </c>
      <c r="D10" s="1345" t="s">
        <v>544</v>
      </c>
      <c r="E10" s="1341" t="s">
        <v>388</v>
      </c>
      <c r="F10" s="1342"/>
    </row>
    <row r="11" spans="1:7" ht="30" thickTop="1" thickBot="1">
      <c r="B11" s="1344"/>
      <c r="C11" s="1344"/>
      <c r="D11" s="1346"/>
      <c r="E11" s="482" t="s">
        <v>545</v>
      </c>
      <c r="F11" s="482" t="s">
        <v>389</v>
      </c>
    </row>
    <row r="12" spans="1:7" ht="16" thickTop="1">
      <c r="B12" s="66"/>
      <c r="C12" s="67"/>
      <c r="D12" s="67"/>
      <c r="E12" s="67"/>
      <c r="F12" s="67"/>
    </row>
    <row r="13" spans="1:7" ht="14.5">
      <c r="B13" s="460" t="s">
        <v>28</v>
      </c>
      <c r="C13" s="483">
        <v>17192865.484000001</v>
      </c>
      <c r="D13" s="484">
        <v>29.960260000000002</v>
      </c>
      <c r="E13" s="483">
        <v>5151027.2004566593</v>
      </c>
      <c r="F13" s="483">
        <v>5151027.2004566593</v>
      </c>
      <c r="G13" s="737"/>
    </row>
    <row r="14" spans="1:7" ht="14.5">
      <c r="B14" s="460" t="s">
        <v>255</v>
      </c>
      <c r="C14" s="483">
        <v>3103379.4509999999</v>
      </c>
      <c r="D14" s="484">
        <v>29.960260000000002</v>
      </c>
      <c r="E14" s="483">
        <v>929780.55230617255</v>
      </c>
      <c r="F14" s="483">
        <v>929780.55230617255</v>
      </c>
      <c r="G14" s="737"/>
    </row>
    <row r="15" spans="1:7" ht="14.5">
      <c r="B15" s="460" t="s">
        <v>257</v>
      </c>
      <c r="C15" s="483">
        <v>18947454.208999999</v>
      </c>
      <c r="D15" s="484">
        <v>31.005080000000007</v>
      </c>
      <c r="E15" s="483">
        <v>5874673.3354638182</v>
      </c>
      <c r="F15" s="483">
        <v>6479180.9148161672</v>
      </c>
      <c r="G15" s="737"/>
    </row>
    <row r="16" spans="1:7" ht="14.5">
      <c r="B16" s="460" t="s">
        <v>256</v>
      </c>
      <c r="C16" s="483">
        <v>38151927.678999998</v>
      </c>
      <c r="D16" s="484">
        <v>24.593589999999995</v>
      </c>
      <c r="E16" s="483">
        <v>9382928.6704697739</v>
      </c>
      <c r="F16" s="483">
        <v>145540.13234852612</v>
      </c>
      <c r="G16" s="737"/>
    </row>
    <row r="17" spans="2:10" ht="14.5">
      <c r="B17" s="460" t="s">
        <v>224</v>
      </c>
      <c r="C17" s="483">
        <v>46303523</v>
      </c>
      <c r="D17" s="484">
        <v>32.850110000000001</v>
      </c>
      <c r="E17" s="483">
        <v>15210758.239375299</v>
      </c>
      <c r="F17" s="483">
        <v>141455.94940365758</v>
      </c>
      <c r="G17" s="737"/>
    </row>
    <row r="18" spans="2:10" ht="15" thickBot="1">
      <c r="B18" s="68"/>
      <c r="C18" s="69"/>
      <c r="D18" s="69"/>
      <c r="E18" s="978"/>
      <c r="F18" s="978"/>
    </row>
    <row r="19" spans="2:10" ht="16.5" thickTop="1" thickBot="1">
      <c r="C19" s="70"/>
      <c r="D19" s="70"/>
      <c r="E19" s="980" t="s">
        <v>278</v>
      </c>
      <c r="F19" s="979">
        <f>SUM(F13:F18)</f>
        <v>12846984.749331184</v>
      </c>
      <c r="G19" s="985"/>
    </row>
    <row r="20" spans="2:10" ht="13.5" thickTop="1">
      <c r="C20" s="752"/>
      <c r="D20" s="752"/>
      <c r="E20" s="752"/>
      <c r="F20" s="752"/>
    </row>
    <row r="21" spans="2:10">
      <c r="B21" s="1347" t="s">
        <v>390</v>
      </c>
      <c r="C21" s="1347"/>
      <c r="D21" s="1347"/>
      <c r="E21" s="1347"/>
      <c r="F21" s="1347"/>
    </row>
    <row r="22" spans="2:10">
      <c r="B22" s="1347" t="s">
        <v>391</v>
      </c>
      <c r="C22" s="1347"/>
      <c r="D22" s="1347"/>
      <c r="E22" s="1347"/>
      <c r="F22" s="1347"/>
    </row>
    <row r="23" spans="2:10">
      <c r="B23" s="1347" t="s">
        <v>392</v>
      </c>
      <c r="C23" s="1347"/>
      <c r="D23" s="1347"/>
      <c r="E23" s="1347"/>
      <c r="F23" s="1347"/>
    </row>
    <row r="24" spans="2:10">
      <c r="B24" s="1347" t="s">
        <v>393</v>
      </c>
      <c r="C24" s="1347"/>
      <c r="D24" s="1347"/>
      <c r="E24" s="1347"/>
      <c r="F24" s="1347"/>
    </row>
    <row r="25" spans="2:10">
      <c r="B25" s="449"/>
      <c r="C25" s="449"/>
      <c r="D25" s="449"/>
      <c r="E25" s="449"/>
      <c r="F25" s="449"/>
    </row>
    <row r="26" spans="2:10">
      <c r="B26" s="1347" t="s">
        <v>394</v>
      </c>
      <c r="C26" s="1347"/>
      <c r="D26" s="1347"/>
      <c r="E26" s="1347"/>
      <c r="F26" s="1347"/>
    </row>
    <row r="27" spans="2:10">
      <c r="B27" s="449"/>
      <c r="C27" s="449"/>
      <c r="D27" s="449"/>
      <c r="E27" s="449"/>
      <c r="F27" s="449"/>
    </row>
    <row r="28" spans="2:10" ht="54" customHeight="1">
      <c r="B28" s="1348" t="s">
        <v>395</v>
      </c>
      <c r="C28" s="1348"/>
      <c r="D28" s="1348"/>
      <c r="E28" s="1348"/>
      <c r="F28" s="1348"/>
    </row>
    <row r="29" spans="2:10">
      <c r="B29" s="450"/>
      <c r="C29" s="450"/>
      <c r="D29" s="450"/>
      <c r="E29" s="450"/>
      <c r="F29" s="450"/>
    </row>
    <row r="30" spans="2:10" ht="27" customHeight="1">
      <c r="B30" s="1348" t="s">
        <v>396</v>
      </c>
      <c r="C30" s="1348"/>
      <c r="D30" s="1348"/>
      <c r="E30" s="1348"/>
      <c r="F30" s="1348"/>
      <c r="J30" s="1057"/>
    </row>
    <row r="31" spans="2:10">
      <c r="B31" s="359"/>
      <c r="C31" s="359"/>
      <c r="D31" s="359"/>
      <c r="E31" s="359"/>
      <c r="F31" s="359"/>
      <c r="J31" s="1057"/>
    </row>
    <row r="32" spans="2:10">
      <c r="B32" s="1318"/>
      <c r="C32" s="1318"/>
      <c r="D32" s="1318"/>
      <c r="E32" s="1318"/>
      <c r="F32" s="1318"/>
      <c r="J32" s="1057"/>
    </row>
  </sheetData>
  <mergeCells count="14">
    <mergeCell ref="B6:F6"/>
    <mergeCell ref="B32:F32"/>
    <mergeCell ref="C9:D9"/>
    <mergeCell ref="B10:B11"/>
    <mergeCell ref="C10:C11"/>
    <mergeCell ref="D10:D11"/>
    <mergeCell ref="E10:F10"/>
    <mergeCell ref="B26:F26"/>
    <mergeCell ref="B28:F28"/>
    <mergeCell ref="B30:F30"/>
    <mergeCell ref="B21:F21"/>
    <mergeCell ref="B22:F22"/>
    <mergeCell ref="B23:F23"/>
    <mergeCell ref="B24:F24"/>
  </mergeCells>
  <phoneticPr fontId="19"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3" orientation="portrait" r:id="rId1"/>
  <headerFooter scaleWithDoc="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G63"/>
  <sheetViews>
    <sheetView showGridLines="0" zoomScaleNormal="100" zoomScaleSheetLayoutView="85" workbookViewId="0">
      <selection activeCell="B3" sqref="B3"/>
    </sheetView>
  </sheetViews>
  <sheetFormatPr baseColWidth="10" defaultColWidth="11.453125" defaultRowHeight="13"/>
  <cols>
    <col min="1" max="1" width="6.81640625" style="15" customWidth="1"/>
    <col min="2" max="2" width="73.7265625" style="15" customWidth="1"/>
    <col min="3" max="3" width="22.1796875" style="15" customWidth="1"/>
    <col min="4" max="16384" width="11.453125" style="15"/>
  </cols>
  <sheetData>
    <row r="1" spans="1:4" ht="14.5">
      <c r="A1" s="696" t="s">
        <v>217</v>
      </c>
      <c r="B1" s="698"/>
    </row>
    <row r="2" spans="1:4" ht="15" customHeight="1">
      <c r="A2" s="409"/>
      <c r="B2" s="361" t="str">
        <f>+INDICE!B2</f>
        <v>MINISTERIO DE ECONOMÍA</v>
      </c>
      <c r="C2" s="44"/>
    </row>
    <row r="3" spans="1:4" ht="15" customHeight="1">
      <c r="A3" s="409"/>
      <c r="B3" s="361" t="str">
        <f>+INDICE!B3</f>
        <v>SECRETARÍA DE FINANZAS</v>
      </c>
      <c r="C3" s="44"/>
    </row>
    <row r="4" spans="1:4">
      <c r="B4" s="45"/>
      <c r="C4" s="44"/>
    </row>
    <row r="5" spans="1:4">
      <c r="B5" s="45"/>
      <c r="C5" s="44"/>
    </row>
    <row r="6" spans="1:4" ht="15.5">
      <c r="B6" s="1211" t="s">
        <v>727</v>
      </c>
      <c r="C6" s="1211"/>
    </row>
    <row r="7" spans="1:4">
      <c r="B7" s="1349" t="s">
        <v>838</v>
      </c>
      <c r="C7" s="1349"/>
    </row>
    <row r="9" spans="1:4">
      <c r="B9" s="46"/>
      <c r="C9" s="46"/>
    </row>
    <row r="10" spans="1:4" ht="13.5" thickBot="1">
      <c r="B10" s="5"/>
      <c r="C10" s="5" t="s">
        <v>281</v>
      </c>
    </row>
    <row r="11" spans="1:4" s="395" customFormat="1" ht="12.5" thickTop="1">
      <c r="A11" s="543"/>
      <c r="B11" s="544"/>
      <c r="C11" s="544"/>
    </row>
    <row r="12" spans="1:4" ht="14.5">
      <c r="B12" s="548" t="s">
        <v>282</v>
      </c>
      <c r="C12" s="548" t="s">
        <v>284</v>
      </c>
    </row>
    <row r="13" spans="1:4" s="395" customFormat="1" ht="12.5" thickBot="1">
      <c r="B13" s="542"/>
      <c r="C13" s="542"/>
    </row>
    <row r="14" spans="1:4" ht="13.5" thickTop="1">
      <c r="B14" s="48"/>
      <c r="C14" s="153"/>
    </row>
    <row r="15" spans="1:4" s="256" customFormat="1" ht="14.5">
      <c r="B15" s="540" t="s">
        <v>306</v>
      </c>
      <c r="C15" s="319">
        <f>+C17+C22+C28</f>
        <v>139598.52355739885</v>
      </c>
    </row>
    <row r="16" spans="1:4">
      <c r="B16" s="49"/>
      <c r="C16" s="154"/>
      <c r="D16" s="256"/>
    </row>
    <row r="17" spans="2:4" s="256" customFormat="1">
      <c r="B17" s="539" t="s">
        <v>540</v>
      </c>
      <c r="C17" s="682">
        <f>SUM(C19:C20)</f>
        <v>4262.1156037872661</v>
      </c>
    </row>
    <row r="18" spans="2:4">
      <c r="B18" s="49"/>
      <c r="C18" s="683"/>
      <c r="D18" s="256"/>
    </row>
    <row r="19" spans="2:4">
      <c r="B19" s="49" t="s">
        <v>383</v>
      </c>
      <c r="C19" s="683">
        <v>971.82969700065257</v>
      </c>
      <c r="D19" s="256"/>
    </row>
    <row r="20" spans="2:4" s="256" customFormat="1">
      <c r="B20" s="269" t="s">
        <v>382</v>
      </c>
      <c r="C20" s="682">
        <v>3290.2859067866139</v>
      </c>
    </row>
    <row r="21" spans="2:4" ht="14.5">
      <c r="B21" s="49"/>
      <c r="C21" s="684"/>
      <c r="D21" s="256"/>
    </row>
    <row r="22" spans="2:4" s="256" customFormat="1">
      <c r="B22" s="539" t="s">
        <v>541</v>
      </c>
      <c r="C22" s="272">
        <f>SUM(C24:C26)</f>
        <v>135312.10334396228</v>
      </c>
    </row>
    <row r="23" spans="2:4">
      <c r="B23" s="50"/>
      <c r="C23" s="154"/>
      <c r="D23" s="256"/>
    </row>
    <row r="24" spans="2:4" s="256" customFormat="1">
      <c r="B24" s="541" t="s">
        <v>383</v>
      </c>
      <c r="C24" s="370">
        <v>30960.510878102225</v>
      </c>
    </row>
    <row r="25" spans="2:4" s="256" customFormat="1">
      <c r="B25" s="541" t="s">
        <v>382</v>
      </c>
      <c r="C25" s="370">
        <v>33915.306691080907</v>
      </c>
    </row>
    <row r="26" spans="2:4" s="256" customFormat="1">
      <c r="B26" s="541" t="s">
        <v>505</v>
      </c>
      <c r="C26" s="370">
        <v>70436.285774779171</v>
      </c>
    </row>
    <row r="27" spans="2:4">
      <c r="B27" s="49"/>
      <c r="C27" s="154"/>
      <c r="D27" s="256"/>
    </row>
    <row r="28" spans="2:4" s="256" customFormat="1">
      <c r="B28" s="539" t="s">
        <v>384</v>
      </c>
      <c r="C28" s="272">
        <f>SUM(C30:C31)</f>
        <v>24.304609649278667</v>
      </c>
    </row>
    <row r="29" spans="2:4">
      <c r="B29" s="50"/>
      <c r="C29" s="154"/>
      <c r="D29" s="256"/>
    </row>
    <row r="30" spans="2:4" s="256" customFormat="1">
      <c r="B30" s="49" t="s">
        <v>383</v>
      </c>
      <c r="C30" s="272">
        <v>13.159650738255351</v>
      </c>
    </row>
    <row r="31" spans="2:4" s="256" customFormat="1">
      <c r="B31" s="269" t="s">
        <v>382</v>
      </c>
      <c r="C31" s="272">
        <v>11.144958911023316</v>
      </c>
    </row>
    <row r="32" spans="2:4">
      <c r="B32" s="49"/>
      <c r="C32" s="154"/>
      <c r="D32" s="256"/>
    </row>
    <row r="33" spans="1:241" s="256" customFormat="1" ht="29">
      <c r="B33" s="311" t="s">
        <v>171</v>
      </c>
      <c r="C33" s="685">
        <v>579228.87566999998</v>
      </c>
      <c r="D33" s="1056"/>
    </row>
    <row r="34" spans="1:241" ht="15.5">
      <c r="B34" s="52"/>
      <c r="C34" s="230"/>
      <c r="D34" s="256"/>
    </row>
    <row r="35" spans="1:241" s="256" customFormat="1" ht="14.5">
      <c r="B35" s="540" t="s">
        <v>764</v>
      </c>
      <c r="C35" s="319">
        <v>780194.88</v>
      </c>
    </row>
    <row r="36" spans="1:241" ht="15.5">
      <c r="B36" s="52"/>
      <c r="C36" s="230"/>
      <c r="D36" s="256"/>
    </row>
    <row r="37" spans="1:241" ht="14.5">
      <c r="B37" s="538" t="s">
        <v>145</v>
      </c>
      <c r="C37" s="319">
        <f>+C35+C33+C15</f>
        <v>1499022.2792273988</v>
      </c>
      <c r="D37" s="805"/>
      <c r="E37" s="738"/>
    </row>
    <row r="38" spans="1:241" ht="13.5" thickBot="1">
      <c r="B38" s="53"/>
      <c r="C38" s="686"/>
      <c r="D38" s="805"/>
    </row>
    <row r="39" spans="1:241" s="54" customFormat="1" ht="16" thickTop="1">
      <c r="A39" s="5"/>
      <c r="B39" s="5"/>
      <c r="C39" s="152"/>
      <c r="D39" s="256"/>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row>
    <row r="40" spans="1:241">
      <c r="B40" s="1350" t="s">
        <v>748</v>
      </c>
      <c r="C40" s="1350"/>
      <c r="D40" s="256"/>
    </row>
    <row r="41" spans="1:241">
      <c r="B41" s="1350"/>
      <c r="C41" s="1350"/>
      <c r="D41" s="256"/>
    </row>
    <row r="42" spans="1:241">
      <c r="B42" s="1350"/>
      <c r="C42" s="1350"/>
      <c r="D42" s="256"/>
    </row>
    <row r="43" spans="1:241">
      <c r="B43" s="1350"/>
      <c r="C43" s="1350"/>
      <c r="D43" s="256"/>
    </row>
    <row r="44" spans="1:241" ht="12.75" customHeight="1">
      <c r="B44" s="56"/>
      <c r="C44" s="56"/>
      <c r="D44" s="256"/>
    </row>
    <row r="45" spans="1:241" ht="12.75" customHeight="1">
      <c r="B45" s="56"/>
      <c r="C45" s="56"/>
      <c r="D45" s="256"/>
    </row>
    <row r="46" spans="1:241" ht="15.5">
      <c r="B46" s="1211" t="s">
        <v>593</v>
      </c>
      <c r="C46" s="1211"/>
      <c r="D46" s="256"/>
    </row>
    <row r="47" spans="1:241" ht="13.5" thickBot="1">
      <c r="B47" s="5"/>
      <c r="C47" s="5" t="s">
        <v>281</v>
      </c>
      <c r="D47" s="256"/>
    </row>
    <row r="48" spans="1:241" s="395" customFormat="1" ht="13.5" thickTop="1">
      <c r="B48" s="544"/>
      <c r="C48" s="544"/>
      <c r="D48" s="256"/>
    </row>
    <row r="49" spans="2:4" s="256" customFormat="1" ht="15" customHeight="1">
      <c r="B49" s="547" t="s">
        <v>282</v>
      </c>
      <c r="C49" s="548" t="s">
        <v>284</v>
      </c>
    </row>
    <row r="50" spans="2:4" s="395" customFormat="1" ht="13.5" thickBot="1">
      <c r="B50" s="542"/>
      <c r="C50" s="542"/>
      <c r="D50" s="256"/>
    </row>
    <row r="51" spans="2:4" ht="13.5" thickTop="1">
      <c r="B51" s="57"/>
      <c r="C51" s="58"/>
      <c r="D51" s="256"/>
    </row>
    <row r="52" spans="2:4" s="256" customFormat="1" ht="14.5">
      <c r="B52" s="545" t="s">
        <v>735</v>
      </c>
      <c r="C52" s="319">
        <f>+C54+C55+C57+C58</f>
        <v>266791.38161769102</v>
      </c>
      <c r="D52" s="805"/>
    </row>
    <row r="53" spans="2:4">
      <c r="B53" s="60"/>
      <c r="C53" s="154"/>
      <c r="D53" s="256"/>
    </row>
    <row r="54" spans="2:4" s="256" customFormat="1" ht="17.25" customHeight="1">
      <c r="B54" s="546" t="s">
        <v>16</v>
      </c>
      <c r="C54" s="1054">
        <v>212045.32161000001</v>
      </c>
    </row>
    <row r="55" spans="2:4" s="256" customFormat="1">
      <c r="B55" s="546" t="s">
        <v>17</v>
      </c>
      <c r="C55" s="1054">
        <v>6055.9886799999995</v>
      </c>
    </row>
    <row r="56" spans="2:4" ht="14.5">
      <c r="B56" s="61"/>
      <c r="C56" s="1055"/>
      <c r="D56" s="256"/>
    </row>
    <row r="57" spans="2:4" s="256" customFormat="1">
      <c r="B57" s="546" t="s">
        <v>18</v>
      </c>
      <c r="C57" s="1054">
        <v>48634.834610042999</v>
      </c>
    </row>
    <row r="58" spans="2:4" s="256" customFormat="1">
      <c r="B58" s="546" t="s">
        <v>17</v>
      </c>
      <c r="C58" s="1054">
        <v>55.236717647999988</v>
      </c>
    </row>
    <row r="59" spans="2:4" ht="13.5" thickBot="1">
      <c r="B59" s="13"/>
      <c r="C59" s="62"/>
      <c r="D59" s="256"/>
    </row>
    <row r="60" spans="2:4" ht="13.5" thickTop="1">
      <c r="D60" s="256"/>
    </row>
    <row r="61" spans="2:4">
      <c r="B61" s="5" t="s">
        <v>736</v>
      </c>
    </row>
    <row r="62" spans="2:4">
      <c r="C62" s="738"/>
    </row>
    <row r="63" spans="2:4">
      <c r="C63" s="738"/>
    </row>
  </sheetData>
  <mergeCells count="4">
    <mergeCell ref="B6:C6"/>
    <mergeCell ref="B7:C7"/>
    <mergeCell ref="B40:C43"/>
    <mergeCell ref="B46:C46"/>
  </mergeCells>
  <hyperlinks>
    <hyperlink ref="A1" location="INDICE!A1" display="Indice"/>
  </hyperlinks>
  <printOptions horizontalCentered="1"/>
  <pageMargins left="0.39370078740157483" right="0.39370078740157483" top="0.19685039370078741" bottom="0.35433070866141736" header="0.15748031496062992" footer="0.23622047244094491"/>
  <pageSetup scale="90" orientation="portrait" r:id="rId1"/>
  <headerFooter scaleWithDoc="0">
    <oddFooter>&amp;R&amp;A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D44"/>
  <sheetViews>
    <sheetView showGridLines="0" showRuler="0" zoomScaleNormal="100" zoomScaleSheetLayoutView="85" workbookViewId="0">
      <selection activeCell="B3" sqref="B3"/>
    </sheetView>
  </sheetViews>
  <sheetFormatPr baseColWidth="10" defaultColWidth="11.453125" defaultRowHeight="13"/>
  <cols>
    <col min="1" max="1" width="6.81640625" style="15" customWidth="1"/>
    <col min="2" max="2" width="41.453125" style="15" customWidth="1"/>
    <col min="3" max="3" width="30.81640625" style="15" customWidth="1"/>
    <col min="4" max="4" width="19.26953125" style="15" customWidth="1"/>
    <col min="5" max="7" width="11.453125" style="15"/>
    <col min="8" max="8" width="12.7265625" style="15" bestFit="1" customWidth="1"/>
    <col min="9" max="16384" width="11.453125" style="15"/>
  </cols>
  <sheetData>
    <row r="1" spans="1:4" ht="14.5">
      <c r="A1" s="696" t="s">
        <v>217</v>
      </c>
      <c r="B1" s="698"/>
      <c r="C1" s="237"/>
      <c r="D1" s="237"/>
    </row>
    <row r="2" spans="1:4" ht="15" customHeight="1">
      <c r="A2" s="409"/>
      <c r="B2" s="361" t="str">
        <f>+INDICE!B2</f>
        <v>MINISTERIO DE ECONOMÍA</v>
      </c>
      <c r="C2" s="19"/>
      <c r="D2" s="30"/>
    </row>
    <row r="3" spans="1:4" ht="15" customHeight="1">
      <c r="A3" s="409"/>
      <c r="B3" s="361" t="str">
        <f>+INDICE!B3</f>
        <v>SECRETARÍA DE FINANZAS</v>
      </c>
      <c r="C3" s="19"/>
      <c r="D3" s="30"/>
    </row>
    <row r="4" spans="1:4" ht="14.5">
      <c r="B4" s="21"/>
      <c r="C4" s="19"/>
      <c r="D4" s="31"/>
    </row>
    <row r="5" spans="1:4">
      <c r="B5" s="19"/>
      <c r="C5" s="19"/>
      <c r="D5" s="31"/>
    </row>
    <row r="6" spans="1:4" ht="17">
      <c r="B6" s="1264" t="s">
        <v>317</v>
      </c>
      <c r="C6" s="1264"/>
      <c r="D6" s="32"/>
    </row>
    <row r="7" spans="1:4" ht="14.5">
      <c r="B7" s="1351" t="s">
        <v>835</v>
      </c>
      <c r="C7" s="1351"/>
      <c r="D7" s="33"/>
    </row>
    <row r="8" spans="1:4" ht="14.5">
      <c r="B8" s="34"/>
      <c r="C8" s="34"/>
      <c r="D8" s="34"/>
    </row>
    <row r="9" spans="1:4" ht="13.5" thickBot="1">
      <c r="B9" s="35"/>
      <c r="C9" s="5"/>
      <c r="D9" s="31"/>
    </row>
    <row r="10" spans="1:4" ht="13.5" customHeight="1" thickTop="1">
      <c r="B10" s="1352" t="s">
        <v>318</v>
      </c>
      <c r="C10" s="1355" t="s">
        <v>342</v>
      </c>
    </row>
    <row r="11" spans="1:4">
      <c r="B11" s="1353"/>
      <c r="C11" s="1356"/>
    </row>
    <row r="12" spans="1:4" ht="13.5" customHeight="1">
      <c r="B12" s="1353"/>
      <c r="C12" s="1356"/>
    </row>
    <row r="13" spans="1:4">
      <c r="B13" s="1354"/>
      <c r="C13" s="1357"/>
    </row>
    <row r="14" spans="1:4">
      <c r="B14" s="36"/>
      <c r="C14" s="37"/>
    </row>
    <row r="15" spans="1:4" ht="15.5">
      <c r="B15" s="549" t="s">
        <v>278</v>
      </c>
      <c r="C15" s="550">
        <f>SUM(C17:C40)</f>
        <v>780194.88</v>
      </c>
      <c r="D15" s="918"/>
    </row>
    <row r="16" spans="1:4" ht="14.5">
      <c r="B16" s="38"/>
      <c r="C16" s="39"/>
    </row>
    <row r="17" spans="2:3" ht="14.5">
      <c r="B17" s="552" t="s">
        <v>319</v>
      </c>
      <c r="C17" s="553">
        <v>18930.48</v>
      </c>
    </row>
    <row r="18" spans="2:3" ht="14.5">
      <c r="B18" s="551" t="s">
        <v>320</v>
      </c>
      <c r="C18" s="553">
        <v>8957.91</v>
      </c>
    </row>
    <row r="19" spans="2:3" ht="14.5">
      <c r="B19" s="552" t="s">
        <v>321</v>
      </c>
      <c r="C19" s="553">
        <v>21045.31</v>
      </c>
    </row>
    <row r="20" spans="2:3" ht="14.5">
      <c r="B20" s="552" t="s">
        <v>322</v>
      </c>
      <c r="C20" s="553">
        <v>35263.22</v>
      </c>
    </row>
    <row r="21" spans="2:3" ht="14.5">
      <c r="B21" s="552" t="s">
        <v>323</v>
      </c>
      <c r="C21" s="553">
        <v>44410.41</v>
      </c>
    </row>
    <row r="22" spans="2:3" ht="14.5">
      <c r="B22" s="552" t="s">
        <v>324</v>
      </c>
      <c r="C22" s="553">
        <v>21389.37</v>
      </c>
    </row>
    <row r="23" spans="2:3" ht="14.5">
      <c r="B23" s="552" t="s">
        <v>325</v>
      </c>
      <c r="C23" s="553">
        <v>145924.03</v>
      </c>
    </row>
    <row r="24" spans="2:3" ht="14.5">
      <c r="B24" s="552" t="s">
        <v>326</v>
      </c>
      <c r="C24" s="553">
        <v>4390.8900000000003</v>
      </c>
    </row>
    <row r="25" spans="2:3" ht="14.5">
      <c r="B25" s="552" t="s">
        <v>0</v>
      </c>
      <c r="C25" s="553">
        <v>135903.04999999999</v>
      </c>
    </row>
    <row r="26" spans="2:3" ht="14.5">
      <c r="B26" s="552" t="s">
        <v>1</v>
      </c>
      <c r="C26" s="553">
        <v>8646.31</v>
      </c>
    </row>
    <row r="27" spans="2:3" ht="14.5">
      <c r="B27" s="552" t="s">
        <v>2</v>
      </c>
      <c r="C27" s="553">
        <v>705.72</v>
      </c>
    </row>
    <row r="28" spans="2:3" ht="14.5">
      <c r="B28" s="551" t="s">
        <v>3</v>
      </c>
      <c r="C28" s="553">
        <v>5459.77</v>
      </c>
    </row>
    <row r="29" spans="2:3" ht="14.5">
      <c r="B29" s="552" t="s">
        <v>4</v>
      </c>
      <c r="C29" s="553">
        <v>138258.15000000002</v>
      </c>
    </row>
    <row r="30" spans="2:3" ht="14.5">
      <c r="B30" s="552" t="s">
        <v>5</v>
      </c>
      <c r="C30" s="553">
        <v>10025.83</v>
      </c>
    </row>
    <row r="31" spans="2:3" ht="14.5">
      <c r="B31" s="552" t="s">
        <v>6</v>
      </c>
      <c r="C31" s="553">
        <v>79325.42</v>
      </c>
    </row>
    <row r="32" spans="2:3" ht="14.5">
      <c r="B32" s="552" t="s">
        <v>7</v>
      </c>
      <c r="C32" s="553">
        <v>14982.29</v>
      </c>
    </row>
    <row r="33" spans="2:3" ht="14.5">
      <c r="B33" s="551" t="s">
        <v>8</v>
      </c>
      <c r="C33" s="553">
        <v>13118.27</v>
      </c>
    </row>
    <row r="34" spans="2:3" ht="14.5">
      <c r="B34" s="552" t="s">
        <v>9</v>
      </c>
      <c r="C34" s="553">
        <v>37242.670000000006</v>
      </c>
    </row>
    <row r="35" spans="2:3" ht="14.5">
      <c r="B35" s="552" t="s">
        <v>10</v>
      </c>
      <c r="C35" s="553">
        <v>0</v>
      </c>
    </row>
    <row r="36" spans="2:3" ht="14.5">
      <c r="B36" s="552" t="s">
        <v>11</v>
      </c>
      <c r="C36" s="553">
        <v>0</v>
      </c>
    </row>
    <row r="37" spans="2:3" ht="14.5">
      <c r="B37" s="552" t="s">
        <v>12</v>
      </c>
      <c r="C37" s="553">
        <v>26438.2</v>
      </c>
    </row>
    <row r="38" spans="2:3" ht="14.5">
      <c r="B38" s="552" t="s">
        <v>13</v>
      </c>
      <c r="C38" s="553">
        <v>6943.96</v>
      </c>
    </row>
    <row r="39" spans="2:3" ht="14.5">
      <c r="B39" s="552" t="s">
        <v>14</v>
      </c>
      <c r="C39" s="553">
        <v>505.97</v>
      </c>
    </row>
    <row r="40" spans="2:3" ht="14.5">
      <c r="B40" s="552" t="s">
        <v>15</v>
      </c>
      <c r="C40" s="553">
        <v>2327.65</v>
      </c>
    </row>
    <row r="41" spans="2:3" ht="13.5" thickBot="1">
      <c r="B41" s="40"/>
      <c r="C41" s="41"/>
    </row>
    <row r="42" spans="2:3" ht="12.75" customHeight="1" thickTop="1">
      <c r="B42" s="5"/>
      <c r="C42" s="42"/>
    </row>
    <row r="43" spans="2:3" ht="29.25" customHeight="1">
      <c r="B43" s="1358" t="s">
        <v>550</v>
      </c>
      <c r="C43" s="1358"/>
    </row>
    <row r="44" spans="2:3">
      <c r="B44" s="43"/>
      <c r="C44" s="43"/>
    </row>
  </sheetData>
  <mergeCells count="5">
    <mergeCell ref="B6:C6"/>
    <mergeCell ref="B7:C7"/>
    <mergeCell ref="B10:B13"/>
    <mergeCell ref="C10:C13"/>
    <mergeCell ref="B43:C43"/>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AH46"/>
  <sheetViews>
    <sheetView showGridLines="0" showRuler="0" zoomScaleNormal="100" zoomScaleSheetLayoutView="85" workbookViewId="0">
      <selection activeCell="B3" sqref="B3"/>
    </sheetView>
  </sheetViews>
  <sheetFormatPr baseColWidth="10" defaultColWidth="11.453125" defaultRowHeight="13"/>
  <cols>
    <col min="1" max="1" width="6.81640625" style="1" customWidth="1"/>
    <col min="2" max="2" width="32.7265625" style="1" customWidth="1"/>
    <col min="3" max="3" width="24" style="1" bestFit="1" customWidth="1"/>
    <col min="4" max="16" width="11.54296875" style="1" customWidth="1"/>
    <col min="17" max="17" width="12.26953125" style="1" customWidth="1"/>
    <col min="18" max="28" width="11.54296875" style="1" customWidth="1"/>
    <col min="29" max="29" width="13.7265625" style="1" customWidth="1"/>
    <col min="30" max="31" width="13.81640625" style="1" customWidth="1"/>
    <col min="32" max="32" width="11.54296875" style="1" customWidth="1"/>
    <col min="33" max="16384" width="11.453125" style="1"/>
  </cols>
  <sheetData>
    <row r="1" spans="1:33" ht="14.5">
      <c r="A1" s="696" t="s">
        <v>217</v>
      </c>
      <c r="B1" s="697"/>
      <c r="C1" s="19"/>
    </row>
    <row r="2" spans="1:33" ht="15" customHeight="1">
      <c r="A2" s="180"/>
      <c r="B2" s="361" t="str">
        <f>+INDICE!B2</f>
        <v>MINISTERIO DE ECONOMÍA</v>
      </c>
      <c r="C2" s="19"/>
      <c r="D2" s="19"/>
      <c r="E2" s="19"/>
      <c r="F2" s="19"/>
      <c r="G2" s="19"/>
      <c r="H2" s="19"/>
      <c r="I2" s="19"/>
      <c r="J2" s="19"/>
      <c r="K2" s="19"/>
      <c r="L2" s="19"/>
      <c r="M2" s="19"/>
      <c r="N2" s="19"/>
      <c r="O2" s="19"/>
      <c r="P2" s="20"/>
      <c r="Q2" s="20"/>
      <c r="R2" s="20"/>
      <c r="S2" s="20"/>
      <c r="T2" s="20"/>
      <c r="U2" s="20"/>
      <c r="V2" s="20"/>
      <c r="W2" s="19"/>
      <c r="X2" s="19"/>
      <c r="Y2" s="19"/>
      <c r="Z2" s="19"/>
      <c r="AA2" s="19"/>
      <c r="AB2" s="19"/>
      <c r="AC2" s="19"/>
      <c r="AD2" s="19"/>
      <c r="AE2" s="19"/>
      <c r="AF2" s="19"/>
    </row>
    <row r="3" spans="1:33" ht="15" customHeight="1">
      <c r="A3" s="180"/>
      <c r="B3" s="361" t="str">
        <f>+INDICE!B3</f>
        <v>SECRETARÍA DE FINANZAS</v>
      </c>
      <c r="C3" s="19"/>
      <c r="D3" s="19"/>
      <c r="E3" s="19"/>
      <c r="F3" s="19"/>
      <c r="G3" s="19"/>
      <c r="H3" s="19"/>
      <c r="I3" s="19"/>
      <c r="J3" s="19"/>
      <c r="K3" s="19"/>
      <c r="L3" s="19"/>
      <c r="M3" s="19"/>
      <c r="N3" s="19"/>
      <c r="O3" s="19"/>
      <c r="P3" s="20"/>
      <c r="Q3" s="20"/>
      <c r="R3" s="20"/>
      <c r="S3" s="20"/>
      <c r="T3" s="20"/>
      <c r="U3" s="20"/>
      <c r="V3" s="20"/>
      <c r="W3" s="19"/>
      <c r="X3" s="19"/>
      <c r="Y3" s="19"/>
      <c r="Z3" s="19"/>
      <c r="AA3" s="19"/>
      <c r="AB3" s="19"/>
      <c r="AC3" s="19"/>
      <c r="AD3" s="19"/>
      <c r="AE3" s="19"/>
      <c r="AF3" s="19"/>
    </row>
    <row r="4" spans="1:33">
      <c r="C4" s="19"/>
      <c r="D4" s="19"/>
      <c r="E4" s="19"/>
      <c r="F4" s="19"/>
      <c r="G4" s="19"/>
      <c r="H4" s="19"/>
      <c r="I4" s="19"/>
      <c r="J4" s="19"/>
      <c r="K4" s="19"/>
      <c r="L4" s="19"/>
      <c r="M4" s="19"/>
      <c r="N4" s="19"/>
      <c r="O4" s="19"/>
      <c r="P4" s="20"/>
      <c r="Q4" s="20"/>
      <c r="R4" s="20"/>
      <c r="S4" s="20"/>
      <c r="T4" s="20"/>
      <c r="U4" s="20"/>
      <c r="V4" s="20"/>
      <c r="W4" s="19"/>
      <c r="X4" s="19"/>
      <c r="Y4" s="19"/>
      <c r="Z4" s="19"/>
      <c r="AA4" s="19"/>
      <c r="AB4" s="19"/>
      <c r="AC4" s="19"/>
      <c r="AD4" s="19"/>
      <c r="AE4" s="19"/>
      <c r="AF4" s="19"/>
    </row>
    <row r="5" spans="1:33">
      <c r="B5" s="19"/>
      <c r="C5" s="19"/>
      <c r="D5" s="19"/>
      <c r="E5" s="19"/>
      <c r="F5" s="19"/>
      <c r="G5" s="19"/>
      <c r="H5" s="19"/>
      <c r="I5" s="19"/>
      <c r="J5" s="19"/>
      <c r="K5" s="19"/>
      <c r="L5" s="19"/>
      <c r="M5" s="19"/>
      <c r="N5" s="19"/>
      <c r="O5" s="19"/>
      <c r="P5" s="20"/>
      <c r="Q5" s="20"/>
      <c r="R5" s="20"/>
      <c r="S5" s="20"/>
      <c r="T5" s="20"/>
      <c r="U5" s="20"/>
      <c r="V5" s="20"/>
      <c r="W5" s="19"/>
      <c r="X5" s="19"/>
      <c r="Y5" s="19"/>
      <c r="Z5" s="19"/>
      <c r="AA5" s="19"/>
      <c r="AB5" s="19"/>
      <c r="AC5" s="19"/>
      <c r="AD5" s="19"/>
      <c r="AE5" s="19"/>
      <c r="AF5" s="19"/>
    </row>
    <row r="6" spans="1:33" ht="17">
      <c r="B6" s="1361" t="s">
        <v>833</v>
      </c>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1"/>
      <c r="AB6" s="1361"/>
      <c r="AC6" s="1115"/>
      <c r="AD6" s="1148"/>
      <c r="AE6" s="1115"/>
      <c r="AF6" s="22"/>
    </row>
    <row r="7" spans="1:33" ht="14.5">
      <c r="B7" s="1362" t="s">
        <v>30</v>
      </c>
      <c r="C7" s="1362"/>
      <c r="D7" s="1362"/>
      <c r="E7" s="1362"/>
      <c r="F7" s="1362"/>
      <c r="G7" s="1362"/>
      <c r="H7" s="1362"/>
      <c r="I7" s="1362"/>
      <c r="J7" s="1362"/>
      <c r="K7" s="1362"/>
      <c r="L7" s="1362"/>
      <c r="M7" s="1362"/>
      <c r="N7" s="1362"/>
      <c r="O7" s="1362"/>
      <c r="P7" s="1362"/>
      <c r="Q7" s="1362"/>
      <c r="R7" s="1362"/>
      <c r="S7" s="1362"/>
      <c r="T7" s="1362"/>
      <c r="U7" s="1362"/>
      <c r="V7" s="1362"/>
      <c r="W7" s="1362"/>
      <c r="X7" s="1362"/>
      <c r="Y7" s="1362"/>
      <c r="Z7" s="1362"/>
      <c r="AA7" s="1362"/>
      <c r="AB7" s="1362"/>
      <c r="AC7" s="1116"/>
      <c r="AD7" s="1149"/>
      <c r="AE7" s="1116"/>
      <c r="AF7" s="23"/>
    </row>
    <row r="8" spans="1:33">
      <c r="B8" s="19"/>
      <c r="C8" s="19"/>
      <c r="D8" s="19"/>
      <c r="E8" s="787"/>
      <c r="F8" s="19"/>
      <c r="G8" s="19"/>
      <c r="H8" s="19"/>
      <c r="I8" s="19"/>
      <c r="J8" s="19"/>
      <c r="K8" s="19"/>
      <c r="L8" s="19"/>
      <c r="M8" s="19"/>
      <c r="N8" s="19"/>
      <c r="O8" s="19"/>
      <c r="P8" s="20"/>
      <c r="Q8" s="20"/>
      <c r="R8" s="20"/>
      <c r="S8" s="20"/>
      <c r="T8" s="20"/>
      <c r="U8" s="20"/>
      <c r="V8" s="20"/>
      <c r="W8" s="19"/>
      <c r="X8" s="19"/>
      <c r="Y8" s="19"/>
      <c r="Z8" s="19"/>
      <c r="AA8" s="19"/>
      <c r="AB8" s="19"/>
      <c r="AC8" s="19"/>
      <c r="AD8" s="19"/>
      <c r="AE8" s="19"/>
      <c r="AF8" s="19"/>
    </row>
    <row r="9" spans="1:33" ht="13.5" thickBot="1">
      <c r="B9" s="656" t="s">
        <v>164</v>
      </c>
      <c r="C9" s="19"/>
      <c r="D9" s="787"/>
      <c r="E9" s="19"/>
      <c r="F9" s="19"/>
      <c r="G9" s="19"/>
      <c r="H9" s="19"/>
      <c r="I9" s="19"/>
      <c r="J9" s="19"/>
      <c r="K9" s="19"/>
      <c r="L9" s="19"/>
      <c r="M9" s="19"/>
      <c r="N9" s="19"/>
      <c r="O9" s="19"/>
      <c r="P9" s="20"/>
      <c r="Q9" s="20"/>
      <c r="R9" s="20"/>
      <c r="S9" s="20"/>
      <c r="T9" s="20"/>
      <c r="U9" s="20"/>
      <c r="V9" s="20"/>
      <c r="W9" s="19"/>
      <c r="X9" s="19"/>
      <c r="Y9" s="19"/>
      <c r="Z9" s="19"/>
      <c r="AA9" s="19"/>
      <c r="AB9" s="19"/>
      <c r="AC9" s="19"/>
      <c r="AD9" s="787"/>
      <c r="AE9" s="787"/>
      <c r="AF9" s="19"/>
    </row>
    <row r="10" spans="1:33" ht="42.75" customHeight="1" thickTop="1">
      <c r="A10" s="17"/>
      <c r="B10" s="1363" t="s">
        <v>31</v>
      </c>
      <c r="C10" s="1364"/>
      <c r="D10" s="1171">
        <v>1993</v>
      </c>
      <c r="E10" s="1171">
        <v>1994</v>
      </c>
      <c r="F10" s="1171">
        <v>1995</v>
      </c>
      <c r="G10" s="1171">
        <v>1996</v>
      </c>
      <c r="H10" s="1171">
        <v>1997</v>
      </c>
      <c r="I10" s="1171">
        <v>1998</v>
      </c>
      <c r="J10" s="1171">
        <v>1999</v>
      </c>
      <c r="K10" s="1171">
        <v>2000</v>
      </c>
      <c r="L10" s="1171">
        <v>2001</v>
      </c>
      <c r="M10" s="1171">
        <v>2002</v>
      </c>
      <c r="N10" s="1171">
        <v>2003</v>
      </c>
      <c r="O10" s="1171">
        <v>2004</v>
      </c>
      <c r="P10" s="1171">
        <v>2005</v>
      </c>
      <c r="Q10" s="1171">
        <v>2006</v>
      </c>
      <c r="R10" s="1171">
        <v>2007</v>
      </c>
      <c r="S10" s="1171">
        <v>2008</v>
      </c>
      <c r="T10" s="1171">
        <v>2009</v>
      </c>
      <c r="U10" s="1171">
        <v>2010</v>
      </c>
      <c r="V10" s="1170">
        <v>2011</v>
      </c>
      <c r="W10" s="1170">
        <v>2012</v>
      </c>
      <c r="X10" s="1171">
        <v>2013</v>
      </c>
      <c r="Y10" s="1170">
        <v>2014</v>
      </c>
      <c r="Z10" s="1170">
        <v>2015</v>
      </c>
      <c r="AA10" s="1170">
        <v>2016</v>
      </c>
      <c r="AB10" s="1170">
        <v>2017</v>
      </c>
      <c r="AC10" s="1170">
        <v>2018</v>
      </c>
      <c r="AD10" s="1170">
        <v>2019</v>
      </c>
      <c r="AE10" s="1170" t="s">
        <v>834</v>
      </c>
      <c r="AF10" s="1169" t="s">
        <v>297</v>
      </c>
    </row>
    <row r="11" spans="1:33" ht="14.5">
      <c r="A11" s="25"/>
      <c r="B11" s="1365" t="s">
        <v>32</v>
      </c>
      <c r="C11" s="570" t="s">
        <v>33</v>
      </c>
      <c r="D11" s="571">
        <v>1596.86</v>
      </c>
      <c r="E11" s="571">
        <v>873.74</v>
      </c>
      <c r="F11" s="571">
        <v>2404.88</v>
      </c>
      <c r="G11" s="571">
        <v>824.23</v>
      </c>
      <c r="H11" s="571">
        <v>441.81599999999997</v>
      </c>
      <c r="I11" s="571">
        <v>0</v>
      </c>
      <c r="J11" s="571">
        <v>0</v>
      </c>
      <c r="K11" s="571">
        <v>2067.4160000000002</v>
      </c>
      <c r="L11" s="571">
        <v>10563.591</v>
      </c>
      <c r="M11" s="571">
        <v>0</v>
      </c>
      <c r="N11" s="571">
        <v>5604.7070000000003</v>
      </c>
      <c r="O11" s="572">
        <v>3450.8789999999999</v>
      </c>
      <c r="P11" s="572">
        <v>0</v>
      </c>
      <c r="Q11" s="572">
        <v>0</v>
      </c>
      <c r="R11" s="572">
        <v>0</v>
      </c>
      <c r="S11" s="572">
        <v>0</v>
      </c>
      <c r="T11" s="572">
        <v>0</v>
      </c>
      <c r="U11" s="572">
        <v>0</v>
      </c>
      <c r="V11" s="572">
        <v>0</v>
      </c>
      <c r="W11" s="572">
        <v>0</v>
      </c>
      <c r="X11" s="571">
        <v>0</v>
      </c>
      <c r="Y11" s="571">
        <v>0</v>
      </c>
      <c r="Z11" s="571">
        <v>0</v>
      </c>
      <c r="AA11" s="571">
        <v>0</v>
      </c>
      <c r="AB11" s="571">
        <v>0</v>
      </c>
      <c r="AC11" s="794">
        <v>28251.8269</v>
      </c>
      <c r="AD11" s="1125">
        <v>16224.898999999999</v>
      </c>
      <c r="AE11" s="1125">
        <v>0</v>
      </c>
      <c r="AF11" s="1165">
        <f>SUM(D11:AE11)</f>
        <v>72304.844899999996</v>
      </c>
      <c r="AG11" s="87"/>
    </row>
    <row r="12" spans="1:33" ht="14.5">
      <c r="A12" s="27"/>
      <c r="B12" s="1366"/>
      <c r="C12" s="554" t="s">
        <v>34</v>
      </c>
      <c r="D12" s="555">
        <v>-275.69</v>
      </c>
      <c r="E12" s="555">
        <v>-227.16</v>
      </c>
      <c r="F12" s="555">
        <v>-285.08999999999997</v>
      </c>
      <c r="G12" s="555">
        <v>-273.45999999999998</v>
      </c>
      <c r="H12" s="555">
        <v>-481.91800000000001</v>
      </c>
      <c r="I12" s="555">
        <v>-653.86500000000001</v>
      </c>
      <c r="J12" s="555">
        <v>-827.11800000000005</v>
      </c>
      <c r="K12" s="555">
        <v>-1283.886</v>
      </c>
      <c r="L12" s="555">
        <v>-1182.9860000000001</v>
      </c>
      <c r="M12" s="555">
        <v>-729.2</v>
      </c>
      <c r="N12" s="555">
        <v>-5705.8109999999997</v>
      </c>
      <c r="O12" s="556">
        <v>-5493.8029999999999</v>
      </c>
      <c r="P12" s="556">
        <v>-3588.5559000000007</v>
      </c>
      <c r="Q12" s="556">
        <v>-9530.1106799999998</v>
      </c>
      <c r="R12" s="556">
        <v>0</v>
      </c>
      <c r="S12" s="556">
        <v>0</v>
      </c>
      <c r="T12" s="556">
        <v>0</v>
      </c>
      <c r="U12" s="556">
        <v>0</v>
      </c>
      <c r="V12" s="556">
        <v>0</v>
      </c>
      <c r="W12" s="556">
        <v>0</v>
      </c>
      <c r="X12" s="555">
        <v>0</v>
      </c>
      <c r="Y12" s="555">
        <v>0</v>
      </c>
      <c r="Z12" s="555">
        <v>0</v>
      </c>
      <c r="AA12" s="789">
        <v>0</v>
      </c>
      <c r="AB12" s="789">
        <v>0</v>
      </c>
      <c r="AC12" s="580">
        <v>0</v>
      </c>
      <c r="AD12" s="1122">
        <v>0</v>
      </c>
      <c r="AE12" s="1122">
        <v>0</v>
      </c>
      <c r="AF12" s="557">
        <f>SUM(D12:AE12)</f>
        <v>-30538.653579999998</v>
      </c>
      <c r="AG12" s="87"/>
    </row>
    <row r="13" spans="1:33" ht="14.5">
      <c r="A13" s="27"/>
      <c r="B13" s="1366"/>
      <c r="C13" s="554" t="s">
        <v>35</v>
      </c>
      <c r="D13" s="555">
        <v>1321.17</v>
      </c>
      <c r="E13" s="555">
        <v>646.58000000000004</v>
      </c>
      <c r="F13" s="555">
        <v>2119.79</v>
      </c>
      <c r="G13" s="555">
        <v>550.77</v>
      </c>
      <c r="H13" s="555">
        <v>-40.102000000000032</v>
      </c>
      <c r="I13" s="555">
        <v>-653.86500000000001</v>
      </c>
      <c r="J13" s="555">
        <v>-827.11800000000005</v>
      </c>
      <c r="K13" s="555">
        <v>783.53</v>
      </c>
      <c r="L13" s="555">
        <v>9380.6049999999996</v>
      </c>
      <c r="M13" s="555">
        <v>-729.2</v>
      </c>
      <c r="N13" s="555">
        <v>-101.10399999999936</v>
      </c>
      <c r="O13" s="556">
        <v>-2042.924</v>
      </c>
      <c r="P13" s="556">
        <v>-3588.5559000000007</v>
      </c>
      <c r="Q13" s="556">
        <v>-9530.1106799999998</v>
      </c>
      <c r="R13" s="556">
        <v>0</v>
      </c>
      <c r="S13" s="556">
        <v>0</v>
      </c>
      <c r="T13" s="556">
        <v>0</v>
      </c>
      <c r="U13" s="556">
        <v>0</v>
      </c>
      <c r="V13" s="556">
        <v>0</v>
      </c>
      <c r="W13" s="556">
        <v>0</v>
      </c>
      <c r="X13" s="555">
        <v>0</v>
      </c>
      <c r="Y13" s="555">
        <v>0</v>
      </c>
      <c r="Z13" s="555">
        <v>0</v>
      </c>
      <c r="AA13" s="789">
        <v>0</v>
      </c>
      <c r="AB13" s="789">
        <v>0</v>
      </c>
      <c r="AC13" s="580">
        <v>28251.8269</v>
      </c>
      <c r="AD13" s="1122">
        <v>16224.898999999999</v>
      </c>
      <c r="AE13" s="1122">
        <f>+AE11+AE12</f>
        <v>0</v>
      </c>
      <c r="AF13" s="557">
        <f>SUM(D13:AE13)</f>
        <v>41766.191319999998</v>
      </c>
      <c r="AG13" s="87"/>
    </row>
    <row r="14" spans="1:33" ht="14.5">
      <c r="A14" s="27"/>
      <c r="B14" s="1366"/>
      <c r="C14" s="554" t="s">
        <v>36</v>
      </c>
      <c r="D14" s="555">
        <v>-275.69</v>
      </c>
      <c r="E14" s="555">
        <v>-227.16</v>
      </c>
      <c r="F14" s="555">
        <v>-285.08999999999997</v>
      </c>
      <c r="G14" s="555">
        <v>-273.45</v>
      </c>
      <c r="H14" s="555">
        <v>-274.46100000000001</v>
      </c>
      <c r="I14" s="555">
        <v>-264.10399999999998</v>
      </c>
      <c r="J14" s="555">
        <v>-201.952</v>
      </c>
      <c r="K14" s="555">
        <v>-200.82300000000001</v>
      </c>
      <c r="L14" s="555">
        <v>-464.44299999999998</v>
      </c>
      <c r="M14" s="555">
        <v>-692.75</v>
      </c>
      <c r="N14" s="555">
        <v>-651.03</v>
      </c>
      <c r="O14" s="556">
        <v>-552.93399999999997</v>
      </c>
      <c r="P14" s="556">
        <v>-513.19270000000006</v>
      </c>
      <c r="Q14" s="556">
        <v>-80.734499999999997</v>
      </c>
      <c r="R14" s="556">
        <v>0</v>
      </c>
      <c r="S14" s="556">
        <v>0</v>
      </c>
      <c r="T14" s="556">
        <v>0</v>
      </c>
      <c r="U14" s="556">
        <v>0</v>
      </c>
      <c r="V14" s="556">
        <v>0</v>
      </c>
      <c r="W14" s="556">
        <v>0</v>
      </c>
      <c r="X14" s="555">
        <v>0</v>
      </c>
      <c r="Y14" s="555">
        <v>0</v>
      </c>
      <c r="Z14" s="555">
        <v>0</v>
      </c>
      <c r="AA14" s="789">
        <v>0</v>
      </c>
      <c r="AB14" s="789">
        <v>0</v>
      </c>
      <c r="AC14" s="580">
        <v>-153.255</v>
      </c>
      <c r="AD14" s="1122">
        <v>-1227.3635300000001</v>
      </c>
      <c r="AE14" s="1122">
        <v>-376.37299999999999</v>
      </c>
      <c r="AF14" s="557">
        <f>SUM(D14:AE14)</f>
        <v>-6714.80573</v>
      </c>
      <c r="AG14" s="87"/>
    </row>
    <row r="15" spans="1:33" ht="14.5">
      <c r="A15" s="27"/>
      <c r="B15" s="1367"/>
      <c r="C15" s="558" t="s">
        <v>37</v>
      </c>
      <c r="D15" s="559">
        <v>1045.48</v>
      </c>
      <c r="E15" s="559">
        <v>419.42</v>
      </c>
      <c r="F15" s="559">
        <v>1834.7</v>
      </c>
      <c r="G15" s="559">
        <v>277.32</v>
      </c>
      <c r="H15" s="559">
        <v>-314.56300000000005</v>
      </c>
      <c r="I15" s="559">
        <v>-917.96900000000005</v>
      </c>
      <c r="J15" s="559">
        <v>-1029.07</v>
      </c>
      <c r="K15" s="559">
        <v>582.70700000000022</v>
      </c>
      <c r="L15" s="559">
        <v>8916.1620000000003</v>
      </c>
      <c r="M15" s="559">
        <v>-1421.95</v>
      </c>
      <c r="N15" s="559">
        <v>-752.13399999999933</v>
      </c>
      <c r="O15" s="560">
        <v>-2595.8580000000002</v>
      </c>
      <c r="P15" s="560">
        <v>-4101.7486000000008</v>
      </c>
      <c r="Q15" s="560">
        <v>-9610.8451800000003</v>
      </c>
      <c r="R15" s="560">
        <v>0</v>
      </c>
      <c r="S15" s="560">
        <v>0</v>
      </c>
      <c r="T15" s="560">
        <v>0</v>
      </c>
      <c r="U15" s="560">
        <v>0</v>
      </c>
      <c r="V15" s="560">
        <v>0</v>
      </c>
      <c r="W15" s="560">
        <v>0</v>
      </c>
      <c r="X15" s="559">
        <v>0</v>
      </c>
      <c r="Y15" s="559">
        <v>0</v>
      </c>
      <c r="Z15" s="559">
        <v>0</v>
      </c>
      <c r="AA15" s="1164">
        <v>0</v>
      </c>
      <c r="AB15" s="1164">
        <v>0</v>
      </c>
      <c r="AC15" s="1163">
        <v>28098.571899999999</v>
      </c>
      <c r="AD15" s="1162">
        <v>14997.535469999999</v>
      </c>
      <c r="AE15" s="1162">
        <f>+AE13+AE14</f>
        <v>-376.37299999999999</v>
      </c>
      <c r="AF15" s="1161">
        <f>SUM(D15:AE15)</f>
        <v>35051.385589999998</v>
      </c>
      <c r="AG15" s="87"/>
    </row>
    <row r="16" spans="1:33" ht="14.5">
      <c r="A16" s="27"/>
      <c r="B16" s="1168"/>
      <c r="C16" s="1167"/>
      <c r="D16" s="1166"/>
      <c r="E16" s="1166"/>
      <c r="F16" s="1166"/>
      <c r="G16" s="1166"/>
      <c r="H16" s="568"/>
      <c r="I16" s="568"/>
      <c r="J16" s="568"/>
      <c r="K16" s="568"/>
      <c r="L16" s="568"/>
      <c r="M16" s="568"/>
      <c r="N16" s="568"/>
      <c r="O16" s="568"/>
      <c r="P16" s="568"/>
      <c r="Q16" s="568"/>
      <c r="R16" s="568"/>
      <c r="S16" s="568"/>
      <c r="T16" s="568"/>
      <c r="U16" s="568"/>
      <c r="V16" s="568"/>
      <c r="W16" s="568"/>
      <c r="X16" s="791"/>
      <c r="Y16" s="791"/>
      <c r="Z16" s="791"/>
      <c r="AA16" s="791"/>
      <c r="AB16" s="791"/>
      <c r="AC16" s="568"/>
      <c r="AD16" s="938"/>
      <c r="AE16" s="938"/>
      <c r="AF16" s="569"/>
      <c r="AG16" s="87"/>
    </row>
    <row r="17" spans="1:33" ht="14.5">
      <c r="A17" s="27"/>
      <c r="B17" s="1368" t="s">
        <v>38</v>
      </c>
      <c r="C17" s="570" t="s">
        <v>33</v>
      </c>
      <c r="D17" s="571">
        <v>1057.33</v>
      </c>
      <c r="E17" s="571">
        <v>248.98</v>
      </c>
      <c r="F17" s="571">
        <v>1058.03</v>
      </c>
      <c r="G17" s="571">
        <v>534.91999999999996</v>
      </c>
      <c r="H17" s="571">
        <v>905.68100000000004</v>
      </c>
      <c r="I17" s="571">
        <v>1485.9259999999999</v>
      </c>
      <c r="J17" s="571">
        <v>1218.566</v>
      </c>
      <c r="K17" s="571">
        <v>939.84900000000005</v>
      </c>
      <c r="L17" s="571">
        <v>1490.569</v>
      </c>
      <c r="M17" s="571">
        <v>416.71</v>
      </c>
      <c r="N17" s="571">
        <v>2666.4757</v>
      </c>
      <c r="O17" s="572">
        <v>343.71780000000001</v>
      </c>
      <c r="P17" s="572">
        <v>597.14289999999994</v>
      </c>
      <c r="Q17" s="572">
        <v>1132.6512399999999</v>
      </c>
      <c r="R17" s="572">
        <v>1507.2867999999999</v>
      </c>
      <c r="S17" s="572">
        <v>1230.7251270000002</v>
      </c>
      <c r="T17" s="572">
        <v>1697.5356000000002</v>
      </c>
      <c r="U17" s="572">
        <v>1437.2670000000001</v>
      </c>
      <c r="V17" s="572">
        <v>1267.4725989999999</v>
      </c>
      <c r="W17" s="572">
        <v>1016.7822</v>
      </c>
      <c r="X17" s="571">
        <v>1120.8499999999999</v>
      </c>
      <c r="Y17" s="571">
        <v>1276.7053810000002</v>
      </c>
      <c r="Z17" s="571">
        <v>769.90560362999997</v>
      </c>
      <c r="AA17" s="571">
        <v>1210.202</v>
      </c>
      <c r="AB17" s="571">
        <v>1243.8526999999999</v>
      </c>
      <c r="AC17" s="792">
        <v>1404.92</v>
      </c>
      <c r="AD17" s="1123">
        <v>1188.4048399999999</v>
      </c>
      <c r="AE17" s="1123">
        <v>99.578366399999993</v>
      </c>
      <c r="AF17" s="557">
        <f>SUM(D17:AE17)</f>
        <v>30568.036857029998</v>
      </c>
      <c r="AG17" s="87"/>
    </row>
    <row r="18" spans="1:33" ht="14.5">
      <c r="A18" s="27"/>
      <c r="B18" s="1369"/>
      <c r="C18" s="554" t="s">
        <v>34</v>
      </c>
      <c r="D18" s="555">
        <v>-266.33999999999997</v>
      </c>
      <c r="E18" s="555">
        <v>-272.52</v>
      </c>
      <c r="F18" s="555">
        <v>-296.48</v>
      </c>
      <c r="G18" s="555">
        <v>-514.95000000000005</v>
      </c>
      <c r="H18" s="555">
        <v>-307.25200000000001</v>
      </c>
      <c r="I18" s="555">
        <v>-342.322</v>
      </c>
      <c r="J18" s="555">
        <v>-355.54899999999998</v>
      </c>
      <c r="K18" s="555">
        <v>-349.238</v>
      </c>
      <c r="L18" s="555">
        <v>-306.82799999999997</v>
      </c>
      <c r="M18" s="555">
        <v>-937.18</v>
      </c>
      <c r="N18" s="555">
        <v>-2368.0730000000003</v>
      </c>
      <c r="O18" s="556">
        <v>-504.66300000000007</v>
      </c>
      <c r="P18" s="556">
        <v>-535.65780000000007</v>
      </c>
      <c r="Q18" s="556">
        <v>-1225.6431000000002</v>
      </c>
      <c r="R18" s="556">
        <v>-1524.6769200000001</v>
      </c>
      <c r="S18" s="556">
        <v>-1298.3613999999998</v>
      </c>
      <c r="T18" s="556">
        <v>-858.45699999999999</v>
      </c>
      <c r="U18" s="556">
        <v>-859.53989999999999</v>
      </c>
      <c r="V18" s="556">
        <v>-894.82090000000005</v>
      </c>
      <c r="W18" s="556">
        <v>-908.4556</v>
      </c>
      <c r="X18" s="555">
        <v>-900.6241</v>
      </c>
      <c r="Y18" s="555">
        <v>-936.31184699999994</v>
      </c>
      <c r="Z18" s="555">
        <v>-990.35194340944179</v>
      </c>
      <c r="AA18" s="555">
        <v>-869.35400000000004</v>
      </c>
      <c r="AB18" s="555">
        <v>-887.76975778999997</v>
      </c>
      <c r="AC18" s="792">
        <v>-865.38293600000009</v>
      </c>
      <c r="AD18" s="1123">
        <v>-857.02170000000001</v>
      </c>
      <c r="AE18" s="1123">
        <v>-240.12099999999998</v>
      </c>
      <c r="AF18" s="557">
        <f>SUM(D18:AE18)</f>
        <v>-21473.944904199445</v>
      </c>
      <c r="AG18" s="87"/>
    </row>
    <row r="19" spans="1:33" ht="14.5">
      <c r="A19" s="27"/>
      <c r="B19" s="1369"/>
      <c r="C19" s="554" t="s">
        <v>35</v>
      </c>
      <c r="D19" s="555">
        <v>790.99</v>
      </c>
      <c r="E19" s="555">
        <v>-23.54</v>
      </c>
      <c r="F19" s="555">
        <v>761.55</v>
      </c>
      <c r="G19" s="555">
        <v>19.969999999999914</v>
      </c>
      <c r="H19" s="555">
        <v>598.42900000000009</v>
      </c>
      <c r="I19" s="555">
        <v>1143.6039999999998</v>
      </c>
      <c r="J19" s="555">
        <v>863.01700000000005</v>
      </c>
      <c r="K19" s="555">
        <v>590.6110000000001</v>
      </c>
      <c r="L19" s="555">
        <v>1183.741</v>
      </c>
      <c r="M19" s="555">
        <v>-520.47</v>
      </c>
      <c r="N19" s="555">
        <v>298.40269999999964</v>
      </c>
      <c r="O19" s="555">
        <v>-160.94520000000006</v>
      </c>
      <c r="P19" s="555">
        <v>61.485099999999875</v>
      </c>
      <c r="Q19" s="555">
        <v>-92.991860000000315</v>
      </c>
      <c r="R19" s="555">
        <v>-17.390120000000252</v>
      </c>
      <c r="S19" s="555">
        <v>-67.636272999999619</v>
      </c>
      <c r="T19" s="555">
        <v>839.07860000000016</v>
      </c>
      <c r="U19" s="555">
        <v>577.72710000000006</v>
      </c>
      <c r="V19" s="555">
        <v>372.65169899999989</v>
      </c>
      <c r="W19" s="556">
        <v>108.3266000000001</v>
      </c>
      <c r="X19" s="555">
        <v>220.22589999999991</v>
      </c>
      <c r="Y19" s="555">
        <v>340.39353400000027</v>
      </c>
      <c r="Z19" s="555">
        <v>-220.44633977944181</v>
      </c>
      <c r="AA19" s="555">
        <v>340.84800000000001</v>
      </c>
      <c r="AB19" s="555">
        <v>356.08294220999994</v>
      </c>
      <c r="AC19" s="792">
        <v>539.53706399999999</v>
      </c>
      <c r="AD19" s="1123">
        <v>331.38313999999991</v>
      </c>
      <c r="AE19" s="1123">
        <f>+AE17+AE18</f>
        <v>-140.54263359999999</v>
      </c>
      <c r="AF19" s="557">
        <f>SUM(D19:AE19)</f>
        <v>9094.0919528305585</v>
      </c>
      <c r="AG19" s="87"/>
    </row>
    <row r="20" spans="1:33" ht="14.5">
      <c r="A20" s="27"/>
      <c r="B20" s="1369"/>
      <c r="C20" s="554" t="s">
        <v>36</v>
      </c>
      <c r="D20" s="555">
        <v>-262.69</v>
      </c>
      <c r="E20" s="555">
        <v>-267.88</v>
      </c>
      <c r="F20" s="555">
        <v>-296.77</v>
      </c>
      <c r="G20" s="555">
        <v>-374.56</v>
      </c>
      <c r="H20" s="555">
        <v>-335.346</v>
      </c>
      <c r="I20" s="555">
        <v>-328.45400000000001</v>
      </c>
      <c r="J20" s="555">
        <v>-432.49299999999999</v>
      </c>
      <c r="K20" s="555">
        <v>-496.81</v>
      </c>
      <c r="L20" s="555">
        <v>-427.95</v>
      </c>
      <c r="M20" s="555">
        <v>-481.66</v>
      </c>
      <c r="N20" s="555">
        <v>-571.07230000000004</v>
      </c>
      <c r="O20" s="556">
        <v>-423.10469999999998</v>
      </c>
      <c r="P20" s="556">
        <v>-453.21725900000001</v>
      </c>
      <c r="Q20" s="556">
        <v>-483.76660000000004</v>
      </c>
      <c r="R20" s="556">
        <v>-478.80879999999996</v>
      </c>
      <c r="S20" s="556">
        <v>-425.13440000000003</v>
      </c>
      <c r="T20" s="556">
        <v>-365.779</v>
      </c>
      <c r="U20" s="556">
        <v>-366.08380000000005</v>
      </c>
      <c r="V20" s="556">
        <v>-322.2851</v>
      </c>
      <c r="W20" s="556">
        <v>-310.19052099999999</v>
      </c>
      <c r="X20" s="555">
        <v>-366.15729999999996</v>
      </c>
      <c r="Y20" s="555">
        <v>-366.16507000000001</v>
      </c>
      <c r="Z20" s="555">
        <v>-419.5620609160776</v>
      </c>
      <c r="AA20" s="555">
        <v>-429.27</v>
      </c>
      <c r="AB20" s="555">
        <v>-387.53064999999998</v>
      </c>
      <c r="AC20" s="792">
        <v>-393.08369999999996</v>
      </c>
      <c r="AD20" s="1123">
        <v>-439.42313999999999</v>
      </c>
      <c r="AE20" s="1123">
        <v>-105.89086073999999</v>
      </c>
      <c r="AF20" s="557">
        <f>SUM(D20:AE20)</f>
        <v>-10811.13826165608</v>
      </c>
      <c r="AG20" s="87"/>
    </row>
    <row r="21" spans="1:33" ht="14.5">
      <c r="A21" s="27"/>
      <c r="B21" s="1369"/>
      <c r="C21" s="573" t="s">
        <v>37</v>
      </c>
      <c r="D21" s="562">
        <v>528.29999999999995</v>
      </c>
      <c r="E21" s="562">
        <v>-291.42</v>
      </c>
      <c r="F21" s="562">
        <v>464.78</v>
      </c>
      <c r="G21" s="562">
        <v>-354.59</v>
      </c>
      <c r="H21" s="562">
        <v>263.08300000000008</v>
      </c>
      <c r="I21" s="562">
        <v>815.15</v>
      </c>
      <c r="J21" s="562">
        <v>430.52400000000006</v>
      </c>
      <c r="K21" s="562">
        <v>93.801000000000101</v>
      </c>
      <c r="L21" s="562">
        <v>755.79099999999994</v>
      </c>
      <c r="M21" s="562">
        <v>-1002.13</v>
      </c>
      <c r="N21" s="562">
        <v>-272.6696000000004</v>
      </c>
      <c r="O21" s="562">
        <v>-584.04989999999998</v>
      </c>
      <c r="P21" s="562">
        <v>-391.73215900000014</v>
      </c>
      <c r="Q21" s="562">
        <v>-576.75846000000035</v>
      </c>
      <c r="R21" s="562">
        <v>-496.19892000000021</v>
      </c>
      <c r="S21" s="562">
        <v>-492.77067299999965</v>
      </c>
      <c r="T21" s="562">
        <v>473.29960000000017</v>
      </c>
      <c r="U21" s="562">
        <v>211.64330000000001</v>
      </c>
      <c r="V21" s="562">
        <v>50.366598999999894</v>
      </c>
      <c r="W21" s="561">
        <v>-201.86392099999989</v>
      </c>
      <c r="X21" s="562">
        <v>-145.93140000000005</v>
      </c>
      <c r="Y21" s="562">
        <v>-25.771535999999742</v>
      </c>
      <c r="Z21" s="562">
        <v>-640.00840069551941</v>
      </c>
      <c r="AA21" s="562">
        <v>-88.421999999999997</v>
      </c>
      <c r="AB21" s="562">
        <v>-31.447707790000038</v>
      </c>
      <c r="AC21" s="792">
        <v>146.45336400000002</v>
      </c>
      <c r="AD21" s="1123">
        <v>-108.04000000000008</v>
      </c>
      <c r="AE21" s="1123">
        <f>+AE20+AE19</f>
        <v>-246.43349433999998</v>
      </c>
      <c r="AF21" s="557">
        <f>SUM(D21:AE21)</f>
        <v>-1717.0463088255201</v>
      </c>
      <c r="AG21" s="87"/>
    </row>
    <row r="22" spans="1:33" ht="14.5">
      <c r="A22" s="27"/>
      <c r="B22" s="564"/>
      <c r="C22" s="565"/>
      <c r="D22" s="566"/>
      <c r="E22" s="566"/>
      <c r="F22" s="566"/>
      <c r="G22" s="566"/>
      <c r="H22" s="567"/>
      <c r="I22" s="567"/>
      <c r="J22" s="567"/>
      <c r="K22" s="567"/>
      <c r="L22" s="567"/>
      <c r="M22" s="567"/>
      <c r="N22" s="567"/>
      <c r="O22" s="567"/>
      <c r="P22" s="567"/>
      <c r="Q22" s="567"/>
      <c r="R22" s="567"/>
      <c r="S22" s="567"/>
      <c r="T22" s="567"/>
      <c r="U22" s="567"/>
      <c r="V22" s="567"/>
      <c r="W22" s="567"/>
      <c r="X22" s="790"/>
      <c r="Y22" s="790"/>
      <c r="Z22" s="790"/>
      <c r="AA22" s="791"/>
      <c r="AB22" s="791"/>
      <c r="AC22" s="568"/>
      <c r="AD22" s="938"/>
      <c r="AE22" s="938"/>
      <c r="AF22" s="569"/>
      <c r="AG22" s="87"/>
    </row>
    <row r="23" spans="1:33" ht="14.5">
      <c r="A23" s="27"/>
      <c r="B23" s="1368" t="s">
        <v>39</v>
      </c>
      <c r="C23" s="570" t="s">
        <v>33</v>
      </c>
      <c r="D23" s="574">
        <v>1514.33</v>
      </c>
      <c r="E23" s="574">
        <v>548.36300000000006</v>
      </c>
      <c r="F23" s="574">
        <v>946.19</v>
      </c>
      <c r="G23" s="574">
        <v>1077.76</v>
      </c>
      <c r="H23" s="574">
        <v>798.84799999999996</v>
      </c>
      <c r="I23" s="574">
        <v>1996.81</v>
      </c>
      <c r="J23" s="574">
        <v>1609.876</v>
      </c>
      <c r="K23" s="574">
        <v>1014.423</v>
      </c>
      <c r="L23" s="574">
        <v>1328.0119999999999</v>
      </c>
      <c r="M23" s="574">
        <v>178.59</v>
      </c>
      <c r="N23" s="574">
        <v>1962.5259999999998</v>
      </c>
      <c r="O23" s="575">
        <v>769.53399999999999</v>
      </c>
      <c r="P23" s="575">
        <v>362.03898999999996</v>
      </c>
      <c r="Q23" s="575">
        <v>467.51609999999999</v>
      </c>
      <c r="R23" s="575">
        <v>518.27520500000003</v>
      </c>
      <c r="S23" s="575">
        <v>335.66874893999994</v>
      </c>
      <c r="T23" s="575">
        <v>1028.6224</v>
      </c>
      <c r="U23" s="575">
        <v>790.81500000000005</v>
      </c>
      <c r="V23" s="575">
        <v>841.21100000000001</v>
      </c>
      <c r="W23" s="575">
        <v>753.39196800000013</v>
      </c>
      <c r="X23" s="574">
        <v>1154.8860000000002</v>
      </c>
      <c r="Y23" s="574">
        <v>571.04719999999998</v>
      </c>
      <c r="Z23" s="574">
        <v>641.65977972000019</v>
      </c>
      <c r="AA23" s="577">
        <v>936.16300000000001</v>
      </c>
      <c r="AB23" s="577">
        <v>902.76807637000002</v>
      </c>
      <c r="AC23" s="793">
        <v>1244.3645799999999</v>
      </c>
      <c r="AD23" s="1124">
        <v>760.66393500000004</v>
      </c>
      <c r="AE23" s="1124">
        <v>150.99</v>
      </c>
      <c r="AF23" s="576">
        <f>SUM(D23:AE23)</f>
        <v>25205.343983030001</v>
      </c>
      <c r="AG23" s="87"/>
    </row>
    <row r="24" spans="1:33" ht="14.5">
      <c r="A24" s="27"/>
      <c r="B24" s="1369"/>
      <c r="C24" s="554" t="s">
        <v>34</v>
      </c>
      <c r="D24" s="577">
        <v>-270.17</v>
      </c>
      <c r="E24" s="577">
        <v>-361.74</v>
      </c>
      <c r="F24" s="577">
        <v>-210.26</v>
      </c>
      <c r="G24" s="577">
        <v>-256.91000000000003</v>
      </c>
      <c r="H24" s="577">
        <v>-299.74799999999999</v>
      </c>
      <c r="I24" s="577">
        <v>-365.62299999999999</v>
      </c>
      <c r="J24" s="577">
        <v>-461.54300000000001</v>
      </c>
      <c r="K24" s="577">
        <v>-559.59199999999998</v>
      </c>
      <c r="L24" s="577">
        <v>-709.29399999999998</v>
      </c>
      <c r="M24" s="577">
        <v>-1340.34</v>
      </c>
      <c r="N24" s="577">
        <v>-2976.9155999999998</v>
      </c>
      <c r="O24" s="578">
        <v>-859.57168000000001</v>
      </c>
      <c r="P24" s="578">
        <v>-934.1669999999998</v>
      </c>
      <c r="Q24" s="578">
        <v>-1143.2294000000002</v>
      </c>
      <c r="R24" s="578">
        <v>-1044.8227280400001</v>
      </c>
      <c r="S24" s="578">
        <v>-939.90089999999987</v>
      </c>
      <c r="T24" s="578">
        <v>-794.30639999999994</v>
      </c>
      <c r="U24" s="578">
        <v>-746.69100000000003</v>
      </c>
      <c r="V24" s="578">
        <v>-630.34260000000006</v>
      </c>
      <c r="W24" s="578">
        <v>-684.65250000000003</v>
      </c>
      <c r="X24" s="577">
        <v>-665.16909999999996</v>
      </c>
      <c r="Y24" s="577">
        <v>-669.62632700000006</v>
      </c>
      <c r="Z24" s="577">
        <v>-789.74793167522989</v>
      </c>
      <c r="AA24" s="577">
        <v>-739.51</v>
      </c>
      <c r="AB24" s="577">
        <v>-632.19048999999995</v>
      </c>
      <c r="AC24" s="793">
        <v>-697.93946400000004</v>
      </c>
      <c r="AD24" s="1124">
        <v>-511.25900000000001</v>
      </c>
      <c r="AE24" s="1124">
        <v>-133.17180100584972</v>
      </c>
      <c r="AF24" s="576">
        <f>SUM(D24:AE24)</f>
        <v>-20428.433921721076</v>
      </c>
      <c r="AG24" s="87"/>
    </row>
    <row r="25" spans="1:33" ht="14.5">
      <c r="A25" s="27"/>
      <c r="B25" s="1369"/>
      <c r="C25" s="554" t="s">
        <v>35</v>
      </c>
      <c r="D25" s="577">
        <v>1244.1600000000001</v>
      </c>
      <c r="E25" s="577">
        <v>186.62300000000005</v>
      </c>
      <c r="F25" s="577">
        <v>735.93</v>
      </c>
      <c r="G25" s="577">
        <v>820.85</v>
      </c>
      <c r="H25" s="577">
        <v>499.1</v>
      </c>
      <c r="I25" s="577">
        <v>1631.1869999999999</v>
      </c>
      <c r="J25" s="577">
        <v>1148.3330000000001</v>
      </c>
      <c r="K25" s="577">
        <v>454.83100000000002</v>
      </c>
      <c r="L25" s="577">
        <v>618.71799999999996</v>
      </c>
      <c r="M25" s="577">
        <v>-1161.75</v>
      </c>
      <c r="N25" s="577">
        <v>-1014.3896</v>
      </c>
      <c r="O25" s="577">
        <v>-90.037680000000023</v>
      </c>
      <c r="P25" s="577">
        <v>-572.1280099999999</v>
      </c>
      <c r="Q25" s="577">
        <v>-675.71330000000012</v>
      </c>
      <c r="R25" s="577">
        <v>-526.5475230400001</v>
      </c>
      <c r="S25" s="577">
        <v>-604.23215105999998</v>
      </c>
      <c r="T25" s="577">
        <v>234.31600000000003</v>
      </c>
      <c r="U25" s="577">
        <v>44.12399999999991</v>
      </c>
      <c r="V25" s="577">
        <v>210.86839999999995</v>
      </c>
      <c r="W25" s="578">
        <v>68.739468000000102</v>
      </c>
      <c r="X25" s="577">
        <v>489.71690000000024</v>
      </c>
      <c r="Y25" s="577">
        <v>-98.579127000000085</v>
      </c>
      <c r="Z25" s="577">
        <v>-148.0881519552297</v>
      </c>
      <c r="AA25" s="577">
        <v>196.65299999999999</v>
      </c>
      <c r="AB25" s="577">
        <v>270.57758637000006</v>
      </c>
      <c r="AC25" s="792">
        <v>546.42511599999989</v>
      </c>
      <c r="AD25" s="1123">
        <v>249.40493500000002</v>
      </c>
      <c r="AE25" s="1123">
        <f>+AE23+AE24</f>
        <v>17.818198994150293</v>
      </c>
      <c r="AF25" s="576">
        <f>SUM(D25:AE25)</f>
        <v>4776.9100613089222</v>
      </c>
      <c r="AG25" s="87"/>
    </row>
    <row r="26" spans="1:33" ht="14.5">
      <c r="A26" s="27"/>
      <c r="B26" s="1369"/>
      <c r="C26" s="554" t="s">
        <v>36</v>
      </c>
      <c r="D26" s="577">
        <v>-222.76</v>
      </c>
      <c r="E26" s="577">
        <v>-269.82</v>
      </c>
      <c r="F26" s="577">
        <v>-306.5</v>
      </c>
      <c r="G26" s="577">
        <v>-315.73</v>
      </c>
      <c r="H26" s="577">
        <v>-337.45499999999998</v>
      </c>
      <c r="I26" s="577">
        <v>-365.17899999999997</v>
      </c>
      <c r="J26" s="577">
        <v>-527.42700000000002</v>
      </c>
      <c r="K26" s="577">
        <v>-702.83199999999999</v>
      </c>
      <c r="L26" s="577">
        <v>-712.48800000000006</v>
      </c>
      <c r="M26" s="577">
        <v>-511.66</v>
      </c>
      <c r="N26" s="577">
        <v>-362.80691999999999</v>
      </c>
      <c r="O26" s="578">
        <v>-240.76</v>
      </c>
      <c r="P26" s="578">
        <v>-282.24469999999997</v>
      </c>
      <c r="Q26" s="578">
        <v>-338.67895499999992</v>
      </c>
      <c r="R26" s="578">
        <v>-352.04700000000003</v>
      </c>
      <c r="S26" s="578">
        <v>-252.39179999999999</v>
      </c>
      <c r="T26" s="578">
        <v>-160.57199999999997</v>
      </c>
      <c r="U26" s="578">
        <v>-140.40860000000001</v>
      </c>
      <c r="V26" s="578">
        <v>-130.49514699999997</v>
      </c>
      <c r="W26" s="578">
        <v>-131.27179799999999</v>
      </c>
      <c r="X26" s="577">
        <v>-138.87339</v>
      </c>
      <c r="Y26" s="577">
        <v>-128.7038</v>
      </c>
      <c r="Z26" s="577">
        <v>-137.67078139770953</v>
      </c>
      <c r="AA26" s="577">
        <v>-118.517</v>
      </c>
      <c r="AB26" s="577">
        <v>-140.55459999999999</v>
      </c>
      <c r="AC26" s="792">
        <v>-177.21893999999998</v>
      </c>
      <c r="AD26" s="1123">
        <v>-239.05193</v>
      </c>
      <c r="AE26" s="1123">
        <v>-42.799799999999998</v>
      </c>
      <c r="AF26" s="576">
        <f>SUM(D26:AE26)</f>
        <v>-7786.9181613977089</v>
      </c>
      <c r="AG26" s="87"/>
    </row>
    <row r="27" spans="1:33" ht="14.5">
      <c r="A27" s="27"/>
      <c r="B27" s="1370"/>
      <c r="C27" s="558" t="s">
        <v>37</v>
      </c>
      <c r="D27" s="579">
        <v>1021.4</v>
      </c>
      <c r="E27" s="579">
        <v>-83.196999999999946</v>
      </c>
      <c r="F27" s="579">
        <v>429.43</v>
      </c>
      <c r="G27" s="579">
        <v>505.12</v>
      </c>
      <c r="H27" s="579">
        <v>161.64500000000001</v>
      </c>
      <c r="I27" s="579">
        <v>1266.0079999999998</v>
      </c>
      <c r="J27" s="579">
        <v>620.90600000000006</v>
      </c>
      <c r="K27" s="579">
        <v>-248.00099999999998</v>
      </c>
      <c r="L27" s="579">
        <v>-93.770000000000095</v>
      </c>
      <c r="M27" s="579">
        <v>-1673.41</v>
      </c>
      <c r="N27" s="579">
        <v>-1377.19652</v>
      </c>
      <c r="O27" s="579">
        <v>-330.79768000000001</v>
      </c>
      <c r="P27" s="579">
        <v>-854.37270999999987</v>
      </c>
      <c r="Q27" s="579">
        <v>-1014.392255</v>
      </c>
      <c r="R27" s="579">
        <v>-878.59452304000013</v>
      </c>
      <c r="S27" s="579">
        <v>-856.62395105999997</v>
      </c>
      <c r="T27" s="579">
        <v>73.744000000000057</v>
      </c>
      <c r="U27" s="579">
        <v>-96.284600000000097</v>
      </c>
      <c r="V27" s="579">
        <v>80.373252999999977</v>
      </c>
      <c r="W27" s="788">
        <v>-62.532329999999888</v>
      </c>
      <c r="X27" s="579">
        <v>350.84351000000026</v>
      </c>
      <c r="Y27" s="579">
        <v>-227.28292700000009</v>
      </c>
      <c r="Z27" s="579">
        <v>-285.75893335293927</v>
      </c>
      <c r="AA27" s="579">
        <v>78.135999999999996</v>
      </c>
      <c r="AB27" s="579">
        <v>130.02298637000007</v>
      </c>
      <c r="AC27" s="792">
        <v>369.20617599999991</v>
      </c>
      <c r="AD27" s="1123">
        <v>10.353005000000024</v>
      </c>
      <c r="AE27" s="1123">
        <f>+AE26+AE25</f>
        <v>-24.981601005849704</v>
      </c>
      <c r="AF27" s="576">
        <f>SUM(D27:AE27)</f>
        <v>-3010.008100088789</v>
      </c>
      <c r="AG27" s="87"/>
    </row>
    <row r="28" spans="1:33" ht="14.5">
      <c r="A28" s="27"/>
      <c r="B28" s="564"/>
      <c r="C28" s="565"/>
      <c r="D28" s="566"/>
      <c r="E28" s="566"/>
      <c r="F28" s="566"/>
      <c r="G28" s="566"/>
      <c r="H28" s="567"/>
      <c r="I28" s="567"/>
      <c r="J28" s="567"/>
      <c r="K28" s="567"/>
      <c r="L28" s="567"/>
      <c r="M28" s="567"/>
      <c r="N28" s="567"/>
      <c r="O28" s="567"/>
      <c r="P28" s="567"/>
      <c r="Q28" s="567"/>
      <c r="R28" s="567"/>
      <c r="S28" s="567"/>
      <c r="T28" s="567"/>
      <c r="U28" s="567"/>
      <c r="V28" s="567"/>
      <c r="W28" s="567"/>
      <c r="X28" s="790"/>
      <c r="Y28" s="790"/>
      <c r="Z28" s="790"/>
      <c r="AA28" s="790"/>
      <c r="AB28" s="790"/>
      <c r="AC28" s="567"/>
      <c r="AD28" s="939"/>
      <c r="AE28" s="939"/>
      <c r="AF28" s="795"/>
      <c r="AG28" s="87"/>
    </row>
    <row r="29" spans="1:33" ht="14.5">
      <c r="A29" s="27"/>
      <c r="B29" s="1368" t="s">
        <v>277</v>
      </c>
      <c r="C29" s="570" t="s">
        <v>33</v>
      </c>
      <c r="D29" s="571">
        <v>1.024</v>
      </c>
      <c r="E29" s="571">
        <v>2.9470000000000001</v>
      </c>
      <c r="F29" s="571">
        <v>4.1349999999999998</v>
      </c>
      <c r="G29" s="571">
        <v>9.7059999999999995</v>
      </c>
      <c r="H29" s="571">
        <v>20.713999999999999</v>
      </c>
      <c r="I29" s="571">
        <v>22.091999999999999</v>
      </c>
      <c r="J29" s="571">
        <v>28.187000000000001</v>
      </c>
      <c r="K29" s="571">
        <v>4.8129999999999997</v>
      </c>
      <c r="L29" s="571">
        <v>2.4630000000000001</v>
      </c>
      <c r="M29" s="571">
        <v>0</v>
      </c>
      <c r="N29" s="571">
        <v>4.5220000000000002</v>
      </c>
      <c r="O29" s="571">
        <v>13.612865000000001</v>
      </c>
      <c r="P29" s="571">
        <v>48.266404000000001</v>
      </c>
      <c r="Q29" s="571">
        <v>88.828054999999992</v>
      </c>
      <c r="R29" s="571">
        <v>358.33955900000001</v>
      </c>
      <c r="S29" s="571">
        <v>304.74419000000006</v>
      </c>
      <c r="T29" s="571">
        <v>457.54579999999999</v>
      </c>
      <c r="U29" s="571">
        <v>202.65719999999999</v>
      </c>
      <c r="V29" s="571">
        <v>469.62361999999996</v>
      </c>
      <c r="W29" s="572">
        <v>362.02826799999997</v>
      </c>
      <c r="X29" s="571">
        <v>494.75291100000004</v>
      </c>
      <c r="Y29" s="571">
        <v>432.48291999999998</v>
      </c>
      <c r="Z29" s="571">
        <v>474.16258728880769</v>
      </c>
      <c r="AA29" s="555">
        <v>301.97399999999999</v>
      </c>
      <c r="AB29" s="555">
        <v>779.26239367000005</v>
      </c>
      <c r="AC29" s="794">
        <v>936.67882000000009</v>
      </c>
      <c r="AD29" s="1125">
        <v>719.26251999999999</v>
      </c>
      <c r="AE29" s="1125">
        <v>33.439067999999999</v>
      </c>
      <c r="AF29" s="563">
        <f>SUM(D29:AE29)</f>
        <v>6578.2641809588076</v>
      </c>
      <c r="AG29" s="87"/>
    </row>
    <row r="30" spans="1:33" ht="14.5">
      <c r="A30" s="27"/>
      <c r="B30" s="1369"/>
      <c r="C30" s="554" t="s">
        <v>34</v>
      </c>
      <c r="D30" s="555">
        <v>-1.2709999999999999</v>
      </c>
      <c r="E30" s="555">
        <v>-2.0059999999999998</v>
      </c>
      <c r="F30" s="555">
        <v>-2.0709999999999997</v>
      </c>
      <c r="G30" s="555">
        <v>-2.165</v>
      </c>
      <c r="H30" s="555">
        <v>-2.2389999999999999</v>
      </c>
      <c r="I30" s="555">
        <v>-3.548</v>
      </c>
      <c r="J30" s="555">
        <v>-4.24</v>
      </c>
      <c r="K30" s="555">
        <v>-6.843</v>
      </c>
      <c r="L30" s="555">
        <v>-6.8209999999999997</v>
      </c>
      <c r="M30" s="555">
        <v>-4.5999999999999996</v>
      </c>
      <c r="N30" s="555">
        <v>-9.861699999999999</v>
      </c>
      <c r="O30" s="555">
        <v>-13.112</v>
      </c>
      <c r="P30" s="555">
        <v>-8.3688000000000002</v>
      </c>
      <c r="Q30" s="555">
        <v>-12.226599999999999</v>
      </c>
      <c r="R30" s="555">
        <v>-24.59545</v>
      </c>
      <c r="S30" s="555">
        <v>-33.334631829999999</v>
      </c>
      <c r="T30" s="555">
        <v>-39.097163700000003</v>
      </c>
      <c r="U30" s="555">
        <v>-73.833502440000018</v>
      </c>
      <c r="V30" s="555">
        <v>-93.220416999999998</v>
      </c>
      <c r="W30" s="556">
        <v>-148.922684</v>
      </c>
      <c r="X30" s="555">
        <v>-156.91856799999999</v>
      </c>
      <c r="Y30" s="555">
        <v>-199.43895600000002</v>
      </c>
      <c r="Z30" s="555">
        <v>-241.95195099730364</v>
      </c>
      <c r="AA30" s="555">
        <v>-248.59</v>
      </c>
      <c r="AB30" s="555">
        <v>-320.33198600000003</v>
      </c>
      <c r="AC30" s="580">
        <v>-364.64214978000001</v>
      </c>
      <c r="AD30" s="1122">
        <v>-414.80220000000003</v>
      </c>
      <c r="AE30" s="1122">
        <v>-139.83874299999999</v>
      </c>
      <c r="AF30" s="563">
        <f>SUM(D30:AE30)</f>
        <v>-2578.8915027473031</v>
      </c>
      <c r="AG30" s="87"/>
    </row>
    <row r="31" spans="1:33" ht="14.5">
      <c r="A31" s="27"/>
      <c r="B31" s="1369"/>
      <c r="C31" s="554" t="s">
        <v>35</v>
      </c>
      <c r="D31" s="555">
        <v>-0.24699999999999989</v>
      </c>
      <c r="E31" s="555">
        <v>0.94100000000000028</v>
      </c>
      <c r="F31" s="555">
        <v>2.0640000000000001</v>
      </c>
      <c r="G31" s="555">
        <v>7.5409999999999995</v>
      </c>
      <c r="H31" s="555">
        <v>18.475000000000001</v>
      </c>
      <c r="I31" s="555">
        <v>18.543999999999997</v>
      </c>
      <c r="J31" s="555">
        <v>23.947000000000003</v>
      </c>
      <c r="K31" s="555">
        <v>-2.0299999999999998</v>
      </c>
      <c r="L31" s="555">
        <v>-4.3579999999999997</v>
      </c>
      <c r="M31" s="555">
        <v>-4.5999999999999996</v>
      </c>
      <c r="N31" s="555">
        <v>-5.3396999999999988</v>
      </c>
      <c r="O31" s="555">
        <v>0.500865000000001</v>
      </c>
      <c r="P31" s="555">
        <v>39.897604000000001</v>
      </c>
      <c r="Q31" s="555">
        <v>76.601454999999987</v>
      </c>
      <c r="R31" s="555">
        <v>333.74410899999998</v>
      </c>
      <c r="S31" s="555">
        <v>271.40955817000008</v>
      </c>
      <c r="T31" s="555">
        <v>418.44863629999998</v>
      </c>
      <c r="U31" s="555">
        <v>128.82369755999997</v>
      </c>
      <c r="V31" s="555">
        <v>376.40320299999996</v>
      </c>
      <c r="W31" s="556">
        <v>213.10558399999996</v>
      </c>
      <c r="X31" s="555">
        <v>337.83434300000005</v>
      </c>
      <c r="Y31" s="555">
        <v>233.04396399999996</v>
      </c>
      <c r="Z31" s="555">
        <v>232.21063629150404</v>
      </c>
      <c r="AA31" s="555">
        <v>53.384</v>
      </c>
      <c r="AB31" s="555">
        <v>458.93040767000002</v>
      </c>
      <c r="AC31" s="792">
        <v>572.03667022000013</v>
      </c>
      <c r="AD31" s="1123">
        <v>304.46031999999997</v>
      </c>
      <c r="AE31" s="1123">
        <f>+AE29+AE30</f>
        <v>-106.399675</v>
      </c>
      <c r="AF31" s="563">
        <f>SUM(D31:AE31)</f>
        <v>3999.3726782115041</v>
      </c>
      <c r="AG31" s="87"/>
    </row>
    <row r="32" spans="1:33" ht="14.5">
      <c r="A32" s="27"/>
      <c r="B32" s="1369"/>
      <c r="C32" s="554" t="s">
        <v>36</v>
      </c>
      <c r="D32" s="555">
        <v>-1.0469999999999999</v>
      </c>
      <c r="E32" s="555">
        <v>-1.1240000000000001</v>
      </c>
      <c r="F32" s="555">
        <v>-1.2549999999999999</v>
      </c>
      <c r="G32" s="555">
        <v>-1.369</v>
      </c>
      <c r="H32" s="555">
        <v>-2.0230000000000001</v>
      </c>
      <c r="I32" s="555">
        <v>-3.774</v>
      </c>
      <c r="J32" s="555">
        <v>-4.351</v>
      </c>
      <c r="K32" s="555">
        <v>-5.6040000000000001</v>
      </c>
      <c r="L32" s="555">
        <v>-5.4090000000000007</v>
      </c>
      <c r="M32" s="555">
        <v>-1.24</v>
      </c>
      <c r="N32" s="555">
        <v>-1.707055</v>
      </c>
      <c r="O32" s="555">
        <v>-10.696306</v>
      </c>
      <c r="P32" s="555">
        <v>-5.9416359999999999</v>
      </c>
      <c r="Q32" s="555">
        <v>-9.600263</v>
      </c>
      <c r="R32" s="555">
        <v>-16.974018999999998</v>
      </c>
      <c r="S32" s="555">
        <v>-28.056669100000001</v>
      </c>
      <c r="T32" s="555">
        <v>-36.212320890000008</v>
      </c>
      <c r="U32" s="555">
        <v>-27.375441879999997</v>
      </c>
      <c r="V32" s="555">
        <v>-34.713676</v>
      </c>
      <c r="W32" s="556">
        <v>-47.964547999999994</v>
      </c>
      <c r="X32" s="555">
        <v>-50.396422000000001</v>
      </c>
      <c r="Y32" s="555">
        <v>-53.478645</v>
      </c>
      <c r="Z32" s="555">
        <v>-64.561118019588719</v>
      </c>
      <c r="AA32" s="555">
        <v>-71.102999999999994</v>
      </c>
      <c r="AB32" s="555">
        <v>-91.668310999999989</v>
      </c>
      <c r="AC32" s="792">
        <v>-118.81940300000001</v>
      </c>
      <c r="AD32" s="1123">
        <v>-171.835577</v>
      </c>
      <c r="AE32" s="1123">
        <v>-50.316100000000006</v>
      </c>
      <c r="AF32" s="563">
        <f>SUM(D32:AE32)</f>
        <v>-918.61651088958865</v>
      </c>
      <c r="AG32" s="87"/>
    </row>
    <row r="33" spans="1:34" ht="14.5">
      <c r="A33" s="27"/>
      <c r="B33" s="1369"/>
      <c r="C33" s="573" t="s">
        <v>37</v>
      </c>
      <c r="D33" s="562">
        <v>-1.2939999999999998</v>
      </c>
      <c r="E33" s="562">
        <v>-0.18299999999999983</v>
      </c>
      <c r="F33" s="562">
        <v>0.80900000000000016</v>
      </c>
      <c r="G33" s="562">
        <v>6.1719999999999997</v>
      </c>
      <c r="H33" s="562">
        <v>16.451999999999998</v>
      </c>
      <c r="I33" s="562">
        <v>14.77</v>
      </c>
      <c r="J33" s="562">
        <v>19.596000000000004</v>
      </c>
      <c r="K33" s="562">
        <v>-7.6340000000000003</v>
      </c>
      <c r="L33" s="562">
        <v>-9.7669999999999995</v>
      </c>
      <c r="M33" s="562">
        <v>-5.84</v>
      </c>
      <c r="N33" s="562">
        <v>-7.0467549999999992</v>
      </c>
      <c r="O33" s="562">
        <v>-10.195440999999999</v>
      </c>
      <c r="P33" s="562">
        <v>33.955967999999999</v>
      </c>
      <c r="Q33" s="562">
        <v>67.001191999999989</v>
      </c>
      <c r="R33" s="562">
        <v>316.77008999999998</v>
      </c>
      <c r="S33" s="562">
        <v>243.35288907000009</v>
      </c>
      <c r="T33" s="562">
        <v>382.23631540999997</v>
      </c>
      <c r="U33" s="562">
        <v>101.44825567999997</v>
      </c>
      <c r="V33" s="562">
        <v>341.68952699999994</v>
      </c>
      <c r="W33" s="561">
        <v>165.14103599999999</v>
      </c>
      <c r="X33" s="559">
        <v>287.43792100000007</v>
      </c>
      <c r="Y33" s="559">
        <v>179.56531899999996</v>
      </c>
      <c r="Z33" s="559">
        <v>167.64951827191533</v>
      </c>
      <c r="AA33" s="559">
        <v>-17.719000000000001</v>
      </c>
      <c r="AB33" s="559">
        <v>367.26209667000001</v>
      </c>
      <c r="AC33" s="792">
        <v>453.21726722000011</v>
      </c>
      <c r="AD33" s="1123">
        <v>132.62474299999997</v>
      </c>
      <c r="AE33" s="1123">
        <f>+AE32+AE31</f>
        <v>-156.71577500000001</v>
      </c>
      <c r="AF33" s="563">
        <f>SUM(D33:AE33)</f>
        <v>3080.7561673219152</v>
      </c>
      <c r="AG33" s="87"/>
    </row>
    <row r="34" spans="1:34" ht="14.5">
      <c r="A34" s="27"/>
      <c r="B34" s="581"/>
      <c r="C34" s="566"/>
      <c r="D34" s="566"/>
      <c r="E34" s="566"/>
      <c r="F34" s="566"/>
      <c r="G34" s="566"/>
      <c r="H34" s="567"/>
      <c r="I34" s="567"/>
      <c r="J34" s="567"/>
      <c r="K34" s="567"/>
      <c r="L34" s="567"/>
      <c r="M34" s="567"/>
      <c r="N34" s="567"/>
      <c r="O34" s="567"/>
      <c r="P34" s="567"/>
      <c r="Q34" s="567"/>
      <c r="R34" s="567"/>
      <c r="S34" s="567"/>
      <c r="T34" s="567"/>
      <c r="U34" s="567"/>
      <c r="V34" s="567"/>
      <c r="W34" s="567"/>
      <c r="X34" s="567"/>
      <c r="Y34" s="567"/>
      <c r="Z34" s="567"/>
      <c r="AA34" s="567"/>
      <c r="AB34" s="567"/>
      <c r="AC34" s="567"/>
      <c r="AD34" s="939"/>
      <c r="AE34" s="939"/>
      <c r="AF34" s="795"/>
      <c r="AG34" s="87"/>
    </row>
    <row r="35" spans="1:34" ht="19.5" customHeight="1">
      <c r="A35" s="27"/>
      <c r="B35" s="1371" t="s">
        <v>362</v>
      </c>
      <c r="C35" s="1372"/>
      <c r="D35" s="582">
        <f t="shared" ref="D35:AC39" si="0">+D11+D17+D23+D29</f>
        <v>4169.5439999999999</v>
      </c>
      <c r="E35" s="582">
        <f t="shared" si="0"/>
        <v>1674.03</v>
      </c>
      <c r="F35" s="582">
        <f t="shared" si="0"/>
        <v>4413.2350000000006</v>
      </c>
      <c r="G35" s="582">
        <f t="shared" si="0"/>
        <v>2446.616</v>
      </c>
      <c r="H35" s="582">
        <f t="shared" si="0"/>
        <v>2167.0590000000002</v>
      </c>
      <c r="I35" s="582">
        <f t="shared" si="0"/>
        <v>3504.828</v>
      </c>
      <c r="J35" s="582">
        <f t="shared" si="0"/>
        <v>2856.6289999999999</v>
      </c>
      <c r="K35" s="582">
        <f t="shared" si="0"/>
        <v>4026.5010000000002</v>
      </c>
      <c r="L35" s="582">
        <f t="shared" si="0"/>
        <v>13384.635</v>
      </c>
      <c r="M35" s="582">
        <f t="shared" si="0"/>
        <v>595.29999999999995</v>
      </c>
      <c r="N35" s="582">
        <f t="shared" si="0"/>
        <v>10238.230700000002</v>
      </c>
      <c r="O35" s="582">
        <f t="shared" si="0"/>
        <v>4577.743665</v>
      </c>
      <c r="P35" s="582">
        <f t="shared" si="0"/>
        <v>1007.4482939999998</v>
      </c>
      <c r="Q35" s="582">
        <f t="shared" si="0"/>
        <v>1688.9953949999999</v>
      </c>
      <c r="R35" s="582">
        <f t="shared" si="0"/>
        <v>2383.9015639999998</v>
      </c>
      <c r="S35" s="582">
        <f t="shared" si="0"/>
        <v>1871.1380659400002</v>
      </c>
      <c r="T35" s="582">
        <f t="shared" si="0"/>
        <v>3183.7038000000002</v>
      </c>
      <c r="U35" s="582">
        <f t="shared" si="0"/>
        <v>2430.7392000000004</v>
      </c>
      <c r="V35" s="582">
        <f t="shared" si="0"/>
        <v>2578.3072189999998</v>
      </c>
      <c r="W35" s="582">
        <f t="shared" si="0"/>
        <v>2132.202436</v>
      </c>
      <c r="X35" s="582">
        <f t="shared" si="0"/>
        <v>2770.4889109999999</v>
      </c>
      <c r="Y35" s="582">
        <f t="shared" si="0"/>
        <v>2280.2355010000001</v>
      </c>
      <c r="Z35" s="582">
        <f t="shared" si="0"/>
        <v>1885.7279706388076</v>
      </c>
      <c r="AA35" s="582">
        <f t="shared" si="0"/>
        <v>2448.3389999999999</v>
      </c>
      <c r="AB35" s="582">
        <f t="shared" si="0"/>
        <v>2925.8831700400001</v>
      </c>
      <c r="AC35" s="582">
        <f t="shared" si="0"/>
        <v>31837.790300000001</v>
      </c>
      <c r="AD35" s="940">
        <f t="shared" ref="AD35:AE38" si="1">+AD11+AD17+AD23+AD29</f>
        <v>18893.230295000001</v>
      </c>
      <c r="AE35" s="940">
        <f t="shared" si="1"/>
        <v>284.00743440000002</v>
      </c>
      <c r="AF35" s="796">
        <f>SUM(D35:AE35)</f>
        <v>134656.4899210188</v>
      </c>
      <c r="AG35" s="87"/>
      <c r="AH35" s="26"/>
    </row>
    <row r="36" spans="1:34" ht="23.25" customHeight="1">
      <c r="A36" s="27"/>
      <c r="B36" s="1373" t="s">
        <v>363</v>
      </c>
      <c r="C36" s="1374"/>
      <c r="D36" s="582">
        <f t="shared" si="0"/>
        <v>-813.471</v>
      </c>
      <c r="E36" s="582">
        <f t="shared" si="0"/>
        <v>-863.42599999999993</v>
      </c>
      <c r="F36" s="582">
        <f t="shared" si="0"/>
        <v>-793.90099999999995</v>
      </c>
      <c r="G36" s="582">
        <f t="shared" si="0"/>
        <v>-1047.4850000000001</v>
      </c>
      <c r="H36" s="582">
        <f t="shared" si="0"/>
        <v>-1091.1570000000002</v>
      </c>
      <c r="I36" s="582">
        <f t="shared" si="0"/>
        <v>-1365.3579999999999</v>
      </c>
      <c r="J36" s="582">
        <f t="shared" si="0"/>
        <v>-1648.45</v>
      </c>
      <c r="K36" s="582">
        <f t="shared" si="0"/>
        <v>-2199.5589999999997</v>
      </c>
      <c r="L36" s="582">
        <f t="shared" si="0"/>
        <v>-2205.9290000000001</v>
      </c>
      <c r="M36" s="582">
        <f t="shared" si="0"/>
        <v>-3011.32</v>
      </c>
      <c r="N36" s="582">
        <f t="shared" si="0"/>
        <v>-11060.6613</v>
      </c>
      <c r="O36" s="582">
        <f t="shared" si="0"/>
        <v>-6871.1496800000004</v>
      </c>
      <c r="P36" s="582">
        <f t="shared" si="0"/>
        <v>-5066.7495000000008</v>
      </c>
      <c r="Q36" s="582">
        <f t="shared" si="0"/>
        <v>-11911.209779999999</v>
      </c>
      <c r="R36" s="582">
        <f t="shared" si="0"/>
        <v>-2594.0950980400003</v>
      </c>
      <c r="S36" s="582">
        <f t="shared" si="0"/>
        <v>-2271.5969318299994</v>
      </c>
      <c r="T36" s="582">
        <f t="shared" si="0"/>
        <v>-1691.8605636999998</v>
      </c>
      <c r="U36" s="582">
        <f t="shared" si="0"/>
        <v>-1680.0644024400001</v>
      </c>
      <c r="V36" s="582">
        <f t="shared" si="0"/>
        <v>-1618.3839170000001</v>
      </c>
      <c r="W36" s="582">
        <f t="shared" si="0"/>
        <v>-1742.030784</v>
      </c>
      <c r="X36" s="582">
        <f t="shared" si="0"/>
        <v>-1722.7117680000001</v>
      </c>
      <c r="Y36" s="582">
        <f t="shared" si="0"/>
        <v>-1805.3771299999999</v>
      </c>
      <c r="Z36" s="582">
        <f t="shared" si="0"/>
        <v>-2022.0518260819752</v>
      </c>
      <c r="AA36" s="582">
        <f t="shared" si="0"/>
        <v>-1857.454</v>
      </c>
      <c r="AB36" s="582">
        <f t="shared" si="0"/>
        <v>-1840.29223379</v>
      </c>
      <c r="AC36" s="582">
        <f t="shared" si="0"/>
        <v>-1927.96454978</v>
      </c>
      <c r="AD36" s="940">
        <f t="shared" si="1"/>
        <v>-1783.0829000000001</v>
      </c>
      <c r="AE36" s="940">
        <f t="shared" si="1"/>
        <v>-513.13154400584972</v>
      </c>
      <c r="AF36" s="796">
        <f>SUM(D36:AE36)</f>
        <v>-75019.923908667814</v>
      </c>
      <c r="AG36" s="87"/>
    </row>
    <row r="37" spans="1:34" ht="23.25" customHeight="1">
      <c r="A37" s="27"/>
      <c r="B37" s="1373" t="s">
        <v>364</v>
      </c>
      <c r="C37" s="1374"/>
      <c r="D37" s="582">
        <f t="shared" si="0"/>
        <v>3356.0729999999999</v>
      </c>
      <c r="E37" s="582">
        <f t="shared" si="0"/>
        <v>810.60400000000016</v>
      </c>
      <c r="F37" s="582">
        <f t="shared" si="0"/>
        <v>3619.3339999999998</v>
      </c>
      <c r="G37" s="582">
        <f t="shared" si="0"/>
        <v>1399.1309999999999</v>
      </c>
      <c r="H37" s="582">
        <f t="shared" si="0"/>
        <v>1075.902</v>
      </c>
      <c r="I37" s="582">
        <f t="shared" si="0"/>
        <v>2139.4699999999993</v>
      </c>
      <c r="J37" s="582">
        <f t="shared" si="0"/>
        <v>1208.1790000000001</v>
      </c>
      <c r="K37" s="582">
        <f t="shared" si="0"/>
        <v>1826.9420000000002</v>
      </c>
      <c r="L37" s="582">
        <f t="shared" si="0"/>
        <v>11178.706</v>
      </c>
      <c r="M37" s="582">
        <f t="shared" si="0"/>
        <v>-2416.02</v>
      </c>
      <c r="N37" s="582">
        <f t="shared" si="0"/>
        <v>-822.43059999999969</v>
      </c>
      <c r="O37" s="582">
        <f t="shared" si="0"/>
        <v>-2293.406015</v>
      </c>
      <c r="P37" s="582">
        <f t="shared" si="0"/>
        <v>-4059.301206000001</v>
      </c>
      <c r="Q37" s="582">
        <f t="shared" si="0"/>
        <v>-10222.214384999999</v>
      </c>
      <c r="R37" s="582">
        <f t="shared" si="0"/>
        <v>-210.19353404000037</v>
      </c>
      <c r="S37" s="582">
        <f t="shared" si="0"/>
        <v>-400.45886588999952</v>
      </c>
      <c r="T37" s="582">
        <f t="shared" si="0"/>
        <v>1491.8432363000002</v>
      </c>
      <c r="U37" s="582">
        <f t="shared" si="0"/>
        <v>750.67479755999989</v>
      </c>
      <c r="V37" s="582">
        <f t="shared" si="0"/>
        <v>959.92330199999981</v>
      </c>
      <c r="W37" s="582">
        <f t="shared" si="0"/>
        <v>390.17165200000017</v>
      </c>
      <c r="X37" s="582">
        <f t="shared" si="0"/>
        <v>1047.7771430000003</v>
      </c>
      <c r="Y37" s="582">
        <f t="shared" si="0"/>
        <v>474.85837100000015</v>
      </c>
      <c r="Z37" s="582">
        <f t="shared" si="0"/>
        <v>-136.32385544316747</v>
      </c>
      <c r="AA37" s="582">
        <f t="shared" si="0"/>
        <v>590.88499999999999</v>
      </c>
      <c r="AB37" s="582">
        <f t="shared" si="0"/>
        <v>1085.5909362500001</v>
      </c>
      <c r="AC37" s="582">
        <f t="shared" si="0"/>
        <v>29909.825750219999</v>
      </c>
      <c r="AD37" s="940">
        <f t="shared" si="1"/>
        <v>17110.147394999996</v>
      </c>
      <c r="AE37" s="940">
        <f t="shared" si="1"/>
        <v>-229.1241096058497</v>
      </c>
      <c r="AF37" s="796">
        <f>SUM(D37:AE37)</f>
        <v>59636.566012350973</v>
      </c>
      <c r="AG37" s="87"/>
    </row>
    <row r="38" spans="1:34" ht="21" customHeight="1">
      <c r="A38" s="27"/>
      <c r="B38" s="1373" t="s">
        <v>40</v>
      </c>
      <c r="C38" s="1374"/>
      <c r="D38" s="582">
        <f t="shared" si="0"/>
        <v>-762.18700000000001</v>
      </c>
      <c r="E38" s="582">
        <f t="shared" si="0"/>
        <v>-765.98399999999992</v>
      </c>
      <c r="F38" s="582">
        <f t="shared" si="0"/>
        <v>-889.6149999999999</v>
      </c>
      <c r="G38" s="582">
        <f t="shared" si="0"/>
        <v>-965.10900000000004</v>
      </c>
      <c r="H38" s="582">
        <f t="shared" si="0"/>
        <v>-949.28499999999997</v>
      </c>
      <c r="I38" s="582">
        <f t="shared" si="0"/>
        <v>-961.51099999999997</v>
      </c>
      <c r="J38" s="582">
        <f t="shared" si="0"/>
        <v>-1166.223</v>
      </c>
      <c r="K38" s="582">
        <f t="shared" si="0"/>
        <v>-1406.0690000000002</v>
      </c>
      <c r="L38" s="582">
        <f t="shared" si="0"/>
        <v>-1610.2900000000002</v>
      </c>
      <c r="M38" s="582">
        <f t="shared" si="0"/>
        <v>-1687.3100000000002</v>
      </c>
      <c r="N38" s="582">
        <f t="shared" si="0"/>
        <v>-1586.6162750000001</v>
      </c>
      <c r="O38" s="582">
        <f t="shared" si="0"/>
        <v>-1227.4950059999999</v>
      </c>
      <c r="P38" s="582">
        <f t="shared" si="0"/>
        <v>-1254.5962950000001</v>
      </c>
      <c r="Q38" s="582">
        <f t="shared" si="0"/>
        <v>-912.78031800000008</v>
      </c>
      <c r="R38" s="582">
        <f t="shared" si="0"/>
        <v>-847.82981900000004</v>
      </c>
      <c r="S38" s="582">
        <f t="shared" si="0"/>
        <v>-705.58286910000004</v>
      </c>
      <c r="T38" s="582">
        <f t="shared" si="0"/>
        <v>-562.56332089</v>
      </c>
      <c r="U38" s="582">
        <f t="shared" si="0"/>
        <v>-533.86784188000013</v>
      </c>
      <c r="V38" s="582">
        <f t="shared" si="0"/>
        <v>-487.493923</v>
      </c>
      <c r="W38" s="582">
        <f t="shared" si="0"/>
        <v>-489.42686699999996</v>
      </c>
      <c r="X38" s="582">
        <f t="shared" si="0"/>
        <v>-555.42711199999997</v>
      </c>
      <c r="Y38" s="582">
        <f t="shared" si="0"/>
        <v>-548.34751500000004</v>
      </c>
      <c r="Z38" s="582">
        <f t="shared" si="0"/>
        <v>-621.79396033337594</v>
      </c>
      <c r="AA38" s="582">
        <f t="shared" si="0"/>
        <v>-618.89</v>
      </c>
      <c r="AB38" s="582">
        <f t="shared" si="0"/>
        <v>-619.75356099999999</v>
      </c>
      <c r="AC38" s="582">
        <f t="shared" si="0"/>
        <v>-842.37704299999996</v>
      </c>
      <c r="AD38" s="940">
        <f t="shared" si="1"/>
        <v>-2077.6741769999999</v>
      </c>
      <c r="AE38" s="940">
        <f t="shared" si="1"/>
        <v>-575.37976073999994</v>
      </c>
      <c r="AF38" s="796">
        <f>SUM(D38:AE38)</f>
        <v>-26231.478663943377</v>
      </c>
      <c r="AG38" s="87"/>
    </row>
    <row r="39" spans="1:34" ht="27" customHeight="1" thickBot="1">
      <c r="A39" s="27"/>
      <c r="B39" s="1359" t="s">
        <v>41</v>
      </c>
      <c r="C39" s="1360"/>
      <c r="D39" s="28">
        <f t="shared" si="0"/>
        <v>2593.886</v>
      </c>
      <c r="E39" s="28">
        <f t="shared" si="0"/>
        <v>44.620000000000054</v>
      </c>
      <c r="F39" s="28">
        <f t="shared" si="0"/>
        <v>2729.7190000000001</v>
      </c>
      <c r="G39" s="28">
        <f t="shared" si="0"/>
        <v>434.02200000000005</v>
      </c>
      <c r="H39" s="28">
        <f t="shared" si="0"/>
        <v>126.61700000000005</v>
      </c>
      <c r="I39" s="28">
        <f t="shared" si="0"/>
        <v>1177.9589999999998</v>
      </c>
      <c r="J39" s="28">
        <f t="shared" si="0"/>
        <v>41.956000000000245</v>
      </c>
      <c r="K39" s="28">
        <f t="shared" si="0"/>
        <v>420.87300000000027</v>
      </c>
      <c r="L39" s="28">
        <f t="shared" si="0"/>
        <v>9568.4159999999993</v>
      </c>
      <c r="M39" s="28">
        <f t="shared" si="0"/>
        <v>-4103.33</v>
      </c>
      <c r="N39" s="28">
        <f t="shared" si="0"/>
        <v>-2409.0468749999995</v>
      </c>
      <c r="O39" s="28">
        <f t="shared" si="0"/>
        <v>-3520.9010210000001</v>
      </c>
      <c r="P39" s="28">
        <f t="shared" si="0"/>
        <v>-5313.8975010000004</v>
      </c>
      <c r="Q39" s="28">
        <f t="shared" si="0"/>
        <v>-11134.994703000002</v>
      </c>
      <c r="R39" s="28">
        <f t="shared" si="0"/>
        <v>-1058.0233530400003</v>
      </c>
      <c r="S39" s="28">
        <f t="shared" si="0"/>
        <v>-1106.0417349899994</v>
      </c>
      <c r="T39" s="28">
        <f t="shared" si="0"/>
        <v>929.27991541000017</v>
      </c>
      <c r="U39" s="28">
        <f t="shared" si="0"/>
        <v>216.80695567999987</v>
      </c>
      <c r="V39" s="28">
        <f t="shared" si="0"/>
        <v>472.42937899999981</v>
      </c>
      <c r="W39" s="28">
        <f t="shared" si="0"/>
        <v>-99.255214999999794</v>
      </c>
      <c r="X39" s="28">
        <f t="shared" si="0"/>
        <v>492.35003100000029</v>
      </c>
      <c r="Y39" s="28">
        <f t="shared" si="0"/>
        <v>-73.489143999999868</v>
      </c>
      <c r="Z39" s="28">
        <f t="shared" si="0"/>
        <v>-758.11781577654335</v>
      </c>
      <c r="AA39" s="28">
        <f t="shared" si="0"/>
        <v>-28.005000000000003</v>
      </c>
      <c r="AB39" s="28">
        <f t="shared" si="0"/>
        <v>465.83737525000004</v>
      </c>
      <c r="AC39" s="28">
        <f t="shared" si="0"/>
        <v>29067.448707219999</v>
      </c>
      <c r="AD39" s="941">
        <f t="shared" ref="AD39:AE39" si="2">+AD15+AD21+AD27+AD33</f>
        <v>15032.473217999999</v>
      </c>
      <c r="AE39" s="941">
        <f t="shared" si="2"/>
        <v>-804.50387034584969</v>
      </c>
      <c r="AF39" s="797">
        <f>SUM(D39:AE39)</f>
        <v>33405.087348407607</v>
      </c>
      <c r="AG39" s="87"/>
    </row>
    <row r="40" spans="1:34" ht="13.5" thickTop="1"/>
    <row r="41" spans="1:34">
      <c r="AA41" s="26"/>
    </row>
    <row r="42" spans="1:34">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87"/>
      <c r="AD42" s="87"/>
      <c r="AE42" s="87"/>
      <c r="AF42" s="26"/>
    </row>
    <row r="43" spans="1:34">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1:34">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row>
    <row r="46" spans="1:34">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sheetData>
  <mergeCells count="12">
    <mergeCell ref="B39:C39"/>
    <mergeCell ref="B6:AB6"/>
    <mergeCell ref="B7:AB7"/>
    <mergeCell ref="B10:C10"/>
    <mergeCell ref="B11:B15"/>
    <mergeCell ref="B17:B21"/>
    <mergeCell ref="B23:B27"/>
    <mergeCell ref="B29:B33"/>
    <mergeCell ref="B35:C35"/>
    <mergeCell ref="B36:C36"/>
    <mergeCell ref="B37:C37"/>
    <mergeCell ref="B38:C38"/>
  </mergeCells>
  <hyperlinks>
    <hyperlink ref="A1" location="INDICE!A1" display="Indice"/>
  </hyperlinks>
  <printOptions horizontalCentered="1"/>
  <pageMargins left="0" right="0.17" top="0.19685039370078741" bottom="0.19685039370078741" header="0.15748031496062992" footer="0"/>
  <pageSetup scale="37" orientation="landscape" horizontalDpi="4294967293" r:id="rId1"/>
  <headerFooter scaleWithDoc="0">
    <oddFooter>&amp;R&amp;A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111"/>
  <sheetViews>
    <sheetView showGridLines="0" zoomScaleNormal="100" zoomScaleSheetLayoutView="85" workbookViewId="0">
      <selection activeCell="B3" sqref="B3"/>
    </sheetView>
  </sheetViews>
  <sheetFormatPr baseColWidth="10" defaultColWidth="11.453125" defaultRowHeight="13"/>
  <cols>
    <col min="1" max="1" width="6.453125" style="431" bestFit="1" customWidth="1"/>
    <col min="2" max="2" width="28.7265625" style="663" customWidth="1"/>
    <col min="3" max="6" width="18.81640625" style="663" customWidth="1"/>
    <col min="7" max="16384" width="11.453125" style="663"/>
  </cols>
  <sheetData>
    <row r="1" spans="1:7" ht="14.5">
      <c r="A1" s="692" t="s">
        <v>217</v>
      </c>
      <c r="B1" s="695"/>
    </row>
    <row r="2" spans="1:7" ht="15" customHeight="1">
      <c r="A2" s="694"/>
      <c r="B2" s="361" t="str">
        <f>+INDICE!B2</f>
        <v>MINISTERIO DE ECONOMÍA</v>
      </c>
      <c r="C2" s="664"/>
      <c r="D2" s="664"/>
      <c r="E2" s="664"/>
      <c r="F2" s="664"/>
    </row>
    <row r="3" spans="1:7" ht="15" customHeight="1">
      <c r="A3" s="694"/>
      <c r="B3" s="361" t="str">
        <f>+INDICE!B3</f>
        <v>SECRETARÍA DE FINANZAS</v>
      </c>
      <c r="C3" s="664"/>
      <c r="D3" s="664"/>
      <c r="E3" s="664"/>
      <c r="F3" s="664"/>
    </row>
    <row r="4" spans="1:7">
      <c r="B4" s="665"/>
      <c r="C4" s="664"/>
      <c r="D4" s="664"/>
      <c r="E4" s="664"/>
      <c r="F4" s="664"/>
    </row>
    <row r="5" spans="1:7">
      <c r="B5" s="665"/>
      <c r="C5" s="664"/>
      <c r="D5" s="664"/>
      <c r="E5" s="664"/>
      <c r="F5" s="664"/>
    </row>
    <row r="6" spans="1:7" ht="36" customHeight="1">
      <c r="B6" s="1375" t="s">
        <v>728</v>
      </c>
      <c r="C6" s="1375"/>
      <c r="D6" s="1375"/>
      <c r="E6" s="1375"/>
      <c r="F6" s="1375"/>
    </row>
    <row r="7" spans="1:7" ht="14.5">
      <c r="B7" s="1376" t="s">
        <v>512</v>
      </c>
      <c r="C7" s="1376"/>
      <c r="D7" s="1376"/>
      <c r="E7" s="1376"/>
      <c r="F7" s="1376"/>
    </row>
    <row r="8" spans="1:7">
      <c r="B8" s="664"/>
      <c r="C8" s="664"/>
      <c r="D8" s="664"/>
      <c r="E8" s="664"/>
      <c r="F8" s="664"/>
    </row>
    <row r="9" spans="1:7" ht="13.5" thickBot="1">
      <c r="B9" s="258" t="s">
        <v>513</v>
      </c>
      <c r="C9" s="258"/>
      <c r="D9" s="258"/>
      <c r="E9" s="258"/>
      <c r="F9" s="258"/>
    </row>
    <row r="10" spans="1:7" ht="19.5" customHeight="1" thickTop="1" thickBot="1">
      <c r="B10" s="312" t="s">
        <v>514</v>
      </c>
      <c r="C10" s="313" t="s">
        <v>515</v>
      </c>
      <c r="D10" s="313" t="s">
        <v>516</v>
      </c>
      <c r="E10" s="313" t="s">
        <v>517</v>
      </c>
      <c r="F10" s="314" t="s">
        <v>518</v>
      </c>
    </row>
    <row r="11" spans="1:7" ht="13.5" thickTop="1">
      <c r="B11" s="583">
        <v>34669</v>
      </c>
      <c r="C11" s="584">
        <f>+D11+E11</f>
        <v>80.67880000000001</v>
      </c>
      <c r="D11" s="585">
        <v>60.890779999999999</v>
      </c>
      <c r="E11" s="585">
        <v>19.78802000000001</v>
      </c>
      <c r="F11" s="586">
        <f t="shared" ref="F11:F30" si="0">+D11/C11</f>
        <v>0.75473085866423384</v>
      </c>
      <c r="G11" s="666"/>
    </row>
    <row r="12" spans="1:7">
      <c r="A12" s="667"/>
      <c r="B12" s="583">
        <v>35034</v>
      </c>
      <c r="C12" s="584">
        <f t="shared" ref="C12:C75" si="1">+D12+E12</f>
        <v>87.090999999999994</v>
      </c>
      <c r="D12" s="585">
        <v>66.360939999999999</v>
      </c>
      <c r="E12" s="585">
        <v>20.730059999999995</v>
      </c>
      <c r="F12" s="586">
        <f t="shared" si="0"/>
        <v>0.76197241965300666</v>
      </c>
      <c r="G12" s="666"/>
    </row>
    <row r="13" spans="1:7">
      <c r="B13" s="583">
        <v>35400</v>
      </c>
      <c r="C13" s="584">
        <f t="shared" si="1"/>
        <v>97.105034000000003</v>
      </c>
      <c r="D13" s="585">
        <v>72.907479999999993</v>
      </c>
      <c r="E13" s="585">
        <v>24.197554000000011</v>
      </c>
      <c r="F13" s="586">
        <f t="shared" si="0"/>
        <v>0.75081050895878365</v>
      </c>
      <c r="G13" s="666"/>
    </row>
    <row r="14" spans="1:7">
      <c r="B14" s="583">
        <v>35765</v>
      </c>
      <c r="C14" s="584">
        <f t="shared" si="1"/>
        <v>101.10097</v>
      </c>
      <c r="D14" s="585">
        <v>72.871874685562389</v>
      </c>
      <c r="E14" s="585">
        <v>28.229095314437615</v>
      </c>
      <c r="F14" s="586">
        <f t="shared" si="0"/>
        <v>0.72078314071133431</v>
      </c>
      <c r="G14" s="666"/>
    </row>
    <row r="15" spans="1:7">
      <c r="B15" s="583">
        <v>35855</v>
      </c>
      <c r="C15" s="584">
        <f t="shared" si="1"/>
        <v>103.138215</v>
      </c>
      <c r="D15" s="585">
        <v>73.147054036038583</v>
      </c>
      <c r="E15" s="585">
        <v>29.99116096396142</v>
      </c>
      <c r="F15" s="586">
        <f t="shared" si="0"/>
        <v>0.70921388387455209</v>
      </c>
      <c r="G15" s="666"/>
    </row>
    <row r="16" spans="1:7">
      <c r="B16" s="583">
        <v>35947</v>
      </c>
      <c r="C16" s="584">
        <f t="shared" si="1"/>
        <v>105.11323899999999</v>
      </c>
      <c r="D16" s="585">
        <v>74.463901863181434</v>
      </c>
      <c r="E16" s="585">
        <v>30.649337136818559</v>
      </c>
      <c r="F16" s="586">
        <f t="shared" si="0"/>
        <v>0.70841601468661275</v>
      </c>
      <c r="G16" s="666"/>
    </row>
    <row r="17" spans="2:7" s="663" customFormat="1">
      <c r="B17" s="583">
        <v>36039</v>
      </c>
      <c r="C17" s="584">
        <f t="shared" si="1"/>
        <v>109.37621899999999</v>
      </c>
      <c r="D17" s="585">
        <v>77.487813953657636</v>
      </c>
      <c r="E17" s="585">
        <v>31.888405046342356</v>
      </c>
      <c r="F17" s="586">
        <f t="shared" si="0"/>
        <v>0.70845211749052728</v>
      </c>
      <c r="G17" s="666"/>
    </row>
    <row r="18" spans="2:7" s="663" customFormat="1">
      <c r="B18" s="583">
        <v>36130</v>
      </c>
      <c r="C18" s="584">
        <f t="shared" si="1"/>
        <v>112.35724600000002</v>
      </c>
      <c r="D18" s="585">
        <v>81.152901187211896</v>
      </c>
      <c r="E18" s="585">
        <v>31.204344812788122</v>
      </c>
      <c r="F18" s="586">
        <f t="shared" si="0"/>
        <v>0.72227563487282243</v>
      </c>
      <c r="G18" s="666"/>
    </row>
    <row r="19" spans="2:7" s="663" customFormat="1">
      <c r="B19" s="583">
        <v>36220</v>
      </c>
      <c r="C19" s="584">
        <f t="shared" si="1"/>
        <v>113.600734</v>
      </c>
      <c r="D19" s="585">
        <v>79.350036887688091</v>
      </c>
      <c r="E19" s="585">
        <v>34.250697112311911</v>
      </c>
      <c r="F19" s="586">
        <f t="shared" si="0"/>
        <v>0.69849933265121411</v>
      </c>
      <c r="G19" s="666"/>
    </row>
    <row r="20" spans="2:7" s="663" customFormat="1">
      <c r="B20" s="583">
        <v>36312</v>
      </c>
      <c r="C20" s="584">
        <f t="shared" si="1"/>
        <v>115.366322</v>
      </c>
      <c r="D20" s="585">
        <v>79.789514525655477</v>
      </c>
      <c r="E20" s="585">
        <v>35.57680747434452</v>
      </c>
      <c r="F20" s="586">
        <f t="shared" si="0"/>
        <v>0.69161877697423235</v>
      </c>
      <c r="G20" s="666"/>
    </row>
    <row r="21" spans="2:7" s="663" customFormat="1">
      <c r="B21" s="583">
        <v>36404</v>
      </c>
      <c r="C21" s="584">
        <f t="shared" si="1"/>
        <v>118.79364100000001</v>
      </c>
      <c r="D21" s="585">
        <v>80.823510011480138</v>
      </c>
      <c r="E21" s="585">
        <v>37.97013098851987</v>
      </c>
      <c r="F21" s="586">
        <f t="shared" si="0"/>
        <v>0.68036899392182226</v>
      </c>
      <c r="G21" s="666"/>
    </row>
    <row r="22" spans="2:7" s="663" customFormat="1">
      <c r="B22" s="583">
        <v>36525</v>
      </c>
      <c r="C22" s="584">
        <f t="shared" si="1"/>
        <v>121.87698899999998</v>
      </c>
      <c r="D22" s="585">
        <v>82.473843121517334</v>
      </c>
      <c r="E22" s="585">
        <v>39.403145878482647</v>
      </c>
      <c r="F22" s="586">
        <f t="shared" si="0"/>
        <v>0.67669741267990591</v>
      </c>
      <c r="G22" s="666"/>
    </row>
    <row r="23" spans="2:7" s="663" customFormat="1">
      <c r="B23" s="583">
        <v>36616</v>
      </c>
      <c r="C23" s="584">
        <f t="shared" si="1"/>
        <v>122.92013499999999</v>
      </c>
      <c r="D23" s="585">
        <v>81.941096864934934</v>
      </c>
      <c r="E23" s="585">
        <v>40.979038135065053</v>
      </c>
      <c r="F23" s="586">
        <f t="shared" si="0"/>
        <v>0.66662062212130624</v>
      </c>
      <c r="G23" s="666"/>
    </row>
    <row r="24" spans="2:7" s="663" customFormat="1">
      <c r="B24" s="583">
        <v>36707</v>
      </c>
      <c r="C24" s="584">
        <f t="shared" si="1"/>
        <v>123.52233585799999</v>
      </c>
      <c r="D24" s="585">
        <v>81.622402065135688</v>
      </c>
      <c r="E24" s="585">
        <v>41.899933792864303</v>
      </c>
      <c r="F24" s="586">
        <f t="shared" si="0"/>
        <v>0.66079062946937761</v>
      </c>
      <c r="G24" s="666"/>
    </row>
    <row r="25" spans="2:7" s="663" customFormat="1">
      <c r="B25" s="583">
        <v>36799</v>
      </c>
      <c r="C25" s="584">
        <f t="shared" si="1"/>
        <v>123.66611999999999</v>
      </c>
      <c r="D25" s="585">
        <v>78.41624640084504</v>
      </c>
      <c r="E25" s="585">
        <v>45.249873599154952</v>
      </c>
      <c r="F25" s="586">
        <f t="shared" si="0"/>
        <v>0.63409643967842644</v>
      </c>
      <c r="G25" s="666"/>
    </row>
    <row r="26" spans="2:7" s="663" customFormat="1">
      <c r="B26" s="583">
        <v>36891</v>
      </c>
      <c r="C26" s="584">
        <f t="shared" si="1"/>
        <v>128.018462</v>
      </c>
      <c r="D26" s="585">
        <v>81.396831382396854</v>
      </c>
      <c r="E26" s="585">
        <v>46.621630617603145</v>
      </c>
      <c r="F26" s="586">
        <f t="shared" si="0"/>
        <v>0.63582103792495848</v>
      </c>
      <c r="G26" s="666"/>
    </row>
    <row r="27" spans="2:7" s="663" customFormat="1">
      <c r="B27" s="583">
        <v>36981</v>
      </c>
      <c r="C27" s="584">
        <f t="shared" si="1"/>
        <v>127.40131300000002</v>
      </c>
      <c r="D27" s="585">
        <v>79.863905308167318</v>
      </c>
      <c r="E27" s="585">
        <v>47.537407691832698</v>
      </c>
      <c r="F27" s="586">
        <f t="shared" si="0"/>
        <v>0.62686877731132418</v>
      </c>
      <c r="G27" s="666"/>
    </row>
    <row r="28" spans="2:7" s="663" customFormat="1">
      <c r="B28" s="583">
        <v>37072</v>
      </c>
      <c r="C28" s="584">
        <f t="shared" si="1"/>
        <v>132.14300400000002</v>
      </c>
      <c r="D28" s="585">
        <v>79.440651091643872</v>
      </c>
      <c r="E28" s="585">
        <v>52.702352908356147</v>
      </c>
      <c r="F28" s="586">
        <f t="shared" si="0"/>
        <v>0.60117182663445323</v>
      </c>
      <c r="G28" s="666"/>
    </row>
    <row r="29" spans="2:7" s="663" customFormat="1">
      <c r="B29" s="583">
        <v>37164</v>
      </c>
      <c r="C29" s="584">
        <f t="shared" si="1"/>
        <v>141.252377</v>
      </c>
      <c r="D29" s="585">
        <v>88.025936751179486</v>
      </c>
      <c r="E29" s="585">
        <v>53.226440248820509</v>
      </c>
      <c r="F29" s="586">
        <f t="shared" si="0"/>
        <v>0.62318198546973469</v>
      </c>
      <c r="G29" s="666"/>
    </row>
    <row r="30" spans="2:7" s="663" customFormat="1">
      <c r="B30" s="583">
        <v>37256</v>
      </c>
      <c r="C30" s="584">
        <f t="shared" si="1"/>
        <v>144.45264800000001</v>
      </c>
      <c r="D30" s="585">
        <v>84.564217810528916</v>
      </c>
      <c r="E30" s="585">
        <v>59.888430189471094</v>
      </c>
      <c r="F30" s="586">
        <f t="shared" si="0"/>
        <v>0.58541133708070836</v>
      </c>
      <c r="G30" s="666"/>
    </row>
    <row r="31" spans="2:7" s="663" customFormat="1">
      <c r="B31" s="583">
        <v>37346</v>
      </c>
      <c r="C31" s="584">
        <v>112.616083</v>
      </c>
      <c r="D31" s="585" t="s">
        <v>519</v>
      </c>
      <c r="E31" s="585" t="s">
        <v>519</v>
      </c>
      <c r="F31" s="587" t="s">
        <v>519</v>
      </c>
      <c r="G31" s="666"/>
    </row>
    <row r="32" spans="2:7" s="663" customFormat="1">
      <c r="B32" s="583">
        <v>37437</v>
      </c>
      <c r="C32" s="584">
        <f t="shared" si="1"/>
        <v>114.55845100000001</v>
      </c>
      <c r="D32" s="585">
        <v>84.341264316442448</v>
      </c>
      <c r="E32" s="585">
        <v>30.217186683557557</v>
      </c>
      <c r="F32" s="586">
        <f t="shared" ref="F32:F53" si="2">+D32/C32</f>
        <v>0.73622909161404815</v>
      </c>
      <c r="G32" s="666"/>
    </row>
    <row r="33" spans="2:7" s="663" customFormat="1">
      <c r="B33" s="583">
        <v>37529</v>
      </c>
      <c r="C33" s="584">
        <f t="shared" si="1"/>
        <v>129.79418899999999</v>
      </c>
      <c r="D33" s="585">
        <v>84.516563636719056</v>
      </c>
      <c r="E33" s="585">
        <v>45.277625363280933</v>
      </c>
      <c r="F33" s="586">
        <f t="shared" si="2"/>
        <v>0.65115830136832287</v>
      </c>
      <c r="G33" s="666"/>
    </row>
    <row r="34" spans="2:7" s="663" customFormat="1">
      <c r="B34" s="583">
        <v>37621</v>
      </c>
      <c r="C34" s="584">
        <f t="shared" si="1"/>
        <v>137.31977900000001</v>
      </c>
      <c r="D34" s="585">
        <v>87.604484465061049</v>
      </c>
      <c r="E34" s="585">
        <v>49.715294534938963</v>
      </c>
      <c r="F34" s="586">
        <f t="shared" si="2"/>
        <v>0.63795969599587721</v>
      </c>
      <c r="G34" s="666"/>
    </row>
    <row r="35" spans="2:7" s="663" customFormat="1">
      <c r="B35" s="583">
        <v>37711</v>
      </c>
      <c r="C35" s="584">
        <f t="shared" si="1"/>
        <v>145.50357500000001</v>
      </c>
      <c r="D35" s="585">
        <v>90.491554544571002</v>
      </c>
      <c r="E35" s="585">
        <v>55.01202045542901</v>
      </c>
      <c r="F35" s="586">
        <f t="shared" si="2"/>
        <v>0.62191980193318963</v>
      </c>
      <c r="G35" s="666"/>
    </row>
    <row r="36" spans="2:7" s="663" customFormat="1">
      <c r="B36" s="583">
        <v>37802</v>
      </c>
      <c r="C36" s="584">
        <f t="shared" si="1"/>
        <v>152.58703199999999</v>
      </c>
      <c r="D36" s="585">
        <v>94.250496187949466</v>
      </c>
      <c r="E36" s="585">
        <v>58.336535812050528</v>
      </c>
      <c r="F36" s="586">
        <f t="shared" si="2"/>
        <v>0.61768352757493483</v>
      </c>
      <c r="G36" s="666"/>
    </row>
    <row r="37" spans="2:7" s="663" customFormat="1">
      <c r="B37" s="583">
        <v>37894</v>
      </c>
      <c r="C37" s="584">
        <f t="shared" si="1"/>
        <v>169.61590200000001</v>
      </c>
      <c r="D37" s="585">
        <v>96.848236750227755</v>
      </c>
      <c r="E37" s="585">
        <v>72.76766524977225</v>
      </c>
      <c r="F37" s="586">
        <f t="shared" si="2"/>
        <v>0.57098559514913738</v>
      </c>
      <c r="G37" s="666"/>
    </row>
    <row r="38" spans="2:7" s="663" customFormat="1">
      <c r="B38" s="583">
        <v>37986</v>
      </c>
      <c r="C38" s="584">
        <f t="shared" si="1"/>
        <v>178.820536</v>
      </c>
      <c r="D38" s="585">
        <v>102.00756463778067</v>
      </c>
      <c r="E38" s="585">
        <v>76.812971362219329</v>
      </c>
      <c r="F38" s="586">
        <f t="shared" si="2"/>
        <v>0.57044658806850168</v>
      </c>
      <c r="G38" s="666"/>
    </row>
    <row r="39" spans="2:7" s="663" customFormat="1">
      <c r="B39" s="583">
        <v>38077</v>
      </c>
      <c r="C39" s="584">
        <f t="shared" si="1"/>
        <v>180.035403</v>
      </c>
      <c r="D39" s="585">
        <v>103.42609623326902</v>
      </c>
      <c r="E39" s="585">
        <v>76.609306766730981</v>
      </c>
      <c r="F39" s="586">
        <f t="shared" si="2"/>
        <v>0.5744764335782836</v>
      </c>
      <c r="G39" s="666"/>
    </row>
    <row r="40" spans="2:7" s="663" customFormat="1">
      <c r="B40" s="583">
        <v>38168</v>
      </c>
      <c r="C40" s="584">
        <f t="shared" si="1"/>
        <v>181.202279</v>
      </c>
      <c r="D40" s="585">
        <v>104.08178586257442</v>
      </c>
      <c r="E40" s="585">
        <v>77.120493137425584</v>
      </c>
      <c r="F40" s="586">
        <f t="shared" si="2"/>
        <v>0.57439556741212083</v>
      </c>
      <c r="G40" s="666"/>
    </row>
    <row r="41" spans="2:7" s="663" customFormat="1">
      <c r="B41" s="583">
        <v>38260</v>
      </c>
      <c r="C41" s="584">
        <f t="shared" si="1"/>
        <v>182.506699</v>
      </c>
      <c r="D41" s="585">
        <v>106.50334934992678</v>
      </c>
      <c r="E41" s="585">
        <v>76.003349650073218</v>
      </c>
      <c r="F41" s="586">
        <f t="shared" si="2"/>
        <v>0.58355857584124504</v>
      </c>
      <c r="G41" s="666"/>
    </row>
    <row r="42" spans="2:7" s="663" customFormat="1">
      <c r="B42" s="583">
        <v>38352</v>
      </c>
      <c r="C42" s="584">
        <f t="shared" si="1"/>
        <v>191.29553300000001</v>
      </c>
      <c r="D42" s="585">
        <v>111.62778927551111</v>
      </c>
      <c r="E42" s="585">
        <v>79.667743724488901</v>
      </c>
      <c r="F42" s="586">
        <f t="shared" si="2"/>
        <v>0.58353578635582204</v>
      </c>
      <c r="G42" s="666"/>
    </row>
    <row r="43" spans="2:7" s="663" customFormat="1">
      <c r="B43" s="583">
        <v>38442</v>
      </c>
      <c r="C43" s="584">
        <f t="shared" si="1"/>
        <v>189.75363200000001</v>
      </c>
      <c r="D43" s="585">
        <v>110.10381750059611</v>
      </c>
      <c r="E43" s="585">
        <v>79.649814499403902</v>
      </c>
      <c r="F43" s="586">
        <f t="shared" si="2"/>
        <v>0.58024616625307124</v>
      </c>
      <c r="G43" s="666"/>
    </row>
    <row r="44" spans="2:7" s="663" customFormat="1">
      <c r="B44" s="583">
        <v>38533</v>
      </c>
      <c r="C44" s="584">
        <f t="shared" si="1"/>
        <v>126.46626000000001</v>
      </c>
      <c r="D44" s="585">
        <v>59.686259563410907</v>
      </c>
      <c r="E44" s="585">
        <v>66.780000436589091</v>
      </c>
      <c r="F44" s="586">
        <f t="shared" si="2"/>
        <v>0.47195401811843651</v>
      </c>
      <c r="G44" s="666"/>
    </row>
    <row r="45" spans="2:7" s="663" customFormat="1">
      <c r="B45" s="583">
        <v>38625</v>
      </c>
      <c r="C45" s="584">
        <f t="shared" si="1"/>
        <v>125.405686</v>
      </c>
      <c r="D45" s="585">
        <v>59.817819940629946</v>
      </c>
      <c r="E45" s="585">
        <v>65.587866059370057</v>
      </c>
      <c r="F45" s="586">
        <f t="shared" si="2"/>
        <v>0.47699447966521985</v>
      </c>
      <c r="G45" s="666"/>
    </row>
    <row r="46" spans="2:7" s="663" customFormat="1">
      <c r="B46" s="583">
        <v>38717</v>
      </c>
      <c r="C46" s="584">
        <f t="shared" si="1"/>
        <v>128.629603</v>
      </c>
      <c r="D46" s="585">
        <v>60.925680243151497</v>
      </c>
      <c r="E46" s="585">
        <v>67.703922756848499</v>
      </c>
      <c r="F46" s="586">
        <f t="shared" si="2"/>
        <v>0.473652089582765</v>
      </c>
      <c r="G46" s="666"/>
    </row>
    <row r="47" spans="2:7" s="663" customFormat="1">
      <c r="B47" s="583">
        <v>38807</v>
      </c>
      <c r="C47" s="584">
        <f t="shared" si="1"/>
        <v>127.93821</v>
      </c>
      <c r="D47" s="585">
        <v>52.331824420450552</v>
      </c>
      <c r="E47" s="585">
        <v>75.606385579549453</v>
      </c>
      <c r="F47" s="586">
        <f t="shared" si="2"/>
        <v>0.40903983587429082</v>
      </c>
      <c r="G47" s="666"/>
    </row>
    <row r="48" spans="2:7" s="663" customFormat="1">
      <c r="B48" s="583">
        <v>38898</v>
      </c>
      <c r="C48" s="584">
        <f t="shared" si="1"/>
        <v>130.64958899999999</v>
      </c>
      <c r="D48" s="585">
        <v>53.963679480984588</v>
      </c>
      <c r="E48" s="585">
        <v>76.685909519015411</v>
      </c>
      <c r="F48" s="586">
        <f t="shared" si="2"/>
        <v>0.41304132599287852</v>
      </c>
      <c r="G48" s="666"/>
    </row>
    <row r="49" spans="2:7" s="663" customFormat="1">
      <c r="B49" s="583">
        <v>38990</v>
      </c>
      <c r="C49" s="584">
        <f t="shared" si="1"/>
        <v>129.60414299999999</v>
      </c>
      <c r="D49" s="585">
        <v>54.52413563741969</v>
      </c>
      <c r="E49" s="585">
        <v>75.080007362580304</v>
      </c>
      <c r="F49" s="586">
        <f t="shared" si="2"/>
        <v>0.42069747444277067</v>
      </c>
      <c r="G49" s="666"/>
    </row>
    <row r="50" spans="2:7" s="663" customFormat="1">
      <c r="B50" s="583">
        <v>39082</v>
      </c>
      <c r="C50" s="584">
        <f t="shared" si="1"/>
        <v>136.72540499999999</v>
      </c>
      <c r="D50" s="585">
        <v>56.247088280471573</v>
      </c>
      <c r="E50" s="585">
        <v>80.478316719528422</v>
      </c>
      <c r="F50" s="586">
        <f t="shared" si="2"/>
        <v>0.41138724935919241</v>
      </c>
      <c r="G50" s="666"/>
    </row>
    <row r="51" spans="2:7" s="663" customFormat="1">
      <c r="B51" s="583">
        <v>39172</v>
      </c>
      <c r="C51" s="584">
        <f t="shared" si="1"/>
        <v>136.34812600000001</v>
      </c>
      <c r="D51" s="585">
        <v>57.73210143012561</v>
      </c>
      <c r="E51" s="585">
        <v>78.616024569874398</v>
      </c>
      <c r="F51" s="586">
        <f t="shared" si="2"/>
        <v>0.42341690438873802</v>
      </c>
      <c r="G51" s="666"/>
    </row>
    <row r="52" spans="2:7" s="663" customFormat="1">
      <c r="B52" s="583">
        <v>39263</v>
      </c>
      <c r="C52" s="584">
        <f t="shared" si="1"/>
        <v>138.31477100000001</v>
      </c>
      <c r="D52" s="585">
        <v>59.629681830493965</v>
      </c>
      <c r="E52" s="585">
        <v>78.685089169506043</v>
      </c>
      <c r="F52" s="586">
        <f t="shared" si="2"/>
        <v>0.43111579044940879</v>
      </c>
      <c r="G52" s="666"/>
    </row>
    <row r="53" spans="2:7" s="663" customFormat="1">
      <c r="B53" s="583">
        <v>39355</v>
      </c>
      <c r="C53" s="584">
        <f t="shared" si="1"/>
        <v>137.11382109000002</v>
      </c>
      <c r="D53" s="585">
        <v>59.98795116580186</v>
      </c>
      <c r="E53" s="585">
        <v>77.125869924198156</v>
      </c>
      <c r="F53" s="586">
        <f t="shared" si="2"/>
        <v>0.43750477296104545</v>
      </c>
      <c r="G53" s="666"/>
    </row>
    <row r="54" spans="2:7" s="663" customFormat="1">
      <c r="B54" s="583">
        <v>39447</v>
      </c>
      <c r="C54" s="584">
        <f t="shared" si="1"/>
        <v>144.72864003000001</v>
      </c>
      <c r="D54" s="588">
        <v>62.131510512779442</v>
      </c>
      <c r="E54" s="589">
        <v>82.597129517220566</v>
      </c>
      <c r="F54" s="586">
        <f t="shared" ref="F54:F80" si="3">+D54/C54</f>
        <v>0.42929658220999339</v>
      </c>
      <c r="G54" s="666"/>
    </row>
    <row r="55" spans="2:7" s="663" customFormat="1">
      <c r="B55" s="583">
        <v>39538</v>
      </c>
      <c r="C55" s="584">
        <f t="shared" si="1"/>
        <v>144.49257474000001</v>
      </c>
      <c r="D55" s="585">
        <v>63.133045943058804</v>
      </c>
      <c r="E55" s="585">
        <v>81.359528796941206</v>
      </c>
      <c r="F55" s="586">
        <f t="shared" si="3"/>
        <v>0.43692934433939201</v>
      </c>
      <c r="G55" s="666"/>
    </row>
    <row r="56" spans="2:7" s="663" customFormat="1">
      <c r="B56" s="583">
        <v>39629</v>
      </c>
      <c r="C56" s="584">
        <f t="shared" si="1"/>
        <v>149.84739615999999</v>
      </c>
      <c r="D56" s="585">
        <v>62.453819970845139</v>
      </c>
      <c r="E56" s="585">
        <v>87.393576189154857</v>
      </c>
      <c r="F56" s="586">
        <f t="shared" si="3"/>
        <v>0.41678281752830654</v>
      </c>
      <c r="G56" s="666"/>
    </row>
    <row r="57" spans="2:7" s="663" customFormat="1">
      <c r="B57" s="583">
        <v>39721</v>
      </c>
      <c r="C57" s="584">
        <f t="shared" si="1"/>
        <v>145.70672671</v>
      </c>
      <c r="D57" s="585">
        <v>58.462893574402649</v>
      </c>
      <c r="E57" s="585">
        <v>87.243833135597356</v>
      </c>
      <c r="F57" s="586">
        <f t="shared" si="3"/>
        <v>0.40123675065984638</v>
      </c>
      <c r="G57" s="666"/>
    </row>
    <row r="58" spans="2:7" s="663" customFormat="1">
      <c r="B58" s="583">
        <v>39813</v>
      </c>
      <c r="C58" s="584">
        <f t="shared" si="1"/>
        <v>145.97508858</v>
      </c>
      <c r="D58" s="585">
        <v>55.73349107044973</v>
      </c>
      <c r="E58" s="585">
        <v>90.241597509550274</v>
      </c>
      <c r="F58" s="586">
        <f t="shared" si="3"/>
        <v>0.38180138551452647</v>
      </c>
      <c r="G58" s="666"/>
    </row>
    <row r="59" spans="2:7" s="663" customFormat="1">
      <c r="B59" s="583">
        <v>39903</v>
      </c>
      <c r="C59" s="584">
        <f t="shared" si="1"/>
        <v>136.66247458000001</v>
      </c>
      <c r="D59" s="585">
        <v>54.397842589030468</v>
      </c>
      <c r="E59" s="585">
        <v>82.264631990969548</v>
      </c>
      <c r="F59" s="586">
        <f t="shared" si="3"/>
        <v>0.3980452041148051</v>
      </c>
      <c r="G59" s="666"/>
    </row>
    <row r="60" spans="2:7" s="663" customFormat="1">
      <c r="B60" s="583">
        <v>39994</v>
      </c>
      <c r="C60" s="584">
        <f t="shared" si="1"/>
        <v>140.63438029</v>
      </c>
      <c r="D60" s="585">
        <v>55.297362409070118</v>
      </c>
      <c r="E60" s="585">
        <v>85.337017880929878</v>
      </c>
      <c r="F60" s="586">
        <f t="shared" si="3"/>
        <v>0.39319946015364293</v>
      </c>
      <c r="G60" s="666"/>
    </row>
    <row r="61" spans="2:7" s="663" customFormat="1">
      <c r="B61" s="583">
        <v>40086</v>
      </c>
      <c r="C61" s="584">
        <f t="shared" si="1"/>
        <v>141.66514039</v>
      </c>
      <c r="D61" s="585">
        <v>54.843934988739946</v>
      </c>
      <c r="E61" s="585">
        <v>86.821205401260059</v>
      </c>
      <c r="F61" s="586">
        <f t="shared" si="3"/>
        <v>0.38713782965771387</v>
      </c>
      <c r="G61" s="666"/>
    </row>
    <row r="62" spans="2:7" s="663" customFormat="1">
      <c r="B62" s="583">
        <v>40178</v>
      </c>
      <c r="C62" s="584">
        <f t="shared" si="1"/>
        <v>147.11943170000001</v>
      </c>
      <c r="D62" s="585">
        <v>55.007258454723356</v>
      </c>
      <c r="E62" s="585">
        <v>92.112173245276651</v>
      </c>
      <c r="F62" s="586">
        <f t="shared" si="3"/>
        <v>0.37389526195895001</v>
      </c>
      <c r="G62" s="666"/>
    </row>
    <row r="63" spans="2:7" s="663" customFormat="1">
      <c r="B63" s="583">
        <v>40268</v>
      </c>
      <c r="C63" s="584">
        <f t="shared" si="1"/>
        <v>151.76645673999997</v>
      </c>
      <c r="D63" s="585">
        <v>54.50867429239424</v>
      </c>
      <c r="E63" s="585">
        <v>97.257782447605734</v>
      </c>
      <c r="F63" s="586">
        <f t="shared" si="3"/>
        <v>0.35916153979779769</v>
      </c>
      <c r="G63" s="666"/>
    </row>
    <row r="64" spans="2:7" s="663" customFormat="1">
      <c r="B64" s="583">
        <v>40359</v>
      </c>
      <c r="C64" s="584">
        <f t="shared" si="1"/>
        <v>156.69058941</v>
      </c>
      <c r="D64" s="585">
        <v>60.403629089132195</v>
      </c>
      <c r="E64" s="585">
        <v>96.286960320867806</v>
      </c>
      <c r="F64" s="586">
        <f t="shared" si="3"/>
        <v>0.38549621465191342</v>
      </c>
      <c r="G64" s="666"/>
    </row>
    <row r="65" spans="2:7" s="663" customFormat="1">
      <c r="B65" s="583">
        <v>40451</v>
      </c>
      <c r="C65" s="584">
        <f t="shared" si="1"/>
        <v>160.88983315000002</v>
      </c>
      <c r="D65" s="585">
        <v>62.645530253010563</v>
      </c>
      <c r="E65" s="585">
        <v>98.244302896989453</v>
      </c>
      <c r="F65" s="586">
        <f t="shared" si="3"/>
        <v>0.38936910447663398</v>
      </c>
      <c r="G65" s="666"/>
    </row>
    <row r="66" spans="2:7" s="663" customFormat="1">
      <c r="B66" s="583">
        <v>40543</v>
      </c>
      <c r="C66" s="590">
        <f t="shared" si="1"/>
        <v>164.33071950700128</v>
      </c>
      <c r="D66" s="585">
        <v>61.14531976374758</v>
      </c>
      <c r="E66" s="585">
        <v>103.18539974325371</v>
      </c>
      <c r="F66" s="586">
        <f t="shared" si="3"/>
        <v>0.37208697160936177</v>
      </c>
      <c r="G66" s="666"/>
    </row>
    <row r="67" spans="2:7" s="663" customFormat="1">
      <c r="B67" s="583">
        <v>40633</v>
      </c>
      <c r="C67" s="590">
        <f t="shared" si="1"/>
        <v>173.14708378400002</v>
      </c>
      <c r="D67" s="585">
        <v>63.310839178734525</v>
      </c>
      <c r="E67" s="585">
        <v>109.83624460526549</v>
      </c>
      <c r="F67" s="586">
        <f t="shared" si="3"/>
        <v>0.3656477359890995</v>
      </c>
      <c r="G67" s="666"/>
    </row>
    <row r="68" spans="2:7" s="663" customFormat="1">
      <c r="B68" s="583">
        <v>40724</v>
      </c>
      <c r="C68" s="590">
        <f t="shared" si="1"/>
        <v>176.59050977000001</v>
      </c>
      <c r="D68" s="585">
        <v>63.860658110826115</v>
      </c>
      <c r="E68" s="585">
        <v>112.7298516591739</v>
      </c>
      <c r="F68" s="586">
        <f t="shared" si="3"/>
        <v>0.361631314128949</v>
      </c>
      <c r="G68" s="666"/>
    </row>
    <row r="69" spans="2:7" s="663" customFormat="1">
      <c r="B69" s="583">
        <v>40816</v>
      </c>
      <c r="C69" s="590">
        <f t="shared" si="1"/>
        <v>175.32372226037342</v>
      </c>
      <c r="D69" s="585">
        <v>61.792297426113713</v>
      </c>
      <c r="E69" s="585">
        <v>113.5314248342597</v>
      </c>
      <c r="F69" s="586">
        <f t="shared" si="3"/>
        <v>0.3524468715896068</v>
      </c>
      <c r="G69" s="666"/>
    </row>
    <row r="70" spans="2:7" s="663" customFormat="1">
      <c r="B70" s="583">
        <v>40908</v>
      </c>
      <c r="C70" s="590">
        <f t="shared" si="1"/>
        <v>178.96286493399998</v>
      </c>
      <c r="D70" s="585">
        <v>60.584757622236616</v>
      </c>
      <c r="E70" s="585">
        <v>118.37810731176336</v>
      </c>
      <c r="F70" s="586">
        <f t="shared" si="3"/>
        <v>0.3385325645327581</v>
      </c>
      <c r="G70" s="666"/>
    </row>
    <row r="71" spans="2:7" s="663" customFormat="1">
      <c r="B71" s="583">
        <v>40999</v>
      </c>
      <c r="C71" s="590">
        <f t="shared" si="1"/>
        <v>181.15742401066902</v>
      </c>
      <c r="D71" s="585">
        <v>61.657594513731944</v>
      </c>
      <c r="E71" s="585">
        <v>119.49982949693708</v>
      </c>
      <c r="F71" s="586">
        <f t="shared" si="3"/>
        <v>0.34035367222985408</v>
      </c>
      <c r="G71" s="666"/>
    </row>
    <row r="72" spans="2:7" s="663" customFormat="1">
      <c r="B72" s="583">
        <v>41090</v>
      </c>
      <c r="C72" s="590">
        <f t="shared" si="1"/>
        <v>182.74112246530518</v>
      </c>
      <c r="D72" s="585">
        <v>60.770358667155584</v>
      </c>
      <c r="E72" s="585">
        <v>121.97076379814959</v>
      </c>
      <c r="F72" s="586">
        <f t="shared" si="3"/>
        <v>0.33254889675252658</v>
      </c>
      <c r="G72" s="666"/>
    </row>
    <row r="73" spans="2:7" s="663" customFormat="1">
      <c r="B73" s="583">
        <v>41182</v>
      </c>
      <c r="C73" s="590">
        <f t="shared" si="1"/>
        <v>187.14503860107831</v>
      </c>
      <c r="D73" s="585">
        <v>59.551144723443009</v>
      </c>
      <c r="E73" s="585">
        <v>127.59389387763531</v>
      </c>
      <c r="F73" s="586">
        <f t="shared" si="3"/>
        <v>0.31820851446873399</v>
      </c>
      <c r="G73" s="666"/>
    </row>
    <row r="74" spans="2:7" s="663" customFormat="1">
      <c r="B74" s="583">
        <v>41274</v>
      </c>
      <c r="C74" s="590">
        <f t="shared" si="1"/>
        <v>197.46363866242811</v>
      </c>
      <c r="D74" s="585">
        <v>60.17083007190616</v>
      </c>
      <c r="E74" s="585">
        <v>137.29280859052196</v>
      </c>
      <c r="F74" s="586">
        <f t="shared" si="3"/>
        <v>0.30471853187497761</v>
      </c>
      <c r="G74" s="666"/>
    </row>
    <row r="75" spans="2:7" s="663" customFormat="1">
      <c r="B75" s="583">
        <v>41364</v>
      </c>
      <c r="C75" s="590">
        <f t="shared" si="1"/>
        <v>195.29406859585492</v>
      </c>
      <c r="D75" s="585">
        <v>58.978732360476606</v>
      </c>
      <c r="E75" s="585">
        <v>136.31533623537831</v>
      </c>
      <c r="F75" s="586">
        <f t="shared" si="3"/>
        <v>0.30199960902308948</v>
      </c>
      <c r="G75" s="666"/>
    </row>
    <row r="76" spans="2:7" s="663" customFormat="1">
      <c r="B76" s="583">
        <v>41455</v>
      </c>
      <c r="C76" s="591">
        <f t="shared" ref="C76:C103" si="4">+D76+E76</f>
        <v>196.14265831295535</v>
      </c>
      <c r="D76" s="588">
        <v>58.36137501565463</v>
      </c>
      <c r="E76" s="585">
        <v>137.78128329730072</v>
      </c>
      <c r="F76" s="586">
        <f t="shared" si="3"/>
        <v>0.29754554933448574</v>
      </c>
      <c r="G76" s="666"/>
    </row>
    <row r="77" spans="2:7" s="663" customFormat="1">
      <c r="B77" s="583">
        <v>41547</v>
      </c>
      <c r="C77" s="591">
        <f t="shared" si="4"/>
        <v>201.00929955202142</v>
      </c>
      <c r="D77" s="588">
        <v>59.198610135793196</v>
      </c>
      <c r="E77" s="588">
        <v>141.81068941622823</v>
      </c>
      <c r="F77" s="586">
        <f t="shared" si="3"/>
        <v>0.2945068226580857</v>
      </c>
      <c r="G77" s="666"/>
    </row>
    <row r="78" spans="2:7" s="663" customFormat="1" ht="12.75" customHeight="1">
      <c r="B78" s="583">
        <v>41639</v>
      </c>
      <c r="C78" s="591">
        <f t="shared" si="4"/>
        <v>202.62957234026987</v>
      </c>
      <c r="D78" s="588">
        <v>60.757754698400262</v>
      </c>
      <c r="E78" s="588">
        <v>141.8718176418696</v>
      </c>
      <c r="F78" s="586">
        <f t="shared" si="3"/>
        <v>0.29984643404552791</v>
      </c>
      <c r="G78" s="666"/>
    </row>
    <row r="79" spans="2:7" s="663" customFormat="1" ht="12.75" customHeight="1">
      <c r="B79" s="583">
        <v>41729</v>
      </c>
      <c r="C79" s="591">
        <f t="shared" si="4"/>
        <v>186.54821481347389</v>
      </c>
      <c r="D79" s="588">
        <v>61.252786169714689</v>
      </c>
      <c r="E79" s="588">
        <v>125.29542864375921</v>
      </c>
      <c r="F79" s="586">
        <f t="shared" si="3"/>
        <v>0.3283482837450909</v>
      </c>
      <c r="G79" s="666"/>
    </row>
    <row r="80" spans="2:7" s="663" customFormat="1" ht="12.75" customHeight="1">
      <c r="B80" s="583">
        <v>41820</v>
      </c>
      <c r="C80" s="591">
        <f t="shared" si="4"/>
        <v>198.86298128853687</v>
      </c>
      <c r="D80" s="588">
        <v>70.376211399655148</v>
      </c>
      <c r="E80" s="588">
        <v>128.48676988888172</v>
      </c>
      <c r="F80" s="586">
        <f t="shared" si="3"/>
        <v>0.35389297165139033</v>
      </c>
      <c r="G80" s="666"/>
    </row>
    <row r="81" spans="1:8" ht="12.75" customHeight="1">
      <c r="A81" s="663"/>
      <c r="B81" s="583">
        <v>41912</v>
      </c>
      <c r="C81" s="591">
        <f t="shared" si="4"/>
        <v>200.37291708504785</v>
      </c>
      <c r="D81" s="588">
        <v>67.686505305126289</v>
      </c>
      <c r="E81" s="588">
        <v>132.68641177992157</v>
      </c>
      <c r="F81" s="586">
        <f t="shared" ref="F81:F89" si="5">+D81/C81</f>
        <v>0.33780266460061015</v>
      </c>
      <c r="G81" s="666"/>
    </row>
    <row r="82" spans="1:8" ht="12.75" customHeight="1">
      <c r="A82" s="663"/>
      <c r="B82" s="583">
        <v>42004</v>
      </c>
      <c r="C82" s="591">
        <f t="shared" si="4"/>
        <v>221.74798248516498</v>
      </c>
      <c r="D82" s="588">
        <v>67.302545716501257</v>
      </c>
      <c r="E82" s="588">
        <v>154.44543676866374</v>
      </c>
      <c r="F82" s="586">
        <f t="shared" si="5"/>
        <v>0.30350916821082607</v>
      </c>
      <c r="G82" s="666"/>
    </row>
    <row r="83" spans="1:8" ht="12.75" customHeight="1">
      <c r="A83" s="663"/>
      <c r="B83" s="583">
        <v>42094</v>
      </c>
      <c r="C83" s="591">
        <f t="shared" si="4"/>
        <v>220.00194471723927</v>
      </c>
      <c r="D83" s="588">
        <v>64.876682048903618</v>
      </c>
      <c r="E83" s="588">
        <v>155.12526266833567</v>
      </c>
      <c r="F83" s="586">
        <f t="shared" si="5"/>
        <v>0.29489140258413316</v>
      </c>
      <c r="G83" s="666"/>
    </row>
    <row r="84" spans="1:8" ht="12.75" customHeight="1">
      <c r="A84" s="663"/>
      <c r="B84" s="583">
        <v>42185</v>
      </c>
      <c r="C84" s="591">
        <f t="shared" si="4"/>
        <v>226.328289369077</v>
      </c>
      <c r="D84" s="588">
        <v>65.074479624806429</v>
      </c>
      <c r="E84" s="588">
        <v>161.25380974427057</v>
      </c>
      <c r="F84" s="586">
        <f t="shared" si="5"/>
        <v>0.28752251787088129</v>
      </c>
      <c r="G84" s="666"/>
    </row>
    <row r="85" spans="1:8">
      <c r="A85" s="663"/>
      <c r="B85" s="583">
        <v>42277</v>
      </c>
      <c r="C85" s="591">
        <f t="shared" si="4"/>
        <v>239.95910150014572</v>
      </c>
      <c r="D85" s="588">
        <v>65.714359509804225</v>
      </c>
      <c r="E85" s="588">
        <v>174.24474199034148</v>
      </c>
      <c r="F85" s="586">
        <f t="shared" si="5"/>
        <v>0.27385649929083566</v>
      </c>
    </row>
    <row r="86" spans="1:8">
      <c r="A86" s="663"/>
      <c r="B86" s="583">
        <v>42369</v>
      </c>
      <c r="C86" s="591">
        <f t="shared" si="4"/>
        <v>222.70320381381762</v>
      </c>
      <c r="D86" s="588">
        <v>63.57977233925746</v>
      </c>
      <c r="E86" s="588">
        <v>159.12343147456016</v>
      </c>
      <c r="F86" s="586">
        <f t="shared" si="5"/>
        <v>0.28549105379018641</v>
      </c>
    </row>
    <row r="87" spans="1:8">
      <c r="A87" s="663"/>
      <c r="B87" s="583">
        <v>42460</v>
      </c>
      <c r="C87" s="591">
        <f t="shared" si="4"/>
        <v>217.15335326883917</v>
      </c>
      <c r="D87" s="588">
        <v>65.471940513756337</v>
      </c>
      <c r="E87" s="588">
        <v>151.68141275508282</v>
      </c>
      <c r="F87" s="586">
        <f t="shared" si="5"/>
        <v>0.30150094174553721</v>
      </c>
    </row>
    <row r="88" spans="1:8">
      <c r="A88" s="663"/>
      <c r="B88" s="583">
        <v>42551</v>
      </c>
      <c r="C88" s="591">
        <f t="shared" si="4"/>
        <v>236.06479849291421</v>
      </c>
      <c r="D88" s="588">
        <v>80.936870152719337</v>
      </c>
      <c r="E88" s="588">
        <v>155.12792834019487</v>
      </c>
      <c r="F88" s="586">
        <f t="shared" si="5"/>
        <v>0.34285870095599519</v>
      </c>
    </row>
    <row r="89" spans="1:8">
      <c r="A89" s="663"/>
      <c r="B89" s="583">
        <v>42643</v>
      </c>
      <c r="C89" s="591">
        <f t="shared" si="4"/>
        <v>242.34130642220271</v>
      </c>
      <c r="D89" s="588">
        <v>83.902195751841916</v>
      </c>
      <c r="E89" s="588">
        <v>158.43911067036078</v>
      </c>
      <c r="F89" s="586">
        <f t="shared" si="5"/>
        <v>0.34621500143961842</v>
      </c>
    </row>
    <row r="90" spans="1:8">
      <c r="A90" s="663"/>
      <c r="B90" s="583">
        <v>42735</v>
      </c>
      <c r="C90" s="591">
        <f t="shared" si="4"/>
        <v>266.97805160015997</v>
      </c>
      <c r="D90" s="588">
        <v>92.021823370224752</v>
      </c>
      <c r="E90" s="588">
        <v>174.95622822993522</v>
      </c>
      <c r="F90" s="586">
        <f t="shared" ref="F90:F103" si="6">+D90/C90</f>
        <v>0.34467935779245762</v>
      </c>
    </row>
    <row r="91" spans="1:8">
      <c r="A91" s="663"/>
      <c r="B91" s="583">
        <v>42825</v>
      </c>
      <c r="C91" s="591">
        <f t="shared" si="4"/>
        <v>281.88041416995196</v>
      </c>
      <c r="D91" s="588">
        <v>97.397499481625715</v>
      </c>
      <c r="E91" s="588">
        <v>184.48291468832625</v>
      </c>
      <c r="F91" s="586">
        <f t="shared" si="6"/>
        <v>0.34552772943955801</v>
      </c>
    </row>
    <row r="92" spans="1:8">
      <c r="A92" s="663"/>
      <c r="B92" s="583">
        <v>42916</v>
      </c>
      <c r="C92" s="591">
        <f t="shared" si="4"/>
        <v>290.9566612652182</v>
      </c>
      <c r="D92" s="588">
        <v>110.6658308686365</v>
      </c>
      <c r="E92" s="588">
        <v>180.2908303965817</v>
      </c>
      <c r="F92" s="586">
        <f t="shared" si="6"/>
        <v>0.38035159733896018</v>
      </c>
    </row>
    <row r="93" spans="1:8">
      <c r="A93" s="663"/>
      <c r="B93" s="583">
        <v>43008</v>
      </c>
      <c r="C93" s="591">
        <f t="shared" si="4"/>
        <v>302.84312753818449</v>
      </c>
      <c r="D93" s="588">
        <v>120.13872317222948</v>
      </c>
      <c r="E93" s="588">
        <v>182.70440436595501</v>
      </c>
      <c r="F93" s="586">
        <f t="shared" si="6"/>
        <v>0.39670282151963837</v>
      </c>
    </row>
    <row r="94" spans="1:8">
      <c r="A94" s="663"/>
      <c r="B94" s="583">
        <v>43100</v>
      </c>
      <c r="C94" s="591">
        <f t="shared" si="4"/>
        <v>318.05827282073471</v>
      </c>
      <c r="D94" s="588">
        <v>129.65275626587174</v>
      </c>
      <c r="E94" s="588">
        <v>188.40551655486297</v>
      </c>
      <c r="F94" s="586">
        <f t="shared" si="6"/>
        <v>0.4076383711576877</v>
      </c>
      <c r="H94" s="444"/>
    </row>
    <row r="95" spans="1:8">
      <c r="A95" s="663"/>
      <c r="B95" s="583">
        <v>43190</v>
      </c>
      <c r="C95" s="591">
        <f t="shared" si="4"/>
        <v>328.57726437934718</v>
      </c>
      <c r="D95" s="588">
        <v>140.95221945767497</v>
      </c>
      <c r="E95" s="588">
        <v>187.62504492167221</v>
      </c>
      <c r="F95" s="586">
        <f t="shared" si="6"/>
        <v>0.42897739660691681</v>
      </c>
      <c r="H95" s="444"/>
    </row>
    <row r="96" spans="1:8">
      <c r="A96" s="663"/>
      <c r="B96" s="583">
        <v>43281</v>
      </c>
      <c r="C96" s="591">
        <f t="shared" si="4"/>
        <v>324.33919768592051</v>
      </c>
      <c r="D96" s="588">
        <v>149.90583742159129</v>
      </c>
      <c r="E96" s="588">
        <v>174.43336026432922</v>
      </c>
      <c r="F96" s="586">
        <f t="shared" si="6"/>
        <v>0.46218846963651677</v>
      </c>
      <c r="H96" s="444"/>
    </row>
    <row r="97" spans="1:10">
      <c r="A97" s="663"/>
      <c r="B97" s="583">
        <v>43373</v>
      </c>
      <c r="C97" s="591">
        <f t="shared" si="4"/>
        <v>304.85119799336769</v>
      </c>
      <c r="D97" s="588">
        <v>144.82936980998838</v>
      </c>
      <c r="E97" s="588">
        <v>160.02182818337931</v>
      </c>
      <c r="F97" s="586">
        <f t="shared" si="6"/>
        <v>0.47508217374018413</v>
      </c>
      <c r="H97" s="444"/>
    </row>
    <row r="98" spans="1:10">
      <c r="A98" s="663"/>
      <c r="B98" s="583">
        <v>43465</v>
      </c>
      <c r="C98" s="591">
        <f t="shared" si="4"/>
        <v>329.38638143572138</v>
      </c>
      <c r="D98" s="588">
        <v>161.18043009985394</v>
      </c>
      <c r="E98" s="588">
        <v>168.20595133586744</v>
      </c>
      <c r="F98" s="586">
        <f t="shared" si="6"/>
        <v>0.4893354406375412</v>
      </c>
      <c r="H98" s="444"/>
    </row>
    <row r="99" spans="1:10">
      <c r="A99" s="663"/>
      <c r="B99" s="583">
        <v>43555</v>
      </c>
      <c r="C99" s="591">
        <f t="shared" si="4"/>
        <v>322.42111217810316</v>
      </c>
      <c r="D99" s="915">
        <v>161.12297276855077</v>
      </c>
      <c r="E99" s="915">
        <v>161.29813940955242</v>
      </c>
      <c r="F99" s="586">
        <f t="shared" si="6"/>
        <v>0.49972835736497173</v>
      </c>
    </row>
    <row r="100" spans="1:10">
      <c r="A100" s="663"/>
      <c r="B100" s="583">
        <v>43646</v>
      </c>
      <c r="C100" s="591">
        <f t="shared" si="4"/>
        <v>334.81107367095217</v>
      </c>
      <c r="D100" s="915">
        <v>167.51385907901164</v>
      </c>
      <c r="E100" s="915">
        <v>167.29721459194053</v>
      </c>
      <c r="F100" s="586">
        <f t="shared" si="6"/>
        <v>0.50032353243979621</v>
      </c>
    </row>
    <row r="101" spans="1:10">
      <c r="A101" s="663"/>
      <c r="B101" s="583">
        <v>43738</v>
      </c>
      <c r="C101" s="591">
        <f t="shared" si="4"/>
        <v>308.84552168155875</v>
      </c>
      <c r="D101" s="915">
        <v>154.36838070603847</v>
      </c>
      <c r="E101" s="915">
        <v>154.47714097552029</v>
      </c>
      <c r="F101" s="586">
        <f t="shared" si="6"/>
        <v>0.49982392448352553</v>
      </c>
    </row>
    <row r="102" spans="1:10">
      <c r="A102" s="663"/>
      <c r="B102" s="583">
        <v>43830</v>
      </c>
      <c r="C102" s="591">
        <f t="shared" si="4"/>
        <v>320.62940873855183</v>
      </c>
      <c r="D102" s="915">
        <v>155.87171899039521</v>
      </c>
      <c r="E102" s="915">
        <v>164.75768974815662</v>
      </c>
      <c r="F102" s="586">
        <f t="shared" si="6"/>
        <v>0.48614292620143396</v>
      </c>
    </row>
    <row r="103" spans="1:10" ht="13.5" thickBot="1">
      <c r="A103" s="663"/>
      <c r="B103" s="583">
        <v>43921</v>
      </c>
      <c r="C103" s="1095">
        <f t="shared" si="4"/>
        <v>320.95888717747113</v>
      </c>
      <c r="D103" s="1096">
        <v>153.30643377458406</v>
      </c>
      <c r="E103" s="1096">
        <v>167.65245340288706</v>
      </c>
      <c r="F103" s="1097">
        <f t="shared" si="6"/>
        <v>0.4776513126736221</v>
      </c>
    </row>
    <row r="104" spans="1:10" ht="12.75" customHeight="1" thickTop="1">
      <c r="A104" s="663"/>
      <c r="B104" s="1377"/>
      <c r="C104" s="1377"/>
      <c r="D104" s="1377"/>
      <c r="E104" s="1377"/>
      <c r="F104" s="1377"/>
    </row>
    <row r="105" spans="1:10">
      <c r="B105" s="1378" t="s">
        <v>523</v>
      </c>
      <c r="C105" s="1378"/>
      <c r="D105" s="1378"/>
      <c r="E105" s="1378"/>
      <c r="F105" s="1378"/>
    </row>
    <row r="106" spans="1:10">
      <c r="A106" s="663"/>
      <c r="B106" s="1378"/>
      <c r="C106" s="1378"/>
      <c r="D106" s="1378"/>
      <c r="E106" s="1378"/>
      <c r="F106" s="1378"/>
      <c r="G106" s="444"/>
      <c r="H106" s="444"/>
      <c r="I106" s="444"/>
      <c r="J106" s="444"/>
    </row>
    <row r="107" spans="1:10">
      <c r="A107" s="663"/>
      <c r="C107" s="1114"/>
      <c r="D107" s="1114"/>
      <c r="E107" s="1114"/>
      <c r="F107" s="1114"/>
      <c r="G107" s="444"/>
      <c r="H107" s="444"/>
      <c r="I107" s="444"/>
      <c r="J107" s="444"/>
    </row>
    <row r="108" spans="1:10">
      <c r="C108" s="444"/>
      <c r="E108" s="444"/>
      <c r="G108" s="444"/>
      <c r="H108" s="444"/>
      <c r="I108" s="444"/>
      <c r="J108" s="444"/>
    </row>
    <row r="109" spans="1:10">
      <c r="C109" s="1016"/>
    </row>
    <row r="111" spans="1:10">
      <c r="F111" s="444"/>
    </row>
  </sheetData>
  <mergeCells count="4">
    <mergeCell ref="B6:F6"/>
    <mergeCell ref="B7:F7"/>
    <mergeCell ref="B104:F104"/>
    <mergeCell ref="B105:F10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r:id="rId1"/>
  <headerFooter scaleWithDoc="0">
    <oddFooter>&amp;R&amp;A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L65"/>
  <sheetViews>
    <sheetView showGridLines="0" zoomScaleNormal="100" zoomScaleSheetLayoutView="85" workbookViewId="0">
      <selection activeCell="B3" sqref="B3"/>
    </sheetView>
  </sheetViews>
  <sheetFormatPr baseColWidth="10" defaultColWidth="9.1796875" defaultRowHeight="13"/>
  <cols>
    <col min="1" max="1" width="6.453125" style="431" bestFit="1" customWidth="1"/>
    <col min="2" max="2" width="40.54296875" style="431" customWidth="1"/>
    <col min="3" max="3" width="17" style="431" customWidth="1"/>
    <col min="4" max="4" width="12.7265625" style="431" bestFit="1" customWidth="1"/>
    <col min="5" max="8" width="11.1796875" style="431" customWidth="1"/>
    <col min="9" max="9" width="12" style="431" customWidth="1"/>
    <col min="10" max="10" width="13.08984375" style="431" bestFit="1" customWidth="1"/>
    <col min="11" max="11" width="9.1796875" style="431"/>
    <col min="12" max="12" width="9" style="431" customWidth="1"/>
    <col min="13" max="16384" width="9.1796875" style="431"/>
  </cols>
  <sheetData>
    <row r="1" spans="1:10" ht="14.5">
      <c r="A1" s="692" t="s">
        <v>217</v>
      </c>
      <c r="B1" s="694"/>
    </row>
    <row r="2" spans="1:10" ht="15" customHeight="1">
      <c r="A2" s="694"/>
      <c r="B2" s="361" t="str">
        <f>+INDICE!B2</f>
        <v>MINISTERIO DE ECONOMÍA</v>
      </c>
      <c r="C2" s="444"/>
      <c r="D2" s="663"/>
      <c r="E2" s="663"/>
      <c r="F2" s="663"/>
      <c r="G2" s="663"/>
      <c r="H2" s="663"/>
      <c r="I2" s="663"/>
      <c r="J2" s="663"/>
    </row>
    <row r="3" spans="1:10" ht="15" customHeight="1">
      <c r="A3" s="694"/>
      <c r="B3" s="361" t="str">
        <f>+INDICE!B3</f>
        <v>SECRETARÍA DE FINANZAS</v>
      </c>
      <c r="C3" s="512"/>
      <c r="D3" s="668"/>
      <c r="E3" s="668"/>
      <c r="F3" s="668"/>
      <c r="G3" s="668"/>
      <c r="H3" s="668"/>
      <c r="I3" s="668"/>
      <c r="J3" s="668"/>
    </row>
    <row r="4" spans="1:10">
      <c r="B4" s="668"/>
      <c r="C4" s="512"/>
      <c r="D4" s="668"/>
      <c r="E4" s="668"/>
      <c r="F4" s="668"/>
      <c r="G4" s="668"/>
      <c r="H4" s="668"/>
      <c r="I4" s="668"/>
      <c r="J4" s="668"/>
    </row>
    <row r="5" spans="1:10" ht="41.25" customHeight="1">
      <c r="B5" s="1379" t="s">
        <v>729</v>
      </c>
      <c r="C5" s="1379"/>
      <c r="D5" s="1379"/>
      <c r="E5" s="1379"/>
      <c r="F5" s="1379"/>
      <c r="G5" s="1379"/>
      <c r="H5" s="1379"/>
      <c r="I5" s="1379"/>
      <c r="J5" s="18"/>
    </row>
    <row r="6" spans="1:10">
      <c r="B6" s="329"/>
      <c r="C6" s="329"/>
      <c r="D6" s="329"/>
      <c r="E6" s="329"/>
      <c r="F6" s="329"/>
      <c r="G6" s="329"/>
      <c r="H6" s="329"/>
      <c r="I6" s="329"/>
      <c r="J6" s="329"/>
    </row>
    <row r="7" spans="1:10" ht="13.5" thickBot="1">
      <c r="B7" s="925" t="s">
        <v>907</v>
      </c>
      <c r="C7" s="669"/>
      <c r="D7" s="669"/>
      <c r="E7" s="670"/>
      <c r="F7" s="670"/>
      <c r="G7" s="670"/>
      <c r="H7" s="670"/>
      <c r="I7" s="670"/>
      <c r="J7" s="670"/>
    </row>
    <row r="8" spans="1:10" ht="37.5" customHeight="1" thickTop="1" thickBot="1">
      <c r="B8" s="315"/>
      <c r="C8" s="592" t="s">
        <v>908</v>
      </c>
      <c r="D8" s="593">
        <v>2020</v>
      </c>
      <c r="E8" s="592">
        <v>2021</v>
      </c>
      <c r="F8" s="592">
        <v>2022</v>
      </c>
      <c r="G8" s="592">
        <v>2023</v>
      </c>
      <c r="H8" s="592">
        <v>2024</v>
      </c>
      <c r="I8" s="593" t="s">
        <v>784</v>
      </c>
    </row>
    <row r="9" spans="1:10" ht="6" customHeight="1" thickTop="1" thickBot="1">
      <c r="B9" s="671"/>
      <c r="C9" s="671"/>
      <c r="D9" s="672"/>
      <c r="E9" s="672"/>
      <c r="F9" s="672"/>
      <c r="G9" s="671"/>
      <c r="H9" s="671"/>
      <c r="I9" s="671"/>
    </row>
    <row r="10" spans="1:10" ht="24.75" customHeight="1" thickTop="1" thickBot="1">
      <c r="B10" s="673" t="s">
        <v>278</v>
      </c>
      <c r="C10" s="1127">
        <f>+SUM(C11:C24)</f>
        <v>153306.43371817135</v>
      </c>
      <c r="D10" s="1022">
        <f t="shared" ref="D10:I10" si="0">+SUM(D11:D24)</f>
        <v>8310.8471925981012</v>
      </c>
      <c r="E10" s="1022">
        <f t="shared" si="0"/>
        <v>12764.7793475045</v>
      </c>
      <c r="F10" s="1022">
        <f t="shared" si="0"/>
        <v>26255.273155025698</v>
      </c>
      <c r="G10" s="1022">
        <f t="shared" si="0"/>
        <v>25569.181591676599</v>
      </c>
      <c r="H10" s="1022">
        <f t="shared" si="0"/>
        <v>9446.5007071930013</v>
      </c>
      <c r="I10" s="1022">
        <f t="shared" si="0"/>
        <v>70918.549116873095</v>
      </c>
      <c r="J10" s="1192"/>
    </row>
    <row r="11" spans="1:10" ht="12" customHeight="1" thickTop="1">
      <c r="B11" s="688"/>
      <c r="C11" s="1128"/>
      <c r="D11" s="1018"/>
      <c r="E11" s="1018"/>
      <c r="F11" s="1018"/>
      <c r="G11" s="1018"/>
      <c r="H11" s="1018"/>
      <c r="I11" s="1018"/>
      <c r="J11" s="922"/>
    </row>
    <row r="12" spans="1:10" ht="14.5">
      <c r="B12" s="687" t="s">
        <v>551</v>
      </c>
      <c r="C12" s="1017">
        <f>SUM(D12:I12)</f>
        <v>78669.897361250798</v>
      </c>
      <c r="D12" s="1126">
        <v>3153.1668059555</v>
      </c>
      <c r="E12" s="1126">
        <v>6867.6115981593002</v>
      </c>
      <c r="F12" s="1126">
        <v>7038.13220731</v>
      </c>
      <c r="G12" s="1126">
        <v>5427.7376232282004</v>
      </c>
      <c r="H12" s="1126">
        <v>2770.3807134478002</v>
      </c>
      <c r="I12" s="1126">
        <v>53412.868413149998</v>
      </c>
      <c r="J12" s="922"/>
    </row>
    <row r="13" spans="1:10">
      <c r="B13" s="674"/>
      <c r="C13" s="1019"/>
      <c r="D13" s="1020"/>
      <c r="E13" s="1020"/>
      <c r="F13" s="1020"/>
      <c r="G13" s="1020"/>
      <c r="H13" s="1020"/>
      <c r="I13" s="1020"/>
      <c r="J13" s="922"/>
    </row>
    <row r="14" spans="1:10" ht="14.5">
      <c r="B14" s="687" t="s">
        <v>520</v>
      </c>
      <c r="C14" s="1017">
        <f>SUM(D14:I14)</f>
        <v>67200.334564138189</v>
      </c>
      <c r="D14" s="1126">
        <v>1349.3510131395001</v>
      </c>
      <c r="E14" s="1126">
        <v>5446.0895895832</v>
      </c>
      <c r="F14" s="1126">
        <v>18780.133656943199</v>
      </c>
      <c r="G14" s="1126">
        <v>19729.323526276599</v>
      </c>
      <c r="H14" s="1126">
        <v>6310.9471095845001</v>
      </c>
      <c r="I14" s="1126">
        <v>15584.489668611201</v>
      </c>
      <c r="J14" s="922"/>
    </row>
    <row r="15" spans="1:10">
      <c r="B15" s="675"/>
      <c r="C15" s="1019"/>
      <c r="D15" s="1020"/>
      <c r="E15" s="1020"/>
      <c r="F15" s="1020"/>
      <c r="G15" s="1020"/>
      <c r="H15" s="1020"/>
      <c r="I15" s="1020"/>
      <c r="J15" s="922"/>
    </row>
    <row r="16" spans="1:10" ht="14.5">
      <c r="B16" s="687" t="s">
        <v>521</v>
      </c>
      <c r="C16" s="1017">
        <f>SUM(D16:I16)</f>
        <v>5284.4839726980999</v>
      </c>
      <c r="D16" s="1126">
        <v>2137.7184065438</v>
      </c>
      <c r="E16" s="1126">
        <v>340.45350347940001</v>
      </c>
      <c r="F16" s="1126">
        <v>319.1442951917</v>
      </c>
      <c r="G16" s="1126">
        <v>340.3353628035</v>
      </c>
      <c r="H16" s="1126">
        <v>329.74213702899999</v>
      </c>
      <c r="I16" s="1126">
        <v>1817.0902676507001</v>
      </c>
      <c r="J16" s="922"/>
    </row>
    <row r="17" spans="2:12">
      <c r="B17" s="676"/>
      <c r="C17" s="1019"/>
      <c r="D17" s="1020"/>
      <c r="E17" s="1020"/>
      <c r="F17" s="1020"/>
      <c r="G17" s="1020"/>
      <c r="H17" s="1020"/>
      <c r="I17" s="1020"/>
      <c r="J17" s="922"/>
    </row>
    <row r="18" spans="2:12" ht="14.5">
      <c r="B18" s="687" t="s">
        <v>522</v>
      </c>
      <c r="C18" s="1017">
        <f>SUM(D18:I18)</f>
        <v>279.87756897330001</v>
      </c>
      <c r="D18" s="1126">
        <v>33.7687002073</v>
      </c>
      <c r="E18" s="1126">
        <v>35.5513152905</v>
      </c>
      <c r="F18" s="1126">
        <v>35.562019735</v>
      </c>
      <c r="G18" s="1126">
        <v>35.464019147599998</v>
      </c>
      <c r="H18" s="1126">
        <v>35.430747131700002</v>
      </c>
      <c r="I18" s="1126">
        <v>104.10076746119999</v>
      </c>
      <c r="J18" s="922"/>
    </row>
    <row r="19" spans="2:12">
      <c r="B19" s="675"/>
      <c r="C19" s="1019"/>
      <c r="D19" s="1020"/>
      <c r="E19" s="1020"/>
      <c r="F19" s="1020"/>
      <c r="G19" s="1020"/>
      <c r="H19" s="1020"/>
      <c r="I19" s="1020"/>
      <c r="J19" s="922"/>
    </row>
    <row r="20" spans="2:12" ht="14.5">
      <c r="B20" s="687" t="s">
        <v>760</v>
      </c>
      <c r="C20" s="1017">
        <f>SUM(D20:I20)</f>
        <v>1351.5863019660001</v>
      </c>
      <c r="D20" s="1126">
        <v>1351.5863019660001</v>
      </c>
      <c r="E20" s="1126">
        <v>0</v>
      </c>
      <c r="F20" s="1126">
        <v>0</v>
      </c>
      <c r="G20" s="1126">
        <v>0</v>
      </c>
      <c r="H20" s="1126">
        <v>0</v>
      </c>
      <c r="I20" s="1126">
        <v>0</v>
      </c>
      <c r="J20" s="922"/>
    </row>
    <row r="21" spans="2:12">
      <c r="B21" s="675"/>
      <c r="C21" s="1019"/>
      <c r="D21" s="1020"/>
      <c r="E21" s="1020"/>
      <c r="F21" s="1020"/>
      <c r="G21" s="1020"/>
      <c r="H21" s="1020"/>
      <c r="I21" s="1020"/>
      <c r="J21" s="922"/>
    </row>
    <row r="22" spans="2:12" ht="14.5">
      <c r="B22" s="687" t="s">
        <v>761</v>
      </c>
      <c r="C22" s="1017">
        <f>SUM(D22:I22)</f>
        <v>478.95134184459999</v>
      </c>
      <c r="D22" s="1126">
        <v>285.25596478599999</v>
      </c>
      <c r="E22" s="1126">
        <v>75.0733409921</v>
      </c>
      <c r="F22" s="1126">
        <v>82.300975845799996</v>
      </c>
      <c r="G22" s="1126">
        <v>36.321060220699998</v>
      </c>
      <c r="H22" s="1126">
        <v>0</v>
      </c>
      <c r="I22" s="1126">
        <v>0</v>
      </c>
      <c r="J22" s="922"/>
    </row>
    <row r="23" spans="2:12">
      <c r="B23" s="676"/>
      <c r="C23" s="1019"/>
      <c r="D23" s="1020"/>
      <c r="E23" s="1020"/>
      <c r="F23" s="1020"/>
      <c r="G23" s="1020"/>
      <c r="H23" s="1020"/>
      <c r="I23" s="1020"/>
      <c r="J23" s="922"/>
    </row>
    <row r="24" spans="2:12" ht="14.5">
      <c r="B24" s="687" t="s">
        <v>762</v>
      </c>
      <c r="C24" s="1126">
        <v>41.302607300387102</v>
      </c>
      <c r="D24" s="1126">
        <v>0</v>
      </c>
      <c r="E24" s="1126">
        <v>0</v>
      </c>
      <c r="F24" s="1126">
        <v>0</v>
      </c>
      <c r="G24" s="1126">
        <v>0</v>
      </c>
      <c r="H24" s="1126">
        <v>0</v>
      </c>
      <c r="I24" s="1126">
        <v>0</v>
      </c>
      <c r="J24" s="922"/>
    </row>
    <row r="25" spans="2:12" ht="13.5" thickBot="1">
      <c r="B25" s="677"/>
      <c r="C25" s="1021"/>
      <c r="D25" s="1021"/>
      <c r="E25" s="1021"/>
      <c r="F25" s="1021"/>
      <c r="G25" s="1021"/>
      <c r="H25" s="1021"/>
      <c r="I25" s="1021"/>
      <c r="J25" s="922"/>
    </row>
    <row r="26" spans="2:12" ht="13.5" thickTop="1"/>
    <row r="27" spans="2:12">
      <c r="B27" s="1380" t="s">
        <v>523</v>
      </c>
      <c r="C27" s="1380"/>
      <c r="D27" s="1380"/>
      <c r="E27" s="1380"/>
      <c r="F27" s="1380"/>
      <c r="G27" s="1380"/>
      <c r="H27" s="1380"/>
      <c r="I27" s="1380"/>
      <c r="J27" s="678"/>
    </row>
    <row r="28" spans="2:12">
      <c r="B28" s="678"/>
      <c r="C28" s="678"/>
      <c r="D28" s="678"/>
      <c r="E28" s="678"/>
      <c r="F28" s="678"/>
      <c r="G28" s="678"/>
      <c r="H28" s="678"/>
      <c r="I28" s="678"/>
      <c r="J28" s="678"/>
    </row>
    <row r="29" spans="2:12">
      <c r="D29" s="922"/>
    </row>
    <row r="30" spans="2:12">
      <c r="D30" s="679"/>
      <c r="G30" s="922"/>
      <c r="L30" s="444"/>
    </row>
    <row r="31" spans="2:12">
      <c r="C31" s="444"/>
      <c r="D31" s="444"/>
      <c r="E31" s="444"/>
      <c r="F31" s="444"/>
      <c r="G31" s="444"/>
      <c r="H31" s="444"/>
      <c r="I31" s="444"/>
    </row>
    <row r="32" spans="2:12">
      <c r="C32" s="444"/>
      <c r="D32" s="444"/>
      <c r="E32" s="444"/>
      <c r="F32" s="444"/>
      <c r="G32" s="444"/>
      <c r="H32" s="444"/>
      <c r="I32" s="444"/>
    </row>
    <row r="33" spans="3:9">
      <c r="C33" s="444"/>
      <c r="D33" s="444"/>
      <c r="E33" s="444"/>
      <c r="F33" s="444"/>
      <c r="G33" s="444"/>
      <c r="H33" s="444"/>
      <c r="I33" s="444"/>
    </row>
    <row r="34" spans="3:9">
      <c r="C34" s="444"/>
      <c r="D34" s="444"/>
      <c r="E34" s="444"/>
      <c r="F34" s="444"/>
      <c r="G34" s="444"/>
      <c r="H34" s="444"/>
      <c r="I34" s="444"/>
    </row>
    <row r="35" spans="3:9">
      <c r="C35" s="444"/>
      <c r="D35" s="444"/>
      <c r="E35" s="444"/>
      <c r="G35" s="444"/>
      <c r="H35" s="444"/>
      <c r="I35" s="444"/>
    </row>
    <row r="36" spans="3:9">
      <c r="C36" s="444"/>
      <c r="D36" s="444"/>
      <c r="E36" s="444"/>
      <c r="F36" s="444"/>
      <c r="G36" s="444"/>
      <c r="H36" s="444"/>
      <c r="I36" s="444"/>
    </row>
    <row r="37" spans="3:9">
      <c r="C37" s="444"/>
      <c r="D37" s="444"/>
      <c r="E37" s="444"/>
      <c r="F37" s="444"/>
      <c r="G37" s="444"/>
      <c r="H37" s="444"/>
      <c r="I37" s="444"/>
    </row>
    <row r="38" spans="3:9">
      <c r="C38" s="444"/>
      <c r="D38" s="444"/>
      <c r="E38" s="444"/>
      <c r="F38" s="444"/>
      <c r="G38" s="444"/>
      <c r="H38" s="444"/>
      <c r="I38" s="444"/>
    </row>
    <row r="39" spans="3:9">
      <c r="C39" s="444"/>
      <c r="D39" s="444"/>
      <c r="E39" s="444"/>
      <c r="F39" s="444"/>
      <c r="G39" s="444"/>
      <c r="H39" s="444"/>
      <c r="I39" s="444"/>
    </row>
    <row r="40" spans="3:9">
      <c r="C40" s="444"/>
      <c r="D40" s="444"/>
      <c r="E40" s="444"/>
      <c r="F40" s="444"/>
      <c r="G40" s="444"/>
      <c r="H40" s="444"/>
      <c r="I40" s="444"/>
    </row>
    <row r="41" spans="3:9">
      <c r="C41" s="444"/>
      <c r="D41" s="444"/>
      <c r="E41" s="444"/>
      <c r="F41" s="444"/>
      <c r="G41" s="444"/>
      <c r="H41" s="444"/>
      <c r="I41" s="444"/>
    </row>
    <row r="42" spans="3:9">
      <c r="C42" s="444"/>
      <c r="D42" s="444"/>
      <c r="E42" s="444"/>
      <c r="F42" s="444"/>
      <c r="G42" s="444"/>
      <c r="H42" s="444"/>
      <c r="I42" s="444"/>
    </row>
    <row r="43" spans="3:9">
      <c r="C43" s="444"/>
      <c r="D43" s="444"/>
      <c r="E43" s="444"/>
      <c r="F43" s="444"/>
      <c r="G43" s="444"/>
      <c r="H43" s="444"/>
      <c r="I43" s="444"/>
    </row>
    <row r="44" spans="3:9">
      <c r="C44" s="444"/>
      <c r="D44" s="444"/>
      <c r="E44" s="444"/>
      <c r="F44" s="444"/>
      <c r="G44" s="444"/>
      <c r="H44" s="444"/>
      <c r="I44" s="444"/>
    </row>
    <row r="45" spans="3:9">
      <c r="C45" s="444"/>
      <c r="D45" s="444"/>
      <c r="E45" s="444"/>
      <c r="F45" s="444"/>
      <c r="G45" s="444"/>
      <c r="H45" s="444"/>
      <c r="I45" s="444"/>
    </row>
    <row r="46" spans="3:9">
      <c r="C46" s="444"/>
      <c r="D46" s="444"/>
      <c r="E46" s="444"/>
      <c r="F46" s="444"/>
      <c r="G46" s="444"/>
      <c r="H46" s="444"/>
      <c r="I46" s="444"/>
    </row>
    <row r="47" spans="3:9">
      <c r="C47" s="444"/>
      <c r="D47" s="444"/>
      <c r="E47" s="444"/>
      <c r="F47" s="444"/>
      <c r="G47" s="444"/>
      <c r="H47" s="444"/>
      <c r="I47" s="444"/>
    </row>
    <row r="48" spans="3:9">
      <c r="C48" s="444"/>
      <c r="D48" s="444"/>
      <c r="E48" s="444"/>
      <c r="F48" s="444"/>
      <c r="G48" s="444"/>
      <c r="H48" s="444"/>
      <c r="I48" s="444"/>
    </row>
    <row r="49" spans="3:9">
      <c r="C49" s="444"/>
      <c r="D49" s="444"/>
      <c r="E49" s="444"/>
      <c r="F49" s="444"/>
      <c r="G49" s="444"/>
      <c r="H49" s="444"/>
      <c r="I49" s="444"/>
    </row>
    <row r="50" spans="3:9">
      <c r="C50" s="444"/>
      <c r="D50" s="444"/>
      <c r="E50" s="444"/>
      <c r="F50" s="444"/>
      <c r="G50" s="444"/>
      <c r="H50" s="444"/>
      <c r="I50" s="444"/>
    </row>
    <row r="51" spans="3:9">
      <c r="C51" s="444"/>
      <c r="D51" s="444"/>
      <c r="E51" s="444"/>
      <c r="F51" s="444"/>
      <c r="G51" s="444"/>
      <c r="H51" s="444"/>
      <c r="I51" s="444"/>
    </row>
    <row r="52" spans="3:9">
      <c r="C52" s="444"/>
      <c r="D52" s="444"/>
      <c r="E52" s="444"/>
      <c r="F52" s="444"/>
      <c r="G52" s="444"/>
      <c r="H52" s="444"/>
      <c r="I52" s="444"/>
    </row>
    <row r="53" spans="3:9">
      <c r="C53" s="444"/>
      <c r="D53" s="444"/>
      <c r="E53" s="444"/>
      <c r="F53" s="444"/>
      <c r="G53" s="444"/>
      <c r="H53" s="444"/>
      <c r="I53" s="444"/>
    </row>
    <row r="54" spans="3:9">
      <c r="C54" s="444"/>
      <c r="D54" s="444"/>
      <c r="E54" s="444"/>
      <c r="F54" s="444"/>
      <c r="G54" s="444"/>
      <c r="H54" s="444"/>
      <c r="I54" s="444"/>
    </row>
    <row r="55" spans="3:9">
      <c r="C55" s="444"/>
      <c r="D55" s="444"/>
      <c r="E55" s="444"/>
      <c r="F55" s="444"/>
      <c r="G55" s="444"/>
      <c r="H55" s="444"/>
      <c r="I55" s="444"/>
    </row>
    <row r="56" spans="3:9">
      <c r="C56" s="444"/>
      <c r="D56" s="444"/>
      <c r="E56" s="444"/>
      <c r="F56" s="444"/>
      <c r="G56" s="444"/>
      <c r="H56" s="444"/>
      <c r="I56" s="444"/>
    </row>
    <row r="57" spans="3:9">
      <c r="C57" s="444"/>
      <c r="D57" s="444"/>
      <c r="E57" s="444"/>
      <c r="F57" s="444"/>
      <c r="G57" s="444"/>
      <c r="H57" s="444"/>
      <c r="I57" s="444"/>
    </row>
    <row r="58" spans="3:9">
      <c r="C58" s="444"/>
      <c r="D58" s="444"/>
      <c r="E58" s="444"/>
      <c r="F58" s="444"/>
      <c r="G58" s="444"/>
      <c r="H58" s="444"/>
      <c r="I58" s="444"/>
    </row>
    <row r="59" spans="3:9">
      <c r="C59" s="444"/>
      <c r="D59" s="444"/>
      <c r="E59" s="444"/>
      <c r="F59" s="444"/>
      <c r="G59" s="444"/>
      <c r="H59" s="444"/>
      <c r="I59" s="444"/>
    </row>
    <row r="60" spans="3:9">
      <c r="C60" s="444"/>
      <c r="D60" s="444"/>
      <c r="E60" s="444"/>
      <c r="F60" s="444"/>
      <c r="G60" s="444"/>
      <c r="H60" s="444"/>
      <c r="I60" s="444"/>
    </row>
    <row r="61" spans="3:9">
      <c r="C61" s="444"/>
      <c r="D61" s="444"/>
      <c r="E61" s="444"/>
      <c r="F61" s="444"/>
      <c r="G61" s="444"/>
      <c r="H61" s="444"/>
      <c r="I61" s="444"/>
    </row>
    <row r="62" spans="3:9">
      <c r="C62" s="444"/>
      <c r="D62" s="444"/>
      <c r="E62" s="444"/>
      <c r="F62" s="444"/>
      <c r="G62" s="444"/>
      <c r="H62" s="444"/>
      <c r="I62" s="444"/>
    </row>
    <row r="63" spans="3:9">
      <c r="C63" s="444"/>
      <c r="D63" s="444"/>
      <c r="E63" s="444"/>
      <c r="F63" s="444"/>
      <c r="G63" s="444"/>
      <c r="H63" s="444"/>
      <c r="I63" s="444"/>
    </row>
    <row r="64" spans="3:9">
      <c r="C64" s="444"/>
      <c r="D64" s="444"/>
      <c r="E64" s="444"/>
      <c r="F64" s="444"/>
      <c r="G64" s="444"/>
      <c r="H64" s="444"/>
      <c r="I64" s="444"/>
    </row>
    <row r="65" spans="3:9">
      <c r="C65" s="444"/>
      <c r="D65" s="444"/>
      <c r="E65" s="444"/>
      <c r="F65" s="444"/>
      <c r="G65" s="444"/>
      <c r="H65" s="444"/>
      <c r="I65" s="444"/>
    </row>
  </sheetData>
  <mergeCells count="2">
    <mergeCell ref="B5:I5"/>
    <mergeCell ref="B27:I27"/>
  </mergeCells>
  <hyperlinks>
    <hyperlink ref="A1" location="INDICE!A1" display="Indice"/>
  </hyperlinks>
  <printOptions horizontalCentered="1"/>
  <pageMargins left="0.23" right="0.21" top="0.19685039370078741" bottom="0.19685039370078741" header="0.15748031496062992" footer="0"/>
  <pageSetup paperSize="9" scale="81" orientation="portrait" r:id="rId1"/>
  <headerFooter scaleWithDoc="0">
    <oddFooter>&amp;R&amp;A</oddFooter>
  </headerFooter>
</worksheet>
</file>

<file path=xl/worksheets/sheet29.xml><?xml version="1.0" encoding="utf-8"?>
<worksheet xmlns="http://schemas.openxmlformats.org/spreadsheetml/2006/main" xmlns:r="http://schemas.openxmlformats.org/officeDocument/2006/relationships">
  <sheetPr>
    <pageSetUpPr autoPageBreaks="0" fitToPage="1"/>
  </sheetPr>
  <dimension ref="A1:O66"/>
  <sheetViews>
    <sheetView showGridLines="0" zoomScaleNormal="100" zoomScaleSheetLayoutView="85" workbookViewId="0">
      <selection activeCell="B3" sqref="B3"/>
    </sheetView>
  </sheetViews>
  <sheetFormatPr baseColWidth="10" defaultColWidth="11.453125" defaultRowHeight="13"/>
  <cols>
    <col min="1" max="1" width="6.54296875" style="5" bestFit="1" customWidth="1"/>
    <col min="2" max="2" width="25.453125" style="5" customWidth="1"/>
    <col min="3" max="3" width="73.453125" style="5" bestFit="1" customWidth="1"/>
    <col min="4" max="4" width="11.7265625" style="5" customWidth="1"/>
    <col min="5" max="5" width="12.54296875" style="5" bestFit="1" customWidth="1"/>
    <col min="6" max="8" width="11.7265625" style="5" customWidth="1"/>
    <col min="9" max="10" width="12.54296875" style="5" bestFit="1" customWidth="1"/>
    <col min="11" max="11" width="12.7265625" style="5" customWidth="1"/>
    <col min="12" max="12" width="13.1796875" style="5" customWidth="1"/>
    <col min="13" max="14" width="12.453125" style="5" bestFit="1" customWidth="1"/>
    <col min="15" max="15" width="13.81640625" style="5" customWidth="1"/>
    <col min="16" max="16" width="11.7265625" style="5" bestFit="1" customWidth="1"/>
    <col min="17" max="16384" width="11.453125" style="5"/>
  </cols>
  <sheetData>
    <row r="1" spans="1:15">
      <c r="A1" s="701" t="s">
        <v>217</v>
      </c>
    </row>
    <row r="2" spans="1:15" ht="14.5">
      <c r="B2" s="361" t="str">
        <f>+INDICE!B2</f>
        <v>MINISTERIO DE ECONOMÍA</v>
      </c>
      <c r="C2" s="702"/>
      <c r="D2" s="703"/>
      <c r="E2" s="703"/>
      <c r="F2" s="703"/>
      <c r="G2" s="703"/>
      <c r="H2" s="703"/>
      <c r="I2" s="703"/>
      <c r="J2" s="703"/>
      <c r="K2" s="702"/>
      <c r="L2" s="702"/>
      <c r="M2" s="702"/>
      <c r="N2" s="702"/>
      <c r="O2" s="702"/>
    </row>
    <row r="3" spans="1:15" ht="14.5">
      <c r="B3" s="361" t="str">
        <f>+INDICE!B3</f>
        <v>SECRETARÍA DE FINANZAS</v>
      </c>
      <c r="C3" s="702"/>
      <c r="D3" s="703"/>
      <c r="E3" s="703"/>
      <c r="F3" s="703"/>
      <c r="G3" s="703"/>
      <c r="H3" s="703"/>
      <c r="I3" s="703"/>
      <c r="J3" s="703"/>
      <c r="K3" s="702"/>
      <c r="L3" s="702"/>
      <c r="M3" s="702"/>
      <c r="N3" s="702"/>
      <c r="O3" s="702"/>
    </row>
    <row r="4" spans="1:15" ht="14.5">
      <c r="B4" s="6"/>
      <c r="C4" s="702"/>
      <c r="D4" s="703"/>
      <c r="E4" s="703"/>
      <c r="F4" s="703"/>
      <c r="G4" s="703"/>
      <c r="H4" s="703"/>
      <c r="I4" s="703"/>
      <c r="J4" s="703"/>
      <c r="K4" s="702"/>
      <c r="L4" s="702"/>
      <c r="M4" s="702"/>
      <c r="N4" s="702"/>
      <c r="O4" s="702"/>
    </row>
    <row r="5" spans="1:15" ht="14.5">
      <c r="B5" s="702"/>
      <c r="C5" s="3"/>
      <c r="D5" s="703"/>
      <c r="E5" s="703"/>
      <c r="F5" s="703"/>
      <c r="G5" s="703"/>
      <c r="H5" s="703"/>
      <c r="I5" s="703"/>
      <c r="J5" s="703"/>
      <c r="K5" s="702"/>
      <c r="L5" s="702"/>
      <c r="M5" s="702"/>
      <c r="N5" s="702"/>
      <c r="O5" s="702"/>
    </row>
    <row r="6" spans="1:15" ht="17">
      <c r="B6" s="1210" t="s">
        <v>730</v>
      </c>
      <c r="C6" s="1210"/>
      <c r="D6" s="1210"/>
      <c r="E6" s="1210"/>
      <c r="F6" s="1210"/>
      <c r="G6" s="1210"/>
      <c r="H6" s="1210"/>
      <c r="I6" s="1210"/>
      <c r="J6" s="1210"/>
      <c r="K6" s="1210"/>
      <c r="L6" s="1210"/>
      <c r="M6" s="1210"/>
      <c r="N6" s="1210"/>
      <c r="O6" s="704"/>
    </row>
    <row r="7" spans="1:15" s="705" customFormat="1" ht="13.5" thickBot="1">
      <c r="A7" s="5"/>
      <c r="B7" s="702"/>
      <c r="C7" s="702"/>
      <c r="D7" s="703"/>
      <c r="E7" s="703"/>
      <c r="F7" s="703"/>
      <c r="G7" s="703"/>
      <c r="H7" s="703"/>
      <c r="I7" s="703"/>
      <c r="J7" s="703"/>
      <c r="K7" s="702"/>
      <c r="L7" s="702"/>
      <c r="M7" s="702"/>
      <c r="N7" s="702"/>
      <c r="O7" s="702"/>
    </row>
    <row r="8" spans="1:15" s="706" customFormat="1" ht="13.5" thickBot="1">
      <c r="B8" s="707"/>
      <c r="C8" s="708" t="s">
        <v>565</v>
      </c>
      <c r="D8" s="709">
        <v>2000</v>
      </c>
      <c r="E8" s="709">
        <v>2001</v>
      </c>
      <c r="F8" s="708">
        <v>2002</v>
      </c>
      <c r="G8" s="709">
        <v>2003</v>
      </c>
      <c r="H8" s="710">
        <v>2004</v>
      </c>
      <c r="I8" s="709" t="s">
        <v>566</v>
      </c>
      <c r="J8" s="709" t="s">
        <v>567</v>
      </c>
      <c r="K8" s="709" t="s">
        <v>568</v>
      </c>
      <c r="L8" s="709" t="s">
        <v>569</v>
      </c>
      <c r="M8" s="709" t="s">
        <v>570</v>
      </c>
    </row>
    <row r="9" spans="1:15" s="706" customFormat="1">
      <c r="B9" s="1383" t="s">
        <v>647</v>
      </c>
      <c r="C9" s="711" t="s">
        <v>699</v>
      </c>
      <c r="D9" s="712">
        <v>0.45653868000787612</v>
      </c>
      <c r="E9" s="712">
        <v>0.5367464329045557</v>
      </c>
      <c r="F9" s="712">
        <v>1.6665327778232204</v>
      </c>
      <c r="G9" s="712">
        <v>1.3916783577803526</v>
      </c>
      <c r="H9" s="712">
        <v>1.1800291877305504</v>
      </c>
      <c r="I9" s="712">
        <v>0.67976659279741058</v>
      </c>
      <c r="J9" s="712">
        <v>0.59066390851541961</v>
      </c>
      <c r="K9" s="712">
        <v>0.51434886320254025</v>
      </c>
      <c r="L9" s="712">
        <v>0.44468298014696622</v>
      </c>
      <c r="M9" s="712">
        <v>0.45539395465060262</v>
      </c>
    </row>
    <row r="10" spans="1:15">
      <c r="B10" s="1384"/>
      <c r="C10" s="713" t="s">
        <v>701</v>
      </c>
      <c r="D10" s="714">
        <v>0.45653868000787612</v>
      </c>
      <c r="E10" s="714">
        <v>0.5367464329045557</v>
      </c>
      <c r="F10" s="714">
        <v>1.6665871638753542</v>
      </c>
      <c r="G10" s="714">
        <v>1.3919965661366318</v>
      </c>
      <c r="H10" s="714">
        <v>1.1808397745855408</v>
      </c>
      <c r="I10" s="714">
        <v>0.80506900797125647</v>
      </c>
      <c r="J10" s="714">
        <v>0.70619715404234296</v>
      </c>
      <c r="K10" s="714">
        <v>0.62093275743288956</v>
      </c>
      <c r="L10" s="714">
        <v>0.53787363497327956</v>
      </c>
      <c r="M10" s="714">
        <v>0.55445229319448963</v>
      </c>
    </row>
    <row r="11" spans="1:15">
      <c r="B11" s="1384"/>
      <c r="C11" s="715" t="s">
        <v>702</v>
      </c>
      <c r="D11" s="714">
        <v>0.28640309792788549</v>
      </c>
      <c r="E11" s="714">
        <v>0.31471996131772745</v>
      </c>
      <c r="F11" s="714">
        <v>0.95289241185538076</v>
      </c>
      <c r="G11" s="714">
        <v>0.79169901149841071</v>
      </c>
      <c r="H11" s="714">
        <v>0.68548498968461324</v>
      </c>
      <c r="I11" s="714">
        <v>0.31794322937721653</v>
      </c>
      <c r="J11" s="714">
        <v>0.24057488007116307</v>
      </c>
      <c r="K11" s="714">
        <v>0.21812313388886428</v>
      </c>
      <c r="L11" s="714">
        <v>0.16734890219782483</v>
      </c>
      <c r="M11" s="714">
        <v>0.16749954290919669</v>
      </c>
    </row>
    <row r="12" spans="1:15">
      <c r="B12" s="1384"/>
      <c r="C12" s="715" t="s">
        <v>571</v>
      </c>
      <c r="D12" s="714">
        <v>3.3975626159198857E-2</v>
      </c>
      <c r="E12" s="714">
        <v>3.7866485392177976E-2</v>
      </c>
      <c r="F12" s="716" t="s">
        <v>572</v>
      </c>
      <c r="G12" s="716" t="s">
        <v>572</v>
      </c>
      <c r="H12" s="716" t="s">
        <v>572</v>
      </c>
      <c r="I12" s="714">
        <v>1.7583568727096852E-2</v>
      </c>
      <c r="J12" s="714">
        <v>1.6121987890988433E-2</v>
      </c>
      <c r="K12" s="714">
        <v>1.8308654388032832E-2</v>
      </c>
      <c r="L12" s="714">
        <v>1.5547306380980295E-2</v>
      </c>
      <c r="M12" s="714">
        <v>1.9565772362269238E-2</v>
      </c>
    </row>
    <row r="13" spans="1:15" ht="13.5" thickBot="1">
      <c r="A13" s="717"/>
      <c r="B13" s="1384"/>
      <c r="C13" s="718" t="s">
        <v>573</v>
      </c>
      <c r="D13" s="719">
        <v>0.11427189550116214</v>
      </c>
      <c r="E13" s="719">
        <v>0.15277522444577518</v>
      </c>
      <c r="F13" s="720" t="s">
        <v>572</v>
      </c>
      <c r="G13" s="720" t="s">
        <v>572</v>
      </c>
      <c r="H13" s="720" t="s">
        <v>572</v>
      </c>
      <c r="I13" s="719">
        <v>0.10832680660533268</v>
      </c>
      <c r="J13" s="719">
        <v>9.5564732187314969E-2</v>
      </c>
      <c r="K13" s="719">
        <v>9.2030796651011285E-2</v>
      </c>
      <c r="L13" s="719">
        <v>7.2794750215272278E-2</v>
      </c>
      <c r="M13" s="719">
        <v>9.0493109515155712E-2</v>
      </c>
    </row>
    <row r="14" spans="1:15" ht="12.75" customHeight="1">
      <c r="B14" s="1385" t="s">
        <v>700</v>
      </c>
      <c r="C14" s="721" t="s">
        <v>574</v>
      </c>
      <c r="D14" s="712">
        <v>0.94328323699421968</v>
      </c>
      <c r="E14" s="712">
        <v>0.96935280331710838</v>
      </c>
      <c r="F14" s="712">
        <v>0.79085988468628654</v>
      </c>
      <c r="G14" s="712">
        <v>0.75785934842924907</v>
      </c>
      <c r="H14" s="712">
        <v>0.75607435597189698</v>
      </c>
      <c r="I14" s="712">
        <v>0.51441262274911592</v>
      </c>
      <c r="J14" s="712">
        <v>0.52057780215761562</v>
      </c>
      <c r="K14" s="712">
        <v>0.5275675635739614</v>
      </c>
      <c r="L14" s="712">
        <v>0.52513721201127406</v>
      </c>
      <c r="M14" s="712">
        <v>0.540555321459538</v>
      </c>
    </row>
    <row r="15" spans="1:15">
      <c r="B15" s="1386"/>
      <c r="C15" s="715" t="s">
        <v>575</v>
      </c>
      <c r="D15" s="714" t="s">
        <v>576</v>
      </c>
      <c r="E15" s="714" t="s">
        <v>576</v>
      </c>
      <c r="F15" s="714">
        <v>0.19224335700261252</v>
      </c>
      <c r="G15" s="714">
        <v>0.2182700967436571</v>
      </c>
      <c r="H15" s="714">
        <v>0.20972122690887063</v>
      </c>
      <c r="I15" s="714">
        <v>0.41483509434438703</v>
      </c>
      <c r="J15" s="714">
        <v>0.41252068091243599</v>
      </c>
      <c r="K15" s="714">
        <v>0.39348652753315028</v>
      </c>
      <c r="L15" s="714">
        <v>0.36607115248102284</v>
      </c>
      <c r="M15" s="714">
        <v>0.2544166312726967</v>
      </c>
    </row>
    <row r="16" spans="1:15">
      <c r="B16" s="1386"/>
      <c r="C16" s="715" t="s">
        <v>571</v>
      </c>
      <c r="D16" s="714">
        <v>7.4420038535645466E-2</v>
      </c>
      <c r="E16" s="714">
        <v>7.0548182662839243E-2</v>
      </c>
      <c r="F16" s="714" t="s">
        <v>572</v>
      </c>
      <c r="G16" s="714" t="s">
        <v>572</v>
      </c>
      <c r="H16" s="714" t="s">
        <v>572</v>
      </c>
      <c r="I16" s="714">
        <v>2.6073814214318092E-2</v>
      </c>
      <c r="J16" s="714">
        <v>2.7568896863141654E-2</v>
      </c>
      <c r="K16" s="714">
        <v>3.6033971333142296E-2</v>
      </c>
      <c r="L16" s="714">
        <v>3.5470702462452534E-2</v>
      </c>
      <c r="M16" s="714">
        <v>4.3675042067342712E-2</v>
      </c>
    </row>
    <row r="17" spans="2:15">
      <c r="B17" s="1386"/>
      <c r="C17" s="715" t="s">
        <v>577</v>
      </c>
      <c r="D17" s="714">
        <v>0.3756146435452794</v>
      </c>
      <c r="E17" s="714">
        <v>0.32128246730734561</v>
      </c>
      <c r="F17" s="714">
        <v>0.34779766496267339</v>
      </c>
      <c r="G17" s="714">
        <v>0.3186308511590441</v>
      </c>
      <c r="H17" s="714">
        <v>0.30481034626965542</v>
      </c>
      <c r="I17" s="714">
        <v>0.35747947410370895</v>
      </c>
      <c r="J17" s="714">
        <v>0.34739074785152679</v>
      </c>
      <c r="K17" s="714">
        <v>0.26351821582856338</v>
      </c>
      <c r="L17" s="714">
        <v>0.27015239951978381</v>
      </c>
      <c r="M17" s="714">
        <v>0.29244703121351284</v>
      </c>
    </row>
    <row r="18" spans="2:15">
      <c r="B18" s="1386"/>
      <c r="C18" s="715" t="s">
        <v>702</v>
      </c>
      <c r="D18" s="714">
        <v>0.62733588734024581</v>
      </c>
      <c r="E18" s="714">
        <v>0.58634756008465361</v>
      </c>
      <c r="F18" s="714">
        <v>0.57267564726725462</v>
      </c>
      <c r="G18" s="714">
        <v>0.57061422982737964</v>
      </c>
      <c r="H18" s="714">
        <v>0.58353436180323159</v>
      </c>
      <c r="I18" s="714">
        <v>0.47146246715586915</v>
      </c>
      <c r="J18" s="714">
        <v>0.41138846795005724</v>
      </c>
      <c r="K18" s="714">
        <v>0.42929658220999334</v>
      </c>
      <c r="L18" s="714">
        <v>0.38180138567631383</v>
      </c>
      <c r="M18" s="714">
        <v>0.37389526204493173</v>
      </c>
    </row>
    <row r="19" spans="2:15" ht="13.5" thickBot="1">
      <c r="B19" s="1387"/>
      <c r="C19" s="718" t="s">
        <v>578</v>
      </c>
      <c r="D19" s="719">
        <v>0.27917533718689785</v>
      </c>
      <c r="E19" s="719">
        <v>0.28954667110426979</v>
      </c>
      <c r="F19" s="719">
        <v>0.26063906284728122</v>
      </c>
      <c r="G19" s="719">
        <v>0.22986776156806588</v>
      </c>
      <c r="H19" s="719">
        <v>0.22361680327868852</v>
      </c>
      <c r="I19" s="719">
        <v>0.25351627243631375</v>
      </c>
      <c r="J19" s="719">
        <v>0.1802849225932015</v>
      </c>
      <c r="K19" s="719">
        <v>0.19495425649236081</v>
      </c>
      <c r="L19" s="719">
        <v>0.22174797512369521</v>
      </c>
      <c r="M19" s="719">
        <v>0.21216527236975175</v>
      </c>
    </row>
    <row r="20" spans="2:15" ht="13.5" thickBot="1">
      <c r="B20" s="702"/>
      <c r="C20" s="702"/>
      <c r="D20" s="722"/>
      <c r="E20" s="722"/>
      <c r="F20" s="722"/>
      <c r="G20" s="722"/>
      <c r="H20" s="722"/>
      <c r="I20" s="722"/>
      <c r="J20" s="722"/>
      <c r="K20" s="722"/>
      <c r="L20" s="722"/>
      <c r="M20" s="722"/>
    </row>
    <row r="21" spans="2:15" ht="13.5" thickBot="1">
      <c r="B21" s="16"/>
      <c r="C21" s="709" t="s">
        <v>579</v>
      </c>
      <c r="D21" s="723">
        <v>7.5579654541892509</v>
      </c>
      <c r="E21" s="723">
        <v>8.3135209604408598</v>
      </c>
      <c r="F21" s="723">
        <v>6.0521724308630498</v>
      </c>
      <c r="G21" s="723">
        <v>6.9111481018413796</v>
      </c>
      <c r="H21" s="723">
        <v>7.7966542771101901</v>
      </c>
      <c r="I21" s="723">
        <v>12.2871375597783</v>
      </c>
      <c r="J21" s="723">
        <v>12.933632371774999</v>
      </c>
      <c r="K21" s="723">
        <v>12.553687757525061</v>
      </c>
      <c r="L21" s="723">
        <v>11.736460250710392</v>
      </c>
      <c r="M21" s="723">
        <v>11.122211739269501</v>
      </c>
    </row>
    <row r="22" spans="2:15" ht="13.5" thickBot="1">
      <c r="B22" s="702"/>
      <c r="C22" s="702"/>
      <c r="D22" s="722"/>
      <c r="E22" s="722"/>
      <c r="F22" s="722"/>
      <c r="G22" s="722"/>
      <c r="H22" s="722"/>
      <c r="I22" s="722"/>
      <c r="J22" s="722"/>
      <c r="K22" s="722"/>
      <c r="L22" s="722"/>
      <c r="M22" s="722"/>
    </row>
    <row r="23" spans="2:15">
      <c r="B23" s="1381" t="s">
        <v>580</v>
      </c>
      <c r="C23" s="724" t="s">
        <v>574</v>
      </c>
      <c r="D23" s="712">
        <v>6.5188340399253057</v>
      </c>
      <c r="E23" s="712">
        <v>7.0635610347615199</v>
      </c>
      <c r="F23" s="712">
        <v>11.548396334478809</v>
      </c>
      <c r="G23" s="712">
        <v>9.5956512500885331</v>
      </c>
      <c r="H23" s="712">
        <v>7.3620075333401198</v>
      </c>
      <c r="I23" s="712">
        <v>2.3676318695017273</v>
      </c>
      <c r="J23" s="712">
        <v>2.2216811811343136</v>
      </c>
      <c r="K23" s="712">
        <v>1.6535459112959112</v>
      </c>
      <c r="L23" s="712">
        <v>1.6525880877851069</v>
      </c>
      <c r="M23" s="712">
        <v>1.657935490973754</v>
      </c>
    </row>
    <row r="24" spans="2:15" ht="13.5" thickBot="1">
      <c r="B24" s="1382"/>
      <c r="C24" s="725" t="s">
        <v>702</v>
      </c>
      <c r="D24" s="719">
        <v>4.3353876931933639</v>
      </c>
      <c r="E24" s="719">
        <v>4.272646413223975</v>
      </c>
      <c r="F24" s="719">
        <v>8.3623982879974221</v>
      </c>
      <c r="G24" s="719">
        <v>7.2248434476790848</v>
      </c>
      <c r="H24" s="719">
        <v>5.6819601585824593</v>
      </c>
      <c r="I24" s="719">
        <v>2.1699497896196709</v>
      </c>
      <c r="J24" s="719">
        <v>1.7556914904788705</v>
      </c>
      <c r="K24" s="719">
        <v>1.3457836330992634</v>
      </c>
      <c r="L24" s="719">
        <v>1.201517684963525</v>
      </c>
      <c r="M24" s="719">
        <v>1.1467615407051481</v>
      </c>
    </row>
    <row r="25" spans="2:15" ht="13.5" thickBot="1">
      <c r="B25" s="702"/>
      <c r="C25" s="726"/>
      <c r="D25" s="727"/>
      <c r="E25" s="727"/>
      <c r="F25" s="727"/>
      <c r="G25" s="727"/>
      <c r="H25" s="727"/>
      <c r="I25" s="727"/>
      <c r="J25" s="727"/>
      <c r="K25" s="727"/>
      <c r="L25" s="727"/>
      <c r="M25" s="727"/>
    </row>
    <row r="26" spans="2:15">
      <c r="B26" s="1381" t="s">
        <v>581</v>
      </c>
      <c r="C26" s="724" t="s">
        <v>574</v>
      </c>
      <c r="D26" s="712">
        <v>3.9131910701060839</v>
      </c>
      <c r="E26" s="712">
        <v>4.485181504498879</v>
      </c>
      <c r="F26" s="712">
        <v>4.1508609320680456</v>
      </c>
      <c r="G26" s="712">
        <v>3.9339738486063935</v>
      </c>
      <c r="H26" s="712">
        <v>3.6281998281370225</v>
      </c>
      <c r="I26" s="712">
        <v>1.4137442430817435</v>
      </c>
      <c r="J26" s="712">
        <v>1.3052991976530279</v>
      </c>
      <c r="K26" s="712">
        <v>1.1547411045370128</v>
      </c>
      <c r="L26" s="712">
        <v>0.9396120205617996</v>
      </c>
      <c r="M26" s="712">
        <v>1.1988462502454251</v>
      </c>
    </row>
    <row r="27" spans="2:15" ht="13.5" thickBot="1">
      <c r="B27" s="1382"/>
      <c r="C27" s="725" t="s">
        <v>703</v>
      </c>
      <c r="D27" s="719">
        <v>2.602490000903058</v>
      </c>
      <c r="E27" s="719">
        <v>2.7130217426517427</v>
      </c>
      <c r="F27" s="719">
        <v>3.0057119055056889</v>
      </c>
      <c r="G27" s="719">
        <v>2.9620027283903778</v>
      </c>
      <c r="H27" s="719">
        <v>2.8002262667472704</v>
      </c>
      <c r="I27" s="719">
        <v>1.2957056636920774</v>
      </c>
      <c r="J27" s="719">
        <v>1.0315169629068868</v>
      </c>
      <c r="K27" s="719">
        <v>0.93964535301768026</v>
      </c>
      <c r="L27" s="719">
        <v>0.68314559145905096</v>
      </c>
      <c r="M27" s="719">
        <v>0.82922675064705831</v>
      </c>
    </row>
    <row r="28" spans="2:15" ht="13.5" thickBot="1">
      <c r="B28" s="702"/>
      <c r="C28" s="728"/>
      <c r="D28" s="722"/>
      <c r="E28" s="722"/>
      <c r="F28" s="722"/>
      <c r="G28" s="722"/>
      <c r="H28" s="722"/>
      <c r="I28" s="722"/>
      <c r="J28" s="722"/>
      <c r="K28" s="722"/>
      <c r="L28" s="722"/>
      <c r="M28" s="722"/>
    </row>
    <row r="29" spans="2:15" ht="12.75" customHeight="1">
      <c r="B29" s="1381" t="s">
        <v>582</v>
      </c>
      <c r="C29" s="724" t="s">
        <v>571</v>
      </c>
      <c r="D29" s="712">
        <v>0.19665014590525423</v>
      </c>
      <c r="E29" s="712">
        <v>0.22409333716017968</v>
      </c>
      <c r="F29" s="712" t="s">
        <v>572</v>
      </c>
      <c r="G29" s="712" t="s">
        <v>572</v>
      </c>
      <c r="H29" s="712" t="s">
        <v>572</v>
      </c>
      <c r="I29" s="712">
        <v>8.5894279811038005E-2</v>
      </c>
      <c r="J29" s="712">
        <v>7.6940849541224335E-2</v>
      </c>
      <c r="K29" s="712">
        <v>8.2202439171777816E-2</v>
      </c>
      <c r="L29" s="712">
        <v>6.635319287019209E-2</v>
      </c>
      <c r="M29" s="712">
        <v>8.0073010739679387E-2</v>
      </c>
    </row>
    <row r="30" spans="2:15" ht="13.5" thickBot="1">
      <c r="B30" s="1382"/>
      <c r="C30" s="725" t="s">
        <v>573</v>
      </c>
      <c r="D30" s="719">
        <v>0.6614031134519458</v>
      </c>
      <c r="E30" s="719">
        <v>0.90412166661026561</v>
      </c>
      <c r="F30" s="719" t="s">
        <v>572</v>
      </c>
      <c r="G30" s="719" t="s">
        <v>572</v>
      </c>
      <c r="H30" s="719" t="s">
        <v>572</v>
      </c>
      <c r="I30" s="719">
        <v>0.52916749620092041</v>
      </c>
      <c r="J30" s="719">
        <v>0.45607475519700319</v>
      </c>
      <c r="K30" s="719">
        <v>0.41320109076830108</v>
      </c>
      <c r="L30" s="719">
        <v>0.31067530172817404</v>
      </c>
      <c r="M30" s="719">
        <v>0.37034345467738283</v>
      </c>
    </row>
    <row r="31" spans="2:15">
      <c r="B31" s="9"/>
      <c r="C31" s="9"/>
      <c r="D31" s="729"/>
      <c r="E31" s="729"/>
      <c r="F31" s="729"/>
      <c r="G31" s="729"/>
      <c r="H31" s="729"/>
      <c r="I31" s="729"/>
      <c r="J31" s="729"/>
      <c r="K31" s="702"/>
      <c r="L31" s="702"/>
      <c r="M31" s="702"/>
      <c r="N31" s="702"/>
      <c r="O31" s="702"/>
    </row>
    <row r="32" spans="2:15">
      <c r="C32" s="702"/>
      <c r="D32" s="703"/>
      <c r="E32" s="703"/>
      <c r="F32" s="703"/>
      <c r="G32" s="703"/>
      <c r="H32" s="703"/>
      <c r="I32" s="703"/>
      <c r="J32" s="703"/>
      <c r="K32" s="702"/>
      <c r="L32" s="702"/>
      <c r="M32" s="702"/>
      <c r="N32" s="702"/>
      <c r="O32" s="702"/>
    </row>
    <row r="33" spans="2:14" ht="13.5" thickBot="1">
      <c r="C33" s="702"/>
      <c r="D33" s="730"/>
      <c r="E33" s="730"/>
      <c r="F33" s="730"/>
      <c r="G33" s="730"/>
      <c r="H33" s="730"/>
      <c r="I33" s="730"/>
      <c r="J33" s="730"/>
      <c r="K33" s="730"/>
      <c r="L33" s="702"/>
      <c r="M33" s="702"/>
    </row>
    <row r="34" spans="2:14" ht="26.5" thickBot="1">
      <c r="B34" s="707"/>
      <c r="C34" s="709" t="s">
        <v>565</v>
      </c>
      <c r="D34" s="731" t="s">
        <v>583</v>
      </c>
      <c r="E34" s="731" t="s">
        <v>584</v>
      </c>
      <c r="F34" s="731" t="s">
        <v>585</v>
      </c>
      <c r="G34" s="731" t="s">
        <v>586</v>
      </c>
      <c r="H34" s="731" t="s">
        <v>587</v>
      </c>
      <c r="I34" s="731" t="s">
        <v>588</v>
      </c>
      <c r="J34" s="731" t="s">
        <v>589</v>
      </c>
      <c r="K34" s="731" t="s">
        <v>592</v>
      </c>
      <c r="L34" s="731" t="s">
        <v>664</v>
      </c>
      <c r="M34" s="731" t="s">
        <v>791</v>
      </c>
      <c r="N34" s="731" t="s">
        <v>836</v>
      </c>
    </row>
    <row r="35" spans="2:14">
      <c r="B35" s="1388" t="s">
        <v>647</v>
      </c>
      <c r="C35" s="715" t="s">
        <v>699</v>
      </c>
      <c r="D35" s="714">
        <v>0.39973209090089568</v>
      </c>
      <c r="E35" s="714">
        <v>0.3594611560337293</v>
      </c>
      <c r="F35" s="714">
        <v>0.37423604431624091</v>
      </c>
      <c r="G35" s="714">
        <v>0.40145853073801563</v>
      </c>
      <c r="H35" s="714">
        <v>0.41414131986603875</v>
      </c>
      <c r="I35" s="714">
        <v>0.48639682021472663</v>
      </c>
      <c r="J35" s="714">
        <v>0.51428943306176322</v>
      </c>
      <c r="K35" s="714">
        <v>0.56014649484286994</v>
      </c>
      <c r="L35" s="714">
        <v>0.85634168063007898</v>
      </c>
      <c r="M35" s="1117">
        <v>0.89541076650540341</v>
      </c>
      <c r="N35" s="1117">
        <v>0.887086622895912</v>
      </c>
    </row>
    <row r="36" spans="2:14">
      <c r="B36" s="1389"/>
      <c r="C36" s="713" t="s">
        <v>701</v>
      </c>
      <c r="D36" s="714">
        <v>0.43456502048388052</v>
      </c>
      <c r="E36" s="714">
        <v>0.38942093109597975</v>
      </c>
      <c r="F36" s="714">
        <v>0.4044180390974042</v>
      </c>
      <c r="G36" s="714">
        <v>0.43516089281031894</v>
      </c>
      <c r="H36" s="714">
        <v>0.44696850197945293</v>
      </c>
      <c r="I36" s="714">
        <v>0.52562643344295823</v>
      </c>
      <c r="J36" s="714">
        <v>0.53060179510240391</v>
      </c>
      <c r="K36" s="714">
        <v>0.56521244472281518</v>
      </c>
      <c r="L36" s="714">
        <v>0.86363524129397484</v>
      </c>
      <c r="M36" s="1117">
        <v>0.902211492711541</v>
      </c>
      <c r="N36" s="1117">
        <v>0.89378189043155809</v>
      </c>
    </row>
    <row r="37" spans="2:14">
      <c r="B37" s="1389"/>
      <c r="C37" s="715" t="s">
        <v>702</v>
      </c>
      <c r="D37" s="714">
        <v>0.14630241912760761</v>
      </c>
      <c r="E37" s="714">
        <v>0.11966677944113743</v>
      </c>
      <c r="F37" s="714">
        <v>0.11217960832716861</v>
      </c>
      <c r="G37" s="714">
        <v>0.11832879789342253</v>
      </c>
      <c r="H37" s="714">
        <v>0.12569567758616204</v>
      </c>
      <c r="I37" s="714">
        <v>0.13886194076329791</v>
      </c>
      <c r="J37" s="714">
        <v>0.177264951507176</v>
      </c>
      <c r="K37" s="714">
        <v>0.22833720476743558</v>
      </c>
      <c r="L37" s="714">
        <v>0.41903833362741216</v>
      </c>
      <c r="M37" s="1117">
        <v>0.43529761018121166</v>
      </c>
      <c r="N37" s="1117">
        <v>0.42371808988145554</v>
      </c>
    </row>
    <row r="38" spans="2:14">
      <c r="B38" s="1389"/>
      <c r="C38" s="715" t="s">
        <v>571</v>
      </c>
      <c r="D38" s="714">
        <v>1.3267691136204223E-2</v>
      </c>
      <c r="E38" s="714">
        <v>1.6330016699085313E-2</v>
      </c>
      <c r="F38" s="714">
        <v>1.9405410087455281E-2</v>
      </c>
      <c r="G38" s="714">
        <v>1.2543169229379E-2</v>
      </c>
      <c r="H38" s="714">
        <v>1.5539780949565098E-2</v>
      </c>
      <c r="I38" s="714">
        <v>2.0293791063077694E-2</v>
      </c>
      <c r="J38" s="714">
        <v>2.251456096920668E-2</v>
      </c>
      <c r="K38" s="714">
        <v>2.8896941575878961E-2</v>
      </c>
      <c r="L38" s="714">
        <v>3.5335420340634367E-2</v>
      </c>
      <c r="M38" s="1117">
        <v>4.2651552342598757E-2</v>
      </c>
      <c r="N38" s="1117">
        <v>4.0850811766430087E-2</v>
      </c>
    </row>
    <row r="39" spans="2:14" ht="13.5" thickBot="1">
      <c r="B39" s="1390"/>
      <c r="C39" s="715" t="s">
        <v>573</v>
      </c>
      <c r="D39" s="714">
        <v>8.0739249235689314E-2</v>
      </c>
      <c r="E39" s="714">
        <v>8.0928154813050421E-2</v>
      </c>
      <c r="F39" s="714">
        <v>7.9264036671039401E-2</v>
      </c>
      <c r="G39" s="714">
        <v>7.8893238460193832E-2</v>
      </c>
      <c r="H39" s="714">
        <v>9.9030255791555138E-2</v>
      </c>
      <c r="I39" s="714">
        <v>0.1004721647974143</v>
      </c>
      <c r="J39" s="714">
        <v>0.11026768425744043</v>
      </c>
      <c r="K39" s="714">
        <v>0.15908793144780267</v>
      </c>
      <c r="L39" s="714">
        <v>0.17299637401994297</v>
      </c>
      <c r="M39" s="1117">
        <v>0.19929521630705291</v>
      </c>
      <c r="N39" s="1117">
        <v>0.16595125232199157</v>
      </c>
    </row>
    <row r="40" spans="2:14" ht="12.75" customHeight="1">
      <c r="B40" s="1385" t="s">
        <v>700</v>
      </c>
      <c r="C40" s="759" t="s">
        <v>574</v>
      </c>
      <c r="D40" s="712">
        <v>0.58772450633933981</v>
      </c>
      <c r="E40" s="712">
        <v>0.60083000303219147</v>
      </c>
      <c r="F40" s="712">
        <v>0.58950070540947841</v>
      </c>
      <c r="G40" s="712">
        <v>0.61922217852343919</v>
      </c>
      <c r="H40" s="712">
        <v>0.64878971865919721</v>
      </c>
      <c r="I40" s="712">
        <v>0.66851769500632441</v>
      </c>
      <c r="J40" s="712">
        <v>0.67386337947480635</v>
      </c>
      <c r="K40" s="712">
        <v>0.68472213942781812</v>
      </c>
      <c r="L40" s="712">
        <v>0.76189278390972004</v>
      </c>
      <c r="M40" s="1118">
        <v>0.77674376685529134</v>
      </c>
      <c r="N40" s="1118">
        <v>0.77947606906591016</v>
      </c>
    </row>
    <row r="41" spans="2:14">
      <c r="B41" s="1386"/>
      <c r="C41" s="760" t="s">
        <v>575</v>
      </c>
      <c r="D41" s="714">
        <v>0.2315864995524104</v>
      </c>
      <c r="E41" s="714">
        <v>0.20711111946978128</v>
      </c>
      <c r="F41" s="714">
        <v>0.17787603682954853</v>
      </c>
      <c r="G41" s="714">
        <v>0.14028195159698145</v>
      </c>
      <c r="H41" s="714">
        <v>9.6625302596149196E-2</v>
      </c>
      <c r="I41" s="714">
        <v>7.1718114448889772E-2</v>
      </c>
      <c r="J41" s="714">
        <v>7.3148206113804945E-2</v>
      </c>
      <c r="K41" s="714">
        <v>8.085425449361186E-2</v>
      </c>
      <c r="L41" s="714">
        <v>6.6169258364690189E-2</v>
      </c>
      <c r="M41" s="1117">
        <v>7.6264334956420474E-2</v>
      </c>
      <c r="N41" s="1117">
        <v>9.3815505094374987E-2</v>
      </c>
    </row>
    <row r="42" spans="2:14">
      <c r="B42" s="1386"/>
      <c r="C42" s="760" t="s">
        <v>571</v>
      </c>
      <c r="D42" s="714">
        <v>3.3743422787631455E-2</v>
      </c>
      <c r="E42" s="714">
        <v>4.6196968430351953E-2</v>
      </c>
      <c r="F42" s="714">
        <v>5.2711791017822821E-2</v>
      </c>
      <c r="G42" s="714">
        <v>3.1784524410079791E-2</v>
      </c>
      <c r="H42" s="714">
        <v>3.7522894249218383E-2</v>
      </c>
      <c r="I42" s="714">
        <v>4.1722705041777865E-2</v>
      </c>
      <c r="J42" s="714">
        <v>4.3777996439026218E-2</v>
      </c>
      <c r="K42" s="714">
        <v>5.1588186022631481E-2</v>
      </c>
      <c r="L42" s="714">
        <v>4.1263226046214727E-2</v>
      </c>
      <c r="M42" s="1117">
        <v>4.7633504016328328E-2</v>
      </c>
      <c r="N42" s="1117">
        <v>4.6050532960436028E-2</v>
      </c>
    </row>
    <row r="43" spans="2:14">
      <c r="B43" s="1386"/>
      <c r="C43" s="760" t="s">
        <v>577</v>
      </c>
      <c r="D43" s="714">
        <v>0.30929623271647155</v>
      </c>
      <c r="E43" s="714">
        <v>0.33728674356096183</v>
      </c>
      <c r="F43" s="714">
        <v>0.30854785764637122</v>
      </c>
      <c r="G43" s="714">
        <v>0.35279480103858374</v>
      </c>
      <c r="H43" s="714">
        <v>0.3843126947301303</v>
      </c>
      <c r="I43" s="714">
        <v>0.36247722194623672</v>
      </c>
      <c r="J43" s="714">
        <v>0.31936627264127382</v>
      </c>
      <c r="K43" s="714">
        <v>0.29723060098326598</v>
      </c>
      <c r="L43" s="714">
        <v>0.31720041899278179</v>
      </c>
      <c r="M43" s="1117">
        <v>0.38101297461951</v>
      </c>
      <c r="N43" s="1117">
        <v>0.38936432491933426</v>
      </c>
    </row>
    <row r="44" spans="2:14">
      <c r="B44" s="1386"/>
      <c r="C44" s="760" t="s">
        <v>702</v>
      </c>
      <c r="D44" s="714">
        <v>0.37208767771243773</v>
      </c>
      <c r="E44" s="714">
        <v>0.3385325645327581</v>
      </c>
      <c r="F44" s="714">
        <v>0.30471853178849012</v>
      </c>
      <c r="G44" s="714">
        <v>0.29984643404552797</v>
      </c>
      <c r="H44" s="714">
        <v>0.30350914423805991</v>
      </c>
      <c r="I44" s="714">
        <v>0.28549105379018597</v>
      </c>
      <c r="J44" s="714">
        <v>0.34467935779245829</v>
      </c>
      <c r="K44" s="714">
        <v>0.40763837115768764</v>
      </c>
      <c r="L44" s="714">
        <v>0.48933544063754109</v>
      </c>
      <c r="M44" s="1117">
        <v>0.48614292620144062</v>
      </c>
      <c r="N44" s="1117">
        <v>0.47765131267363647</v>
      </c>
    </row>
    <row r="45" spans="2:14" ht="13.5" thickBot="1">
      <c r="B45" s="1387"/>
      <c r="C45" s="761" t="s">
        <v>578</v>
      </c>
      <c r="D45" s="719">
        <v>0.20616250713902631</v>
      </c>
      <c r="E45" s="719">
        <v>0.20330226098683932</v>
      </c>
      <c r="F45" s="719">
        <v>0.27252797365252546</v>
      </c>
      <c r="G45" s="719">
        <v>0.26793905421867303</v>
      </c>
      <c r="H45" s="719">
        <v>0.31083738729796734</v>
      </c>
      <c r="I45" s="719">
        <v>0.30782541371614724</v>
      </c>
      <c r="J45" s="719">
        <v>0.31136819849796904</v>
      </c>
      <c r="K45" s="719">
        <v>0.30291309988758647</v>
      </c>
      <c r="L45" s="719">
        <v>0.2921886891128973</v>
      </c>
      <c r="M45" s="1119">
        <v>0.30384897362351138</v>
      </c>
      <c r="N45" s="1119">
        <v>0.32031937000142868</v>
      </c>
    </row>
    <row r="46" spans="2:14" ht="13.5" thickBot="1">
      <c r="B46" s="702"/>
      <c r="C46" s="702"/>
      <c r="D46" s="722"/>
      <c r="E46" s="722"/>
      <c r="F46" s="722"/>
      <c r="G46" s="722"/>
      <c r="H46" s="722"/>
      <c r="I46" s="722"/>
      <c r="J46" s="722"/>
      <c r="K46" s="722"/>
      <c r="L46" s="722"/>
      <c r="M46" s="722"/>
      <c r="N46" s="1121"/>
    </row>
    <row r="47" spans="2:14" ht="13.5" thickBot="1">
      <c r="B47" s="16"/>
      <c r="C47" s="709" t="s">
        <v>579</v>
      </c>
      <c r="D47" s="723">
        <v>11.033628289397774</v>
      </c>
      <c r="E47" s="723">
        <v>10.653244780983071</v>
      </c>
      <c r="F47" s="723">
        <v>9.5305938057712876</v>
      </c>
      <c r="G47" s="723">
        <v>8.9694289703193757</v>
      </c>
      <c r="H47" s="723">
        <v>8.0865248407514994</v>
      </c>
      <c r="I47" s="723">
        <v>7.8052243520930293</v>
      </c>
      <c r="J47" s="723">
        <v>7.3619324670716617</v>
      </c>
      <c r="K47" s="723">
        <v>7.6930096532398995</v>
      </c>
      <c r="L47" s="723">
        <v>7.3354601114460909</v>
      </c>
      <c r="M47" s="1120">
        <v>6.9359943377982551</v>
      </c>
      <c r="N47" s="1120">
        <v>6.8120603059525209</v>
      </c>
    </row>
    <row r="48" spans="2:14" ht="13.5" thickBot="1">
      <c r="B48" s="702"/>
      <c r="C48" s="702"/>
      <c r="D48" s="722"/>
      <c r="E48" s="722"/>
      <c r="F48" s="722"/>
      <c r="G48" s="722"/>
      <c r="H48" s="722"/>
      <c r="I48" s="722"/>
      <c r="J48" s="722"/>
      <c r="K48" s="722"/>
      <c r="L48" s="722"/>
      <c r="M48" s="1121"/>
      <c r="N48" s="1121"/>
    </row>
    <row r="49" spans="2:14">
      <c r="B49" s="1381" t="s">
        <v>580</v>
      </c>
      <c r="C49" s="732" t="s">
        <v>574</v>
      </c>
      <c r="D49" s="712">
        <v>1.8506645181073711</v>
      </c>
      <c r="E49" s="712">
        <v>2.3185793990487511</v>
      </c>
      <c r="F49" s="712">
        <v>2.6889447291913564</v>
      </c>
      <c r="G49" s="712">
        <v>4.1022927227429129</v>
      </c>
      <c r="H49" s="712">
        <v>4.5755119592036282</v>
      </c>
      <c r="I49" s="712">
        <v>5.8240829513021559</v>
      </c>
      <c r="J49" s="712">
        <v>4.6401642669364875</v>
      </c>
      <c r="K49" s="712">
        <v>3.9557086736632487</v>
      </c>
      <c r="L49" s="712">
        <v>3.8136016450527266</v>
      </c>
      <c r="M49" s="1118">
        <v>5.5614286988967265</v>
      </c>
      <c r="N49" s="1118">
        <v>5.7432054293716082</v>
      </c>
    </row>
    <row r="50" spans="2:14" ht="13.5" thickBot="1">
      <c r="B50" s="1382"/>
      <c r="C50" s="733" t="s">
        <v>702</v>
      </c>
      <c r="D50" s="719">
        <v>1.17165347487001</v>
      </c>
      <c r="E50" s="719">
        <v>1.306383879086578</v>
      </c>
      <c r="F50" s="719">
        <v>1.3899411526071686</v>
      </c>
      <c r="G50" s="719">
        <v>1.9864563754135964</v>
      </c>
      <c r="H50" s="719">
        <v>2.1404619698025411</v>
      </c>
      <c r="I50" s="719">
        <v>2.487179608780556</v>
      </c>
      <c r="J50" s="719">
        <v>2.3734318977619657</v>
      </c>
      <c r="K50" s="719">
        <v>2.3549678733243438</v>
      </c>
      <c r="L50" s="719">
        <v>2.4493347106159931</v>
      </c>
      <c r="M50" s="1119">
        <v>3.4807478822627225</v>
      </c>
      <c r="N50" s="1119">
        <v>3.5193506525236806</v>
      </c>
    </row>
    <row r="51" spans="2:14" ht="13.5" thickBot="1">
      <c r="B51" s="702"/>
      <c r="C51" s="734"/>
      <c r="D51" s="727"/>
      <c r="E51" s="727"/>
      <c r="F51" s="727"/>
      <c r="G51" s="727"/>
      <c r="H51" s="727"/>
      <c r="I51" s="727"/>
      <c r="J51" s="727"/>
      <c r="K51" s="727"/>
      <c r="L51" s="727"/>
      <c r="M51" s="727"/>
      <c r="N51" s="727"/>
    </row>
    <row r="52" spans="2:14">
      <c r="B52" s="1381" t="s">
        <v>581</v>
      </c>
      <c r="C52" s="732" t="s">
        <v>574</v>
      </c>
      <c r="D52" s="712">
        <v>1.1905500072777522</v>
      </c>
      <c r="E52" s="712">
        <v>1.1015151033865811</v>
      </c>
      <c r="F52" s="712">
        <v>1.2340084993169218</v>
      </c>
      <c r="G52" s="712">
        <v>1.4002383381836434</v>
      </c>
      <c r="H52" s="712">
        <v>1.7579842923441797</v>
      </c>
      <c r="I52" s="712">
        <v>2.1261864756284194</v>
      </c>
      <c r="J52" s="712">
        <v>2.5202442801190736</v>
      </c>
      <c r="K52" s="712">
        <v>2.9363223304545145</v>
      </c>
      <c r="L52" s="712">
        <v>3.256065527801232</v>
      </c>
      <c r="M52" s="1118">
        <v>3.1409836089477317</v>
      </c>
      <c r="N52" s="1118">
        <v>3.2156014186636774</v>
      </c>
    </row>
    <row r="53" spans="2:14" ht="13.5" thickBot="1">
      <c r="B53" s="1382"/>
      <c r="C53" s="733" t="s">
        <v>702</v>
      </c>
      <c r="D53" s="719">
        <v>0.75373577693343974</v>
      </c>
      <c r="E53" s="719">
        <v>0.62063933382009573</v>
      </c>
      <c r="F53" s="719">
        <v>0.63787075176640573</v>
      </c>
      <c r="G53" s="719">
        <v>0.67803849261240368</v>
      </c>
      <c r="H53" s="719">
        <v>0.82239945055850883</v>
      </c>
      <c r="I53" s="719">
        <v>0.90798975407203941</v>
      </c>
      <c r="J53" s="719">
        <v>1.2890983638680364</v>
      </c>
      <c r="K53" s="719">
        <v>1.7480925225824457</v>
      </c>
      <c r="L53" s="719">
        <v>2.0912499677646528</v>
      </c>
      <c r="M53" s="1119">
        <v>1.9658567316048874</v>
      </c>
      <c r="N53" s="1119">
        <v>1.9704726028350192</v>
      </c>
    </row>
    <row r="54" spans="2:14" ht="13.5" thickBot="1">
      <c r="B54" s="702"/>
      <c r="C54" s="735"/>
      <c r="D54" s="722"/>
      <c r="E54" s="722"/>
      <c r="F54" s="722"/>
      <c r="G54" s="722"/>
      <c r="H54" s="722"/>
      <c r="I54" s="722"/>
      <c r="J54" s="722"/>
      <c r="K54" s="722"/>
      <c r="L54" s="722"/>
      <c r="M54" s="722"/>
      <c r="N54" s="722"/>
    </row>
    <row r="55" spans="2:14" ht="12.75" customHeight="1">
      <c r="B55" s="1381" t="s">
        <v>582</v>
      </c>
      <c r="C55" s="724" t="s">
        <v>571</v>
      </c>
      <c r="D55" s="712">
        <v>5.3786825206429502E-2</v>
      </c>
      <c r="E55" s="712">
        <v>6.587905225584495E-2</v>
      </c>
      <c r="F55" s="712">
        <v>7.5301344753651273E-2</v>
      </c>
      <c r="G55" s="712">
        <v>4.8901738684901254E-2</v>
      </c>
      <c r="H55" s="712">
        <v>6.0835300936916192E-2</v>
      </c>
      <c r="I55" s="712">
        <v>7.8571948856032345E-2</v>
      </c>
      <c r="J55" s="712">
        <v>8.9487749451253665E-2</v>
      </c>
      <c r="K55" s="712">
        <v>0.11946285037561501</v>
      </c>
      <c r="L55" s="712">
        <v>0.15191463470844724</v>
      </c>
      <c r="M55" s="1118">
        <v>0.18209345128781904</v>
      </c>
      <c r="N55" s="1118">
        <v>0.17504996804551812</v>
      </c>
    </row>
    <row r="56" spans="2:14" ht="13.5" thickBot="1">
      <c r="B56" s="1382"/>
      <c r="C56" s="725" t="s">
        <v>573</v>
      </c>
      <c r="D56" s="719">
        <v>0.32731451473785067</v>
      </c>
      <c r="E56" s="719">
        <v>0.3264828345335794</v>
      </c>
      <c r="F56" s="719">
        <v>0.30757858375744829</v>
      </c>
      <c r="G56" s="719">
        <v>0.30757908632450193</v>
      </c>
      <c r="H56" s="719">
        <v>0.38768470627043494</v>
      </c>
      <c r="I56" s="719">
        <v>0.38900044695345676</v>
      </c>
      <c r="J56" s="719">
        <v>0.43827667414415811</v>
      </c>
      <c r="K56" s="719">
        <v>0.6576854405581456</v>
      </c>
      <c r="L56" s="719">
        <v>0.74374892704767914</v>
      </c>
      <c r="M56" s="1119">
        <v>0.85085657541843474</v>
      </c>
      <c r="N56" s="1119">
        <v>0.71111833914523392</v>
      </c>
    </row>
    <row r="57" spans="2:14">
      <c r="K57" s="730"/>
      <c r="L57" s="702"/>
    </row>
    <row r="58" spans="2:14">
      <c r="B58" s="5" t="s">
        <v>594</v>
      </c>
      <c r="K58" s="17"/>
      <c r="L58" s="702"/>
      <c r="M58" s="702"/>
      <c r="N58" s="702"/>
    </row>
    <row r="59" spans="2:14" ht="3" customHeight="1">
      <c r="K59" s="17"/>
      <c r="L59" s="702"/>
      <c r="M59" s="702"/>
      <c r="N59" s="702"/>
    </row>
    <row r="60" spans="2:14">
      <c r="B60" s="5" t="s">
        <v>590</v>
      </c>
      <c r="N60" s="702"/>
    </row>
    <row r="61" spans="2:14" ht="12.75" customHeight="1">
      <c r="B61" s="1212" t="s">
        <v>792</v>
      </c>
      <c r="C61" s="1212"/>
      <c r="D61" s="1212"/>
      <c r="E61" s="1212"/>
      <c r="F61" s="1212"/>
      <c r="G61" s="1212"/>
      <c r="H61" s="1212"/>
      <c r="I61" s="1212"/>
      <c r="J61" s="1212"/>
      <c r="K61" s="1212"/>
      <c r="L61" s="1212"/>
      <c r="M61" s="1212"/>
      <c r="N61" s="702"/>
    </row>
    <row r="62" spans="2:14">
      <c r="B62" s="5" t="s">
        <v>591</v>
      </c>
    </row>
    <row r="63" spans="2:14">
      <c r="B63" s="1" t="s">
        <v>704</v>
      </c>
      <c r="H63" s="89"/>
      <c r="I63" s="89"/>
      <c r="J63" s="89"/>
      <c r="K63" s="89"/>
      <c r="L63" s="89"/>
      <c r="M63" s="89"/>
      <c r="N63" s="89"/>
    </row>
    <row r="64" spans="2:14">
      <c r="H64" s="89"/>
      <c r="I64" s="89"/>
      <c r="J64" s="89"/>
      <c r="K64" s="89"/>
      <c r="L64" s="89"/>
      <c r="M64" s="89"/>
      <c r="N64" s="89"/>
    </row>
    <row r="65" spans="9:14">
      <c r="I65" s="89"/>
      <c r="J65" s="89"/>
      <c r="K65" s="89"/>
      <c r="L65" s="89"/>
      <c r="M65" s="89"/>
      <c r="N65" s="89"/>
    </row>
    <row r="66" spans="9:14">
      <c r="I66" s="89"/>
      <c r="J66" s="89"/>
      <c r="K66" s="89"/>
      <c r="L66" s="89"/>
      <c r="M66" s="89"/>
      <c r="N66" s="89"/>
    </row>
  </sheetData>
  <mergeCells count="12">
    <mergeCell ref="B61:M61"/>
    <mergeCell ref="B29:B30"/>
    <mergeCell ref="B6:N6"/>
    <mergeCell ref="B9:B13"/>
    <mergeCell ref="B14:B19"/>
    <mergeCell ref="B23:B24"/>
    <mergeCell ref="B26:B27"/>
    <mergeCell ref="B35:B39"/>
    <mergeCell ref="B40:B45"/>
    <mergeCell ref="B49:B50"/>
    <mergeCell ref="B52:B53"/>
    <mergeCell ref="B55:B56"/>
  </mergeCells>
  <hyperlinks>
    <hyperlink ref="A1" location="INDICE!A1" display="Indice"/>
  </hyperlinks>
  <printOptions horizontalCentered="1"/>
  <pageMargins left="0.15748031496062992" right="0.15748031496062992" top="0.19685039370078741" bottom="0.11811023622047245" header="0.15748031496062992" footer="0"/>
  <pageSetup paperSize="9" scale="59" orientation="landscape" horizontalDpi="4294967294" verticalDpi="4294967294" r:id="rId1"/>
  <headerFooter scaleWithDoc="0">
    <oddFooter>&amp;R&amp;A</oddFooter>
  </headerFooter>
  <ignoredErrors>
    <ignoredError sqref="F12:H3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E214"/>
  <sheetViews>
    <sheetView showGridLines="0" zoomScaleNormal="100" zoomScaleSheetLayoutView="85" workbookViewId="0">
      <selection activeCell="B3" sqref="B3"/>
    </sheetView>
  </sheetViews>
  <sheetFormatPr baseColWidth="10" defaultColWidth="11.453125" defaultRowHeight="13"/>
  <cols>
    <col min="1" max="1" width="6.81640625" style="5" customWidth="1"/>
    <col min="2" max="2" width="62.1796875" style="15" customWidth="1"/>
    <col min="3" max="3" width="23.1796875" style="15" customWidth="1"/>
    <col min="4" max="4" width="17.453125" style="116" bestFit="1" customWidth="1"/>
    <col min="5" max="5" width="11.453125" style="116"/>
    <col min="6" max="16384" width="11.453125" style="15"/>
  </cols>
  <sheetData>
    <row r="1" spans="1:5" ht="14.5">
      <c r="A1" s="696" t="s">
        <v>217</v>
      </c>
      <c r="B1" s="42"/>
      <c r="C1" s="5"/>
      <c r="D1" s="15"/>
      <c r="E1" s="15"/>
    </row>
    <row r="2" spans="1:5" ht="15" customHeight="1">
      <c r="A2" s="696"/>
      <c r="B2" s="361" t="str">
        <f>+INDICE!B2</f>
        <v>MINISTERIO DE ECONOMÍA</v>
      </c>
      <c r="C2" s="7"/>
      <c r="D2" s="15"/>
      <c r="E2" s="15"/>
    </row>
    <row r="3" spans="1:5" ht="15" customHeight="1">
      <c r="A3" s="42"/>
      <c r="B3" s="361" t="str">
        <f>+INDICE!B3</f>
        <v>SECRETARÍA DE FINANZAS</v>
      </c>
      <c r="C3" s="5"/>
      <c r="D3" s="15"/>
      <c r="E3" s="15"/>
    </row>
    <row r="4" spans="1:5" s="395" customFormat="1" ht="12">
      <c r="A4" s="35"/>
      <c r="B4" s="357"/>
      <c r="C4" s="394"/>
    </row>
    <row r="5" spans="1:5" s="395" customFormat="1" ht="12">
      <c r="A5" s="35"/>
      <c r="B5" s="35"/>
      <c r="C5" s="35"/>
    </row>
    <row r="6" spans="1:5" ht="17">
      <c r="B6" s="1210" t="s">
        <v>712</v>
      </c>
      <c r="C6" s="1210"/>
      <c r="D6" s="15"/>
      <c r="E6" s="15"/>
    </row>
    <row r="7" spans="1:5" ht="15.5">
      <c r="B7" s="1211" t="s">
        <v>682</v>
      </c>
      <c r="C7" s="1211"/>
      <c r="D7" s="15"/>
      <c r="E7" s="15"/>
    </row>
    <row r="8" spans="1:5" s="395" customFormat="1" ht="12">
      <c r="A8" s="35"/>
      <c r="B8" s="35"/>
      <c r="C8" s="35"/>
    </row>
    <row r="9" spans="1:5" s="395" customFormat="1" ht="12">
      <c r="A9" s="35"/>
      <c r="B9" s="394"/>
      <c r="C9" s="394"/>
    </row>
    <row r="10" spans="1:5" ht="13.5" thickBot="1">
      <c r="B10" s="925" t="s">
        <v>798</v>
      </c>
      <c r="C10" s="5"/>
      <c r="D10" s="15"/>
      <c r="E10" s="15"/>
    </row>
    <row r="11" spans="1:5" ht="15.5" thickTop="1" thickBot="1">
      <c r="B11" s="244"/>
      <c r="C11" s="385" t="s">
        <v>272</v>
      </c>
      <c r="D11" s="15"/>
      <c r="E11" s="15"/>
    </row>
    <row r="12" spans="1:5" ht="13.5" thickTop="1">
      <c r="B12" s="57"/>
      <c r="C12" s="988"/>
      <c r="D12" s="15"/>
      <c r="E12" s="15"/>
    </row>
    <row r="13" spans="1:5" ht="15.5">
      <c r="B13" s="371" t="s">
        <v>693</v>
      </c>
      <c r="C13" s="1004">
        <f>+C16+C46</f>
        <v>323381317.59421289</v>
      </c>
      <c r="D13" s="985"/>
      <c r="E13" s="985"/>
    </row>
    <row r="14" spans="1:5" ht="13.5" thickBot="1">
      <c r="B14" s="13"/>
      <c r="C14" s="987"/>
      <c r="D14" s="15"/>
      <c r="E14" s="376"/>
    </row>
    <row r="15" spans="1:5" ht="13.5" thickTop="1">
      <c r="B15" s="140"/>
      <c r="C15" s="245"/>
      <c r="D15" s="15"/>
      <c r="E15" s="376"/>
    </row>
    <row r="16" spans="1:5" ht="15.5">
      <c r="A16" s="15"/>
      <c r="B16" s="371" t="s">
        <v>345</v>
      </c>
      <c r="C16" s="1003">
        <f>+C18+C29+C35+C40</f>
        <v>312134686.04537851</v>
      </c>
      <c r="D16" s="985"/>
      <c r="E16" s="15"/>
    </row>
    <row r="17" spans="1:5">
      <c r="A17" s="15"/>
      <c r="B17" s="140"/>
      <c r="C17" s="986"/>
      <c r="D17" s="985"/>
      <c r="E17" s="15"/>
    </row>
    <row r="18" spans="1:5" ht="14.5">
      <c r="A18" s="15"/>
      <c r="B18" s="452" t="s">
        <v>88</v>
      </c>
      <c r="C18" s="454">
        <f>SUM(C20:C27)</f>
        <v>292268017.22182298</v>
      </c>
      <c r="D18" s="985"/>
      <c r="E18" s="15"/>
    </row>
    <row r="19" spans="1:5">
      <c r="A19" s="15"/>
      <c r="B19" s="140"/>
      <c r="C19" s="991"/>
      <c r="D19" s="985"/>
      <c r="E19" s="15"/>
    </row>
    <row r="20" spans="1:5">
      <c r="A20" s="15"/>
      <c r="B20" s="268" t="s">
        <v>89</v>
      </c>
      <c r="C20" s="370">
        <v>199726058.47578192</v>
      </c>
      <c r="D20" s="985"/>
      <c r="E20" s="15"/>
    </row>
    <row r="21" spans="1:5">
      <c r="A21" s="15"/>
      <c r="B21" s="268" t="s">
        <v>533</v>
      </c>
      <c r="C21" s="370">
        <v>633609.19185240206</v>
      </c>
      <c r="D21" s="985"/>
      <c r="E21" s="15"/>
    </row>
    <row r="22" spans="1:5">
      <c r="A22" s="15"/>
      <c r="B22" s="268" t="s">
        <v>90</v>
      </c>
      <c r="C22" s="370">
        <v>65727399.237836346</v>
      </c>
      <c r="D22" s="985"/>
      <c r="E22" s="15"/>
    </row>
    <row r="23" spans="1:5">
      <c r="A23" s="15"/>
      <c r="B23" s="268" t="s">
        <v>91</v>
      </c>
      <c r="C23" s="370">
        <v>5227066.5989101017</v>
      </c>
      <c r="D23" s="985"/>
      <c r="E23" s="15"/>
    </row>
    <row r="24" spans="1:5">
      <c r="A24" s="15"/>
      <c r="B24" s="268" t="s">
        <v>92</v>
      </c>
      <c r="C24" s="370">
        <v>2023251.4346178374</v>
      </c>
      <c r="D24" s="985"/>
      <c r="E24" s="15"/>
    </row>
    <row r="25" spans="1:5">
      <c r="A25" s="15"/>
      <c r="B25" s="268" t="s">
        <v>93</v>
      </c>
      <c r="C25" s="370">
        <v>7577202.9340915186</v>
      </c>
      <c r="D25" s="985"/>
      <c r="E25" s="15"/>
    </row>
    <row r="26" spans="1:5">
      <c r="A26" s="15"/>
      <c r="B26" s="268" t="s">
        <v>94</v>
      </c>
      <c r="C26" s="370">
        <v>11030342.985120513</v>
      </c>
      <c r="D26" s="985"/>
      <c r="E26" s="15"/>
    </row>
    <row r="27" spans="1:5">
      <c r="A27" s="15"/>
      <c r="B27" s="268" t="s">
        <v>84</v>
      </c>
      <c r="C27" s="370">
        <v>323086.3636123311</v>
      </c>
      <c r="D27" s="985"/>
      <c r="E27" s="15"/>
    </row>
    <row r="28" spans="1:5">
      <c r="A28" s="15"/>
      <c r="B28" s="140"/>
      <c r="C28" s="990"/>
      <c r="D28" s="985"/>
      <c r="E28" s="15"/>
    </row>
    <row r="29" spans="1:5" ht="14.5">
      <c r="A29" s="15"/>
      <c r="B29" s="452" t="s">
        <v>532</v>
      </c>
      <c r="C29" s="453">
        <f>SUM(C31:C34)</f>
        <v>17340794.219263256</v>
      </c>
      <c r="D29" s="985"/>
      <c r="E29" s="15"/>
    </row>
    <row r="30" spans="1:5">
      <c r="A30" s="15"/>
      <c r="B30" s="246"/>
      <c r="C30" s="991"/>
      <c r="D30" s="985"/>
      <c r="E30" s="15"/>
    </row>
    <row r="31" spans="1:5">
      <c r="A31" s="15"/>
      <c r="B31" s="268" t="s">
        <v>93</v>
      </c>
      <c r="C31" s="370">
        <v>9248220.4818697777</v>
      </c>
      <c r="D31" s="985"/>
      <c r="E31" s="15"/>
    </row>
    <row r="32" spans="1:5">
      <c r="B32" s="268" t="s">
        <v>94</v>
      </c>
      <c r="C32" s="370">
        <v>7627238.8591483487</v>
      </c>
      <c r="D32" s="985"/>
    </row>
    <row r="33" spans="1:5">
      <c r="B33" s="268" t="s">
        <v>92</v>
      </c>
      <c r="C33" s="370">
        <v>465334.87824512913</v>
      </c>
      <c r="D33" s="985"/>
    </row>
    <row r="34" spans="1:5">
      <c r="B34" s="140"/>
      <c r="C34" s="996"/>
      <c r="D34" s="985"/>
    </row>
    <row r="35" spans="1:5" ht="14.5">
      <c r="A35" s="15"/>
      <c r="B35" s="452" t="s">
        <v>916</v>
      </c>
      <c r="C35" s="453">
        <f>+C37+C38</f>
        <v>103444.18754347983</v>
      </c>
      <c r="D35" s="985"/>
      <c r="E35" s="15"/>
    </row>
    <row r="36" spans="1:5">
      <c r="A36" s="15"/>
      <c r="B36" s="246"/>
      <c r="C36" s="991"/>
      <c r="D36" s="985"/>
      <c r="E36" s="15"/>
    </row>
    <row r="37" spans="1:5">
      <c r="A37" s="15"/>
      <c r="B37" s="268" t="s">
        <v>385</v>
      </c>
      <c r="C37" s="455">
        <v>95290.191595376629</v>
      </c>
      <c r="D37" s="985"/>
      <c r="E37" s="15"/>
    </row>
    <row r="38" spans="1:5">
      <c r="A38" s="15"/>
      <c r="B38" s="268" t="s">
        <v>917</v>
      </c>
      <c r="C38" s="367">
        <v>8153.9959481032047</v>
      </c>
      <c r="D38" s="985"/>
      <c r="E38" s="15"/>
    </row>
    <row r="39" spans="1:5">
      <c r="A39" s="15"/>
      <c r="B39" s="157"/>
      <c r="C39" s="990"/>
      <c r="D39" s="985"/>
      <c r="E39" s="15"/>
    </row>
    <row r="40" spans="1:5" ht="14.5">
      <c r="A40" s="15"/>
      <c r="B40" s="452" t="s">
        <v>918</v>
      </c>
      <c r="C40" s="453">
        <f>+C42+C43+C44</f>
        <v>2422430.4167488129</v>
      </c>
      <c r="D40" s="985"/>
      <c r="E40" s="15"/>
    </row>
    <row r="41" spans="1:5">
      <c r="A41" s="15"/>
      <c r="B41" s="246"/>
      <c r="C41" s="991"/>
      <c r="D41" s="985"/>
      <c r="E41" s="15"/>
    </row>
    <row r="42" spans="1:5">
      <c r="A42" s="15"/>
      <c r="B42" s="268" t="s">
        <v>385</v>
      </c>
      <c r="C42" s="370">
        <v>1053097.2723248247</v>
      </c>
      <c r="D42" s="985"/>
      <c r="E42" s="15"/>
    </row>
    <row r="43" spans="1:5">
      <c r="A43" s="15"/>
      <c r="B43" s="268" t="s">
        <v>536</v>
      </c>
      <c r="C43" s="370">
        <v>861101.18243178772</v>
      </c>
      <c r="D43" s="985"/>
      <c r="E43" s="15"/>
    </row>
    <row r="44" spans="1:5">
      <c r="A44" s="15"/>
      <c r="B44" s="268" t="s">
        <v>919</v>
      </c>
      <c r="C44" s="370">
        <v>508231.96199220046</v>
      </c>
      <c r="D44" s="985"/>
      <c r="E44" s="15"/>
    </row>
    <row r="45" spans="1:5">
      <c r="A45" s="15"/>
      <c r="B45" s="157"/>
      <c r="C45" s="990"/>
      <c r="D45" s="985"/>
      <c r="E45" s="15"/>
    </row>
    <row r="46" spans="1:5" ht="15.5">
      <c r="A46" s="15"/>
      <c r="B46" s="303" t="s">
        <v>346</v>
      </c>
      <c r="C46" s="451">
        <f>SUM(C48:C51)</f>
        <v>11246631.548834389</v>
      </c>
      <c r="D46" s="985"/>
      <c r="E46" s="15"/>
    </row>
    <row r="47" spans="1:5" ht="15.5">
      <c r="A47" s="15"/>
      <c r="B47" s="247"/>
      <c r="C47" s="248"/>
      <c r="D47" s="985"/>
      <c r="E47" s="15"/>
    </row>
    <row r="48" spans="1:5">
      <c r="A48" s="15"/>
      <c r="B48" s="268" t="s">
        <v>349</v>
      </c>
      <c r="C48" s="370">
        <v>2306722.2010787684</v>
      </c>
      <c r="D48" s="985"/>
      <c r="E48" s="15"/>
    </row>
    <row r="49" spans="1:5">
      <c r="A49" s="15"/>
      <c r="B49" s="268" t="s">
        <v>534</v>
      </c>
      <c r="C49" s="370">
        <v>1571469.8977556201</v>
      </c>
      <c r="D49" s="985"/>
      <c r="E49" s="15"/>
    </row>
    <row r="50" spans="1:5">
      <c r="A50" s="15"/>
      <c r="B50" s="268" t="s">
        <v>650</v>
      </c>
      <c r="C50" s="370">
        <v>7368439.4500000002</v>
      </c>
      <c r="D50" s="985"/>
      <c r="E50" s="15"/>
    </row>
    <row r="51" spans="1:5" ht="13.5" thickBot="1">
      <c r="A51" s="15"/>
      <c r="B51" s="249"/>
      <c r="C51" s="250"/>
      <c r="D51" s="738"/>
    </row>
    <row r="52" spans="1:5" ht="13.5" thickTop="1">
      <c r="A52" s="15"/>
      <c r="B52" s="251"/>
      <c r="C52" s="252"/>
      <c r="D52" s="15"/>
    </row>
    <row r="53" spans="1:5">
      <c r="A53" s="15"/>
      <c r="B53" s="253" t="s">
        <v>646</v>
      </c>
      <c r="C53" s="254"/>
      <c r="D53" s="15"/>
    </row>
    <row r="54" spans="1:5">
      <c r="A54" s="15"/>
      <c r="B54" s="1209" t="s">
        <v>920</v>
      </c>
      <c r="C54" s="1209"/>
      <c r="D54" s="1209"/>
    </row>
    <row r="55" spans="1:5">
      <c r="A55" s="15"/>
      <c r="B55" s="1194" t="s">
        <v>921</v>
      </c>
      <c r="C55" s="1142"/>
      <c r="D55" s="15"/>
    </row>
    <row r="56" spans="1:5" ht="28.5" customHeight="1">
      <c r="A56" s="15"/>
      <c r="B56" s="1213" t="s">
        <v>914</v>
      </c>
      <c r="C56" s="1213"/>
      <c r="D56" s="15"/>
    </row>
    <row r="57" spans="1:5" s="5" customFormat="1" ht="31.5" customHeight="1">
      <c r="B57" s="1214" t="s">
        <v>915</v>
      </c>
      <c r="C57" s="1214"/>
      <c r="D57" s="15"/>
      <c r="E57" s="116"/>
    </row>
    <row r="58" spans="1:5" s="5" customFormat="1" ht="12.75" customHeight="1">
      <c r="B58" s="255"/>
      <c r="C58" s="255"/>
      <c r="D58" s="15"/>
      <c r="E58" s="116"/>
    </row>
    <row r="59" spans="1:5" s="5" customFormat="1">
      <c r="B59" s="1212"/>
      <c r="C59" s="1212"/>
      <c r="D59" s="15"/>
      <c r="E59" s="116"/>
    </row>
    <row r="60" spans="1:5" s="5" customFormat="1">
      <c r="B60" s="1212"/>
      <c r="C60" s="1212"/>
      <c r="D60" s="15"/>
      <c r="E60" s="116"/>
    </row>
    <row r="61" spans="1:5" s="5" customFormat="1">
      <c r="D61" s="15"/>
      <c r="E61" s="116"/>
    </row>
    <row r="62" spans="1:5" s="5" customFormat="1">
      <c r="C62" s="152"/>
      <c r="D62" s="15"/>
      <c r="E62" s="116"/>
    </row>
    <row r="63" spans="1:5" s="5" customFormat="1">
      <c r="C63" s="152"/>
      <c r="D63" s="15"/>
      <c r="E63" s="116"/>
    </row>
    <row r="64" spans="1:5" s="5" customFormat="1">
      <c r="D64" s="15"/>
      <c r="E64" s="116"/>
    </row>
    <row r="65" spans="4:5" s="5" customFormat="1">
      <c r="D65" s="15"/>
      <c r="E65" s="116"/>
    </row>
    <row r="66" spans="4:5" s="5" customFormat="1">
      <c r="D66" s="15"/>
      <c r="E66" s="116"/>
    </row>
    <row r="67" spans="4:5" s="5" customFormat="1">
      <c r="D67" s="15"/>
      <c r="E67" s="116"/>
    </row>
    <row r="68" spans="4:5" s="5" customFormat="1">
      <c r="D68" s="15"/>
      <c r="E68" s="116"/>
    </row>
    <row r="69" spans="4:5" s="5" customFormat="1">
      <c r="D69" s="15"/>
      <c r="E69" s="116"/>
    </row>
    <row r="70" spans="4:5" s="5" customFormat="1">
      <c r="D70" s="15"/>
      <c r="E70" s="116"/>
    </row>
    <row r="71" spans="4:5" s="5" customFormat="1">
      <c r="D71" s="15"/>
      <c r="E71" s="116"/>
    </row>
    <row r="72" spans="4:5" s="5" customFormat="1">
      <c r="D72" s="15"/>
      <c r="E72" s="116"/>
    </row>
    <row r="73" spans="4:5" s="5" customFormat="1">
      <c r="D73" s="15"/>
      <c r="E73" s="116"/>
    </row>
    <row r="74" spans="4:5" s="5" customFormat="1">
      <c r="D74" s="15"/>
      <c r="E74" s="116"/>
    </row>
    <row r="75" spans="4:5" s="5" customFormat="1">
      <c r="D75" s="15"/>
      <c r="E75" s="116"/>
    </row>
    <row r="76" spans="4:5" s="5" customFormat="1">
      <c r="D76" s="15"/>
      <c r="E76" s="116"/>
    </row>
    <row r="77" spans="4:5" s="5" customFormat="1">
      <c r="D77" s="15"/>
      <c r="E77" s="116"/>
    </row>
    <row r="78" spans="4:5" s="5" customFormat="1">
      <c r="D78" s="15"/>
      <c r="E78" s="116"/>
    </row>
    <row r="79" spans="4:5" s="5" customFormat="1">
      <c r="D79" s="116"/>
      <c r="E79" s="116"/>
    </row>
    <row r="80" spans="4:5" s="5" customFormat="1">
      <c r="D80" s="116"/>
      <c r="E80" s="116"/>
    </row>
    <row r="81" spans="4:5" s="5" customFormat="1">
      <c r="D81" s="116"/>
      <c r="E81" s="116"/>
    </row>
    <row r="82" spans="4:5" s="5" customFormat="1">
      <c r="D82" s="116"/>
      <c r="E82" s="116"/>
    </row>
    <row r="83" spans="4:5" s="5" customFormat="1">
      <c r="D83" s="116"/>
      <c r="E83" s="116"/>
    </row>
    <row r="84" spans="4:5" s="5" customFormat="1">
      <c r="D84" s="116"/>
      <c r="E84" s="116"/>
    </row>
    <row r="85" spans="4:5" s="5" customFormat="1">
      <c r="D85" s="116"/>
      <c r="E85" s="116"/>
    </row>
    <row r="86" spans="4:5" s="5" customFormat="1">
      <c r="D86" s="116"/>
      <c r="E86" s="116"/>
    </row>
    <row r="87" spans="4:5" s="5" customFormat="1">
      <c r="D87" s="116"/>
      <c r="E87" s="116"/>
    </row>
    <row r="88" spans="4:5" s="5" customFormat="1">
      <c r="D88" s="116"/>
      <c r="E88" s="116"/>
    </row>
    <row r="89" spans="4:5" s="5" customFormat="1">
      <c r="D89" s="116"/>
      <c r="E89" s="116"/>
    </row>
    <row r="90" spans="4:5" s="5" customFormat="1">
      <c r="D90" s="116"/>
      <c r="E90" s="116"/>
    </row>
    <row r="91" spans="4:5" s="5" customFormat="1">
      <c r="D91" s="116"/>
      <c r="E91" s="116"/>
    </row>
    <row r="92" spans="4:5" s="5" customFormat="1">
      <c r="D92" s="116"/>
      <c r="E92" s="116"/>
    </row>
    <row r="93" spans="4:5" s="5" customFormat="1">
      <c r="D93" s="116"/>
      <c r="E93" s="116"/>
    </row>
    <row r="94" spans="4:5" s="5" customFormat="1">
      <c r="D94" s="116"/>
      <c r="E94" s="116"/>
    </row>
    <row r="95" spans="4:5" s="5" customFormat="1">
      <c r="D95" s="116"/>
      <c r="E95" s="116"/>
    </row>
    <row r="96" spans="4:5" s="5" customFormat="1">
      <c r="D96" s="116"/>
      <c r="E96" s="116"/>
    </row>
    <row r="97" spans="4:5" s="5" customFormat="1">
      <c r="D97" s="116"/>
      <c r="E97" s="116"/>
    </row>
    <row r="98" spans="4:5" s="5" customFormat="1">
      <c r="D98" s="116"/>
      <c r="E98" s="116"/>
    </row>
    <row r="99" spans="4:5" s="5" customFormat="1">
      <c r="D99" s="116"/>
      <c r="E99" s="116"/>
    </row>
    <row r="100" spans="4:5" s="5" customFormat="1">
      <c r="D100" s="116"/>
      <c r="E100" s="116"/>
    </row>
    <row r="101" spans="4:5" s="5" customFormat="1">
      <c r="D101" s="116"/>
      <c r="E101" s="116"/>
    </row>
    <row r="102" spans="4:5" s="5" customFormat="1">
      <c r="D102" s="116"/>
      <c r="E102" s="116"/>
    </row>
    <row r="103" spans="4:5" s="5" customFormat="1">
      <c r="D103" s="116"/>
      <c r="E103" s="116"/>
    </row>
    <row r="104" spans="4:5" s="5" customFormat="1">
      <c r="D104" s="116"/>
      <c r="E104" s="116"/>
    </row>
    <row r="105" spans="4:5" s="5" customFormat="1">
      <c r="D105" s="116"/>
      <c r="E105" s="116"/>
    </row>
    <row r="106" spans="4:5" s="5" customFormat="1">
      <c r="D106" s="116"/>
      <c r="E106" s="116"/>
    </row>
    <row r="107" spans="4:5" s="5" customFormat="1">
      <c r="D107" s="116"/>
      <c r="E107" s="116"/>
    </row>
    <row r="108" spans="4:5" s="5" customFormat="1">
      <c r="D108" s="116"/>
      <c r="E108" s="116"/>
    </row>
    <row r="109" spans="4:5" s="5" customFormat="1">
      <c r="D109" s="116"/>
      <c r="E109" s="116"/>
    </row>
    <row r="110" spans="4:5" s="5" customFormat="1">
      <c r="D110" s="116"/>
      <c r="E110" s="116"/>
    </row>
    <row r="111" spans="4:5" s="5" customFormat="1">
      <c r="D111" s="116"/>
      <c r="E111" s="116"/>
    </row>
    <row r="112" spans="4:5" s="5" customFormat="1">
      <c r="D112" s="116"/>
      <c r="E112" s="116"/>
    </row>
    <row r="113" spans="4:5" s="5" customFormat="1">
      <c r="D113" s="116"/>
      <c r="E113" s="116"/>
    </row>
    <row r="114" spans="4:5" s="5" customFormat="1">
      <c r="D114" s="116"/>
      <c r="E114" s="116"/>
    </row>
    <row r="115" spans="4:5" s="5" customFormat="1">
      <c r="D115" s="116"/>
      <c r="E115" s="116"/>
    </row>
    <row r="116" spans="4:5" s="5" customFormat="1">
      <c r="D116" s="116"/>
      <c r="E116" s="116"/>
    </row>
    <row r="117" spans="4:5" s="5" customFormat="1">
      <c r="D117" s="116"/>
      <c r="E117" s="116"/>
    </row>
    <row r="118" spans="4:5" s="5" customFormat="1">
      <c r="D118" s="116"/>
      <c r="E118" s="116"/>
    </row>
    <row r="119" spans="4:5" s="5" customFormat="1">
      <c r="D119" s="116"/>
      <c r="E119" s="116"/>
    </row>
    <row r="120" spans="4:5" s="5" customFormat="1">
      <c r="D120" s="116"/>
      <c r="E120" s="116"/>
    </row>
    <row r="121" spans="4:5" s="5" customFormat="1">
      <c r="D121" s="116"/>
      <c r="E121" s="116"/>
    </row>
    <row r="122" spans="4:5" s="5" customFormat="1">
      <c r="D122" s="116"/>
      <c r="E122" s="116"/>
    </row>
    <row r="123" spans="4:5" s="5" customFormat="1">
      <c r="D123" s="116"/>
      <c r="E123" s="116"/>
    </row>
    <row r="124" spans="4:5" s="5" customFormat="1">
      <c r="D124" s="116"/>
      <c r="E124" s="116"/>
    </row>
    <row r="125" spans="4:5" s="5" customFormat="1">
      <c r="D125" s="116"/>
      <c r="E125" s="116"/>
    </row>
    <row r="126" spans="4:5" s="5" customFormat="1">
      <c r="D126" s="116"/>
      <c r="E126" s="116"/>
    </row>
    <row r="127" spans="4:5" s="5" customFormat="1">
      <c r="D127" s="116"/>
      <c r="E127" s="116"/>
    </row>
    <row r="128" spans="4:5" s="5" customFormat="1">
      <c r="D128" s="116"/>
      <c r="E128" s="116"/>
    </row>
    <row r="129" spans="4:5" s="5" customFormat="1">
      <c r="D129" s="116"/>
      <c r="E129" s="116"/>
    </row>
    <row r="130" spans="4:5" s="5" customFormat="1">
      <c r="D130" s="116"/>
      <c r="E130" s="116"/>
    </row>
    <row r="131" spans="4:5" s="5" customFormat="1">
      <c r="D131" s="116"/>
      <c r="E131" s="116"/>
    </row>
    <row r="132" spans="4:5" s="5" customFormat="1">
      <c r="D132" s="116"/>
      <c r="E132" s="116"/>
    </row>
    <row r="133" spans="4:5" s="5" customFormat="1">
      <c r="D133" s="116"/>
      <c r="E133" s="116"/>
    </row>
    <row r="134" spans="4:5" s="5" customFormat="1">
      <c r="D134" s="116"/>
      <c r="E134" s="116"/>
    </row>
    <row r="135" spans="4:5" s="5" customFormat="1">
      <c r="D135" s="116"/>
      <c r="E135" s="116"/>
    </row>
    <row r="136" spans="4:5" s="5" customFormat="1">
      <c r="D136" s="116"/>
      <c r="E136" s="116"/>
    </row>
    <row r="137" spans="4:5" s="5" customFormat="1">
      <c r="D137" s="116"/>
      <c r="E137" s="116"/>
    </row>
    <row r="138" spans="4:5" s="5" customFormat="1">
      <c r="D138" s="116"/>
      <c r="E138" s="116"/>
    </row>
    <row r="139" spans="4:5" s="5" customFormat="1">
      <c r="D139" s="116"/>
      <c r="E139" s="116"/>
    </row>
    <row r="140" spans="4:5" s="5" customFormat="1">
      <c r="D140" s="116"/>
      <c r="E140" s="116"/>
    </row>
    <row r="141" spans="4:5" s="5" customFormat="1">
      <c r="D141" s="116"/>
      <c r="E141" s="116"/>
    </row>
    <row r="142" spans="4:5" s="5" customFormat="1">
      <c r="D142" s="116"/>
      <c r="E142" s="116"/>
    </row>
    <row r="143" spans="4:5" s="5" customFormat="1">
      <c r="D143" s="116"/>
      <c r="E143" s="116"/>
    </row>
    <row r="144" spans="4:5" s="5" customFormat="1">
      <c r="D144" s="116"/>
      <c r="E144" s="116"/>
    </row>
    <row r="145" spans="4:5" s="5" customFormat="1">
      <c r="D145" s="116"/>
      <c r="E145" s="116"/>
    </row>
    <row r="146" spans="4:5" s="5" customFormat="1">
      <c r="D146" s="116"/>
      <c r="E146" s="116"/>
    </row>
    <row r="147" spans="4:5" s="5" customFormat="1">
      <c r="D147" s="116"/>
      <c r="E147" s="116"/>
    </row>
    <row r="148" spans="4:5" s="5" customFormat="1">
      <c r="D148" s="116"/>
      <c r="E148" s="116"/>
    </row>
    <row r="149" spans="4:5" s="5" customFormat="1">
      <c r="D149" s="116"/>
      <c r="E149" s="116"/>
    </row>
    <row r="150" spans="4:5" s="5" customFormat="1">
      <c r="D150" s="116"/>
      <c r="E150" s="116"/>
    </row>
    <row r="151" spans="4:5" s="5" customFormat="1">
      <c r="D151" s="116"/>
      <c r="E151" s="116"/>
    </row>
    <row r="152" spans="4:5" s="5" customFormat="1">
      <c r="D152" s="116"/>
      <c r="E152" s="116"/>
    </row>
    <row r="153" spans="4:5" s="5" customFormat="1">
      <c r="D153" s="116"/>
      <c r="E153" s="116"/>
    </row>
    <row r="154" spans="4:5" s="5" customFormat="1">
      <c r="D154" s="116"/>
      <c r="E154" s="116"/>
    </row>
    <row r="155" spans="4:5" s="5" customFormat="1">
      <c r="D155" s="116"/>
      <c r="E155" s="116"/>
    </row>
    <row r="156" spans="4:5" s="5" customFormat="1">
      <c r="D156" s="116"/>
      <c r="E156" s="116"/>
    </row>
    <row r="157" spans="4:5" s="5" customFormat="1">
      <c r="D157" s="116"/>
      <c r="E157" s="116"/>
    </row>
    <row r="158" spans="4:5" s="5" customFormat="1">
      <c r="D158" s="116"/>
      <c r="E158" s="116"/>
    </row>
    <row r="159" spans="4:5" s="5" customFormat="1">
      <c r="D159" s="116"/>
      <c r="E159" s="116"/>
    </row>
    <row r="160" spans="4:5" s="5" customFormat="1">
      <c r="D160" s="116"/>
      <c r="E160" s="116"/>
    </row>
    <row r="161" spans="4:5" s="5" customFormat="1">
      <c r="D161" s="116"/>
      <c r="E161" s="116"/>
    </row>
    <row r="162" spans="4:5" s="5" customFormat="1">
      <c r="D162" s="116"/>
      <c r="E162" s="116"/>
    </row>
    <row r="163" spans="4:5" s="5" customFormat="1">
      <c r="D163" s="116"/>
      <c r="E163" s="116"/>
    </row>
    <row r="164" spans="4:5" s="5" customFormat="1">
      <c r="D164" s="116"/>
      <c r="E164" s="116"/>
    </row>
    <row r="165" spans="4:5" s="5" customFormat="1">
      <c r="D165" s="116"/>
      <c r="E165" s="116"/>
    </row>
    <row r="166" spans="4:5" s="5" customFormat="1">
      <c r="D166" s="116"/>
      <c r="E166" s="116"/>
    </row>
    <row r="167" spans="4:5" s="5" customFormat="1">
      <c r="D167" s="116"/>
      <c r="E167" s="116"/>
    </row>
    <row r="168" spans="4:5" s="5" customFormat="1">
      <c r="D168" s="116"/>
      <c r="E168" s="116"/>
    </row>
    <row r="169" spans="4:5" s="5" customFormat="1">
      <c r="D169" s="116"/>
      <c r="E169" s="116"/>
    </row>
    <row r="170" spans="4:5" s="5" customFormat="1">
      <c r="D170" s="116"/>
      <c r="E170" s="116"/>
    </row>
    <row r="171" spans="4:5" s="5" customFormat="1">
      <c r="D171" s="116"/>
      <c r="E171" s="116"/>
    </row>
    <row r="172" spans="4:5" s="5" customFormat="1">
      <c r="D172" s="116"/>
      <c r="E172" s="116"/>
    </row>
    <row r="173" spans="4:5" s="5" customFormat="1">
      <c r="D173" s="116"/>
      <c r="E173" s="116"/>
    </row>
    <row r="174" spans="4:5" s="5" customFormat="1">
      <c r="D174" s="116"/>
      <c r="E174" s="116"/>
    </row>
    <row r="175" spans="4:5" s="5" customFormat="1">
      <c r="D175" s="116"/>
      <c r="E175" s="116"/>
    </row>
    <row r="176" spans="4:5" s="5" customFormat="1">
      <c r="D176" s="116"/>
      <c r="E176" s="116"/>
    </row>
    <row r="177" spans="4:5" s="5" customFormat="1">
      <c r="D177" s="116"/>
      <c r="E177" s="116"/>
    </row>
    <row r="178" spans="4:5" s="5" customFormat="1">
      <c r="D178" s="116"/>
      <c r="E178" s="116"/>
    </row>
    <row r="179" spans="4:5" s="5" customFormat="1">
      <c r="D179" s="116"/>
      <c r="E179" s="116"/>
    </row>
    <row r="180" spans="4:5" s="5" customFormat="1">
      <c r="D180" s="116"/>
      <c r="E180" s="116"/>
    </row>
    <row r="181" spans="4:5" s="5" customFormat="1">
      <c r="D181" s="116"/>
      <c r="E181" s="116"/>
    </row>
    <row r="182" spans="4:5" s="5" customFormat="1">
      <c r="D182" s="116"/>
      <c r="E182" s="116"/>
    </row>
    <row r="183" spans="4:5" s="5" customFormat="1">
      <c r="D183" s="116"/>
      <c r="E183" s="116"/>
    </row>
    <row r="184" spans="4:5" s="5" customFormat="1">
      <c r="D184" s="116"/>
      <c r="E184" s="116"/>
    </row>
    <row r="185" spans="4:5" s="5" customFormat="1">
      <c r="D185" s="116"/>
      <c r="E185" s="116"/>
    </row>
    <row r="186" spans="4:5" s="5" customFormat="1">
      <c r="D186" s="116"/>
      <c r="E186" s="116"/>
    </row>
    <row r="187" spans="4:5" s="5" customFormat="1">
      <c r="D187" s="116"/>
      <c r="E187" s="116"/>
    </row>
    <row r="188" spans="4:5" s="5" customFormat="1">
      <c r="D188" s="116"/>
      <c r="E188" s="116"/>
    </row>
    <row r="189" spans="4:5" s="5" customFormat="1">
      <c r="D189" s="116"/>
      <c r="E189" s="116"/>
    </row>
    <row r="190" spans="4:5" s="5" customFormat="1">
      <c r="D190" s="116"/>
      <c r="E190" s="116"/>
    </row>
    <row r="191" spans="4:5" s="5" customFormat="1">
      <c r="D191" s="116"/>
      <c r="E191" s="116"/>
    </row>
    <row r="192" spans="4:5" s="5" customFormat="1">
      <c r="D192" s="116"/>
      <c r="E192" s="116"/>
    </row>
    <row r="193" spans="4:5" s="5" customFormat="1">
      <c r="D193" s="116"/>
      <c r="E193" s="116"/>
    </row>
    <row r="194" spans="4:5" s="5" customFormat="1">
      <c r="D194" s="116"/>
      <c r="E194" s="116"/>
    </row>
    <row r="195" spans="4:5" s="5" customFormat="1">
      <c r="D195" s="116"/>
      <c r="E195" s="116"/>
    </row>
    <row r="196" spans="4:5" s="5" customFormat="1">
      <c r="D196" s="116"/>
      <c r="E196" s="116"/>
    </row>
    <row r="197" spans="4:5" s="5" customFormat="1">
      <c r="D197" s="116"/>
      <c r="E197" s="116"/>
    </row>
    <row r="198" spans="4:5" s="5" customFormat="1">
      <c r="D198" s="116"/>
      <c r="E198" s="116"/>
    </row>
    <row r="199" spans="4:5" s="5" customFormat="1">
      <c r="D199" s="116"/>
      <c r="E199" s="116"/>
    </row>
    <row r="200" spans="4:5" s="5" customFormat="1">
      <c r="D200" s="116"/>
      <c r="E200" s="116"/>
    </row>
    <row r="201" spans="4:5" s="5" customFormat="1">
      <c r="D201" s="116"/>
      <c r="E201" s="116"/>
    </row>
    <row r="202" spans="4:5" s="5" customFormat="1">
      <c r="D202" s="116"/>
      <c r="E202" s="116"/>
    </row>
    <row r="203" spans="4:5" s="5" customFormat="1">
      <c r="D203" s="116"/>
      <c r="E203" s="116"/>
    </row>
    <row r="204" spans="4:5" s="5" customFormat="1">
      <c r="D204" s="116"/>
      <c r="E204" s="116"/>
    </row>
    <row r="205" spans="4:5" s="5" customFormat="1">
      <c r="D205" s="116"/>
      <c r="E205" s="116"/>
    </row>
    <row r="206" spans="4:5" s="5" customFormat="1">
      <c r="D206" s="116"/>
      <c r="E206" s="116"/>
    </row>
    <row r="207" spans="4:5" s="5" customFormat="1">
      <c r="D207" s="116"/>
      <c r="E207" s="116"/>
    </row>
    <row r="208" spans="4:5" s="5" customFormat="1">
      <c r="D208" s="116"/>
      <c r="E208" s="116"/>
    </row>
    <row r="209" spans="2:5" s="5" customFormat="1">
      <c r="D209" s="116"/>
      <c r="E209" s="116"/>
    </row>
    <row r="210" spans="2:5" s="5" customFormat="1">
      <c r="D210" s="116"/>
      <c r="E210" s="116"/>
    </row>
    <row r="211" spans="2:5" s="5" customFormat="1">
      <c r="D211" s="116"/>
      <c r="E211" s="116"/>
    </row>
    <row r="212" spans="2:5" s="5" customFormat="1">
      <c r="B212" s="15"/>
      <c r="C212" s="15"/>
      <c r="D212" s="116"/>
      <c r="E212" s="116"/>
    </row>
    <row r="213" spans="2:5" s="5" customFormat="1">
      <c r="B213" s="15"/>
      <c r="C213" s="15"/>
      <c r="D213" s="116"/>
      <c r="E213" s="116"/>
    </row>
    <row r="214" spans="2:5" s="5" customFormat="1">
      <c r="B214" s="15"/>
      <c r="C214" s="15"/>
      <c r="D214" s="116"/>
      <c r="E214" s="116"/>
    </row>
  </sheetData>
  <mergeCells count="7">
    <mergeCell ref="B60:C60"/>
    <mergeCell ref="B6:C6"/>
    <mergeCell ref="B7:C7"/>
    <mergeCell ref="B56:C56"/>
    <mergeCell ref="B57:C57"/>
    <mergeCell ref="B59:C59"/>
    <mergeCell ref="B54:D54"/>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4" verticalDpi="4294967294" r:id="rId1"/>
  <headerFooter scaleWithDoc="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07"/>
  <sheetViews>
    <sheetView showGridLines="0" zoomScaleNormal="100" zoomScaleSheetLayoutView="85" workbookViewId="0">
      <selection activeCell="B3" sqref="B3"/>
    </sheetView>
  </sheetViews>
  <sheetFormatPr baseColWidth="10" defaultColWidth="11.453125" defaultRowHeight="15" customHeight="1"/>
  <cols>
    <col min="1" max="1" width="6.81640625" style="15" customWidth="1"/>
    <col min="2" max="2" width="88.54296875" style="15" bestFit="1" customWidth="1"/>
    <col min="3" max="3" width="17.81640625" style="15" customWidth="1"/>
    <col min="4" max="4" width="15.7265625" style="15" customWidth="1"/>
    <col min="5" max="5" width="23.453125" style="985" bestFit="1" customWidth="1"/>
    <col min="6" max="6" width="16.7265625" style="15" bestFit="1" customWidth="1"/>
    <col min="7" max="7" width="14.7265625" style="15" bestFit="1" customWidth="1"/>
    <col min="8" max="16384" width="11.453125" style="15"/>
  </cols>
  <sheetData>
    <row r="1" spans="1:7" ht="14.5">
      <c r="A1" s="696" t="s">
        <v>217</v>
      </c>
      <c r="B1" s="409"/>
    </row>
    <row r="2" spans="1:7" ht="15" customHeight="1">
      <c r="A2" s="696"/>
      <c r="B2" s="361" t="str">
        <f>+INDICE!B2</f>
        <v>MINISTERIO DE ECONOMÍA</v>
      </c>
      <c r="C2" s="7"/>
      <c r="D2" s="222"/>
    </row>
    <row r="3" spans="1:7" ht="15" customHeight="1">
      <c r="A3" s="696"/>
      <c r="B3" s="361" t="str">
        <f>+INDICE!B3</f>
        <v>SECRETARÍA DE FINANZAS</v>
      </c>
      <c r="C3" s="5"/>
      <c r="D3" s="222"/>
    </row>
    <row r="4" spans="1:7" s="395" customFormat="1" ht="13">
      <c r="B4" s="357"/>
      <c r="C4" s="35"/>
      <c r="D4" s="396"/>
      <c r="E4" s="402"/>
      <c r="F4" s="15"/>
      <c r="G4" s="15"/>
    </row>
    <row r="5" spans="1:7" s="395" customFormat="1" ht="13">
      <c r="B5" s="397"/>
      <c r="C5" s="398"/>
      <c r="D5" s="396"/>
      <c r="E5" s="402"/>
      <c r="F5" s="15"/>
      <c r="G5" s="15"/>
    </row>
    <row r="6" spans="1:7" ht="15" customHeight="1">
      <c r="B6" s="1210" t="s">
        <v>712</v>
      </c>
      <c r="C6" s="1210"/>
      <c r="D6" s="1210"/>
    </row>
    <row r="7" spans="1:7" ht="15" customHeight="1">
      <c r="B7" s="1211" t="s">
        <v>376</v>
      </c>
      <c r="C7" s="1211"/>
      <c r="D7" s="1211"/>
    </row>
    <row r="8" spans="1:7" s="395" customFormat="1" ht="13">
      <c r="B8" s="35"/>
      <c r="C8" s="399"/>
      <c r="D8" s="396"/>
      <c r="E8" s="402"/>
      <c r="F8" s="15"/>
      <c r="G8" s="15"/>
    </row>
    <row r="9" spans="1:7" s="395" customFormat="1" ht="13">
      <c r="B9" s="394"/>
      <c r="C9" s="394"/>
      <c r="D9" s="396"/>
      <c r="E9" s="402"/>
      <c r="F9" s="15"/>
      <c r="G9" s="15"/>
    </row>
    <row r="10" spans="1:7" ht="15" customHeight="1" thickBot="1">
      <c r="B10" s="925" t="s">
        <v>798</v>
      </c>
      <c r="C10" s="399"/>
      <c r="D10" s="222"/>
    </row>
    <row r="11" spans="1:7" ht="15" customHeight="1" thickTop="1">
      <c r="B11" s="223"/>
      <c r="C11" s="806" t="s">
        <v>271</v>
      </c>
      <c r="D11" s="1216" t="s">
        <v>286</v>
      </c>
    </row>
    <row r="12" spans="1:7" ht="15" customHeight="1" thickBot="1">
      <c r="B12" s="224"/>
      <c r="C12" s="807" t="s">
        <v>272</v>
      </c>
      <c r="D12" s="1217"/>
    </row>
    <row r="13" spans="1:7" ht="15" customHeight="1" thickTop="1">
      <c r="B13" s="57"/>
      <c r="C13" s="988"/>
      <c r="D13" s="225"/>
    </row>
    <row r="14" spans="1:7" s="382" customFormat="1" ht="15" customHeight="1">
      <c r="B14" s="380" t="s">
        <v>679</v>
      </c>
      <c r="C14" s="594">
        <f>+C17+C64</f>
        <v>336228302.34354132</v>
      </c>
      <c r="D14" s="383"/>
      <c r="E14" s="942"/>
      <c r="F14" s="15"/>
      <c r="G14" s="15"/>
    </row>
    <row r="15" spans="1:7" ht="15" customHeight="1" thickBot="1">
      <c r="B15" s="140"/>
      <c r="C15" s="990"/>
      <c r="D15" s="226"/>
    </row>
    <row r="16" spans="1:7" ht="15" customHeight="1" thickTop="1">
      <c r="B16" s="57"/>
      <c r="C16" s="988"/>
      <c r="D16" s="225"/>
    </row>
    <row r="17" spans="2:7" ht="15" customHeight="1">
      <c r="B17" s="371" t="s">
        <v>692</v>
      </c>
      <c r="C17" s="1003">
        <f>+C19+C21+C23</f>
        <v>323381317.59421015</v>
      </c>
      <c r="D17" s="456">
        <f>+D19+D21+D23</f>
        <v>1</v>
      </c>
      <c r="F17" s="738"/>
    </row>
    <row r="18" spans="2:7" ht="15" customHeight="1">
      <c r="B18" s="227"/>
      <c r="C18" s="228"/>
      <c r="D18" s="229"/>
    </row>
    <row r="19" spans="2:7" s="384" customFormat="1" ht="15" customHeight="1">
      <c r="B19" s="457" t="s">
        <v>537</v>
      </c>
      <c r="C19" s="808">
        <f>+C28+C47</f>
        <v>320855442.98991787</v>
      </c>
      <c r="D19" s="458">
        <f>+C19/$C$17</f>
        <v>0.99218917585257094</v>
      </c>
      <c r="E19" s="985"/>
      <c r="F19" s="15"/>
      <c r="G19" s="15"/>
    </row>
    <row r="20" spans="2:7" ht="15" customHeight="1">
      <c r="B20" s="227"/>
      <c r="C20" s="228"/>
      <c r="D20" s="229"/>
    </row>
    <row r="21" spans="2:7" s="384" customFormat="1" ht="15" customHeight="1">
      <c r="B21" s="457" t="s">
        <v>933</v>
      </c>
      <c r="C21" s="808">
        <f>+C36+C54</f>
        <v>103444.18754347981</v>
      </c>
      <c r="D21" s="458">
        <f>+C21/$C$17</f>
        <v>3.1988300472349826E-4</v>
      </c>
      <c r="E21" s="985"/>
      <c r="F21" s="15"/>
      <c r="G21" s="15"/>
    </row>
    <row r="22" spans="2:7" ht="15" customHeight="1">
      <c r="B22" s="144"/>
      <c r="C22" s="230"/>
      <c r="D22" s="231"/>
    </row>
    <row r="23" spans="2:7" s="384" customFormat="1" ht="15" customHeight="1">
      <c r="B23" s="457" t="s">
        <v>934</v>
      </c>
      <c r="C23" s="230">
        <f>+C40+C58</f>
        <v>2422430.4167488129</v>
      </c>
      <c r="D23" s="458">
        <f>+C23/$C$17</f>
        <v>7.4909411427055931E-3</v>
      </c>
      <c r="E23" s="985"/>
      <c r="F23" s="15"/>
      <c r="G23" s="15"/>
    </row>
    <row r="24" spans="2:7" ht="15" customHeight="1" thickBot="1">
      <c r="B24" s="13"/>
      <c r="C24" s="987"/>
      <c r="D24" s="232"/>
    </row>
    <row r="25" spans="2:7" ht="15" customHeight="1" thickTop="1">
      <c r="B25" s="57"/>
      <c r="C25" s="988"/>
      <c r="D25" s="225"/>
    </row>
    <row r="26" spans="2:7" ht="15" customHeight="1">
      <c r="B26" s="371" t="s">
        <v>377</v>
      </c>
      <c r="C26" s="1003">
        <f>+C28+C36+C40</f>
        <v>182025470.58237734</v>
      </c>
      <c r="D26" s="456">
        <f>+D28+D36+D40</f>
        <v>0.5628818384950397</v>
      </c>
    </row>
    <row r="27" spans="2:7" ht="15" customHeight="1">
      <c r="B27" s="233"/>
      <c r="C27" s="228"/>
      <c r="D27" s="229"/>
    </row>
    <row r="28" spans="2:7" ht="15" customHeight="1">
      <c r="B28" s="457" t="s">
        <v>537</v>
      </c>
      <c r="C28" s="459">
        <f>SUM(C29:C34)</f>
        <v>181898468.50714108</v>
      </c>
      <c r="D28" s="458">
        <f>+C28/$C$17</f>
        <v>0.56248910685494036</v>
      </c>
    </row>
    <row r="29" spans="2:7" ht="15" customHeight="1">
      <c r="B29" s="460" t="s">
        <v>350</v>
      </c>
      <c r="C29" s="461">
        <v>159559801.4494383</v>
      </c>
      <c r="D29" s="462">
        <f t="shared" ref="D29:D34" si="0">+C29/$C$17</f>
        <v>0.49341069742828914</v>
      </c>
      <c r="F29" s="402"/>
      <c r="G29" s="395"/>
    </row>
    <row r="30" spans="2:7" ht="15" customHeight="1">
      <c r="B30" s="460" t="s">
        <v>259</v>
      </c>
      <c r="C30" s="461">
        <v>633609.19185240206</v>
      </c>
      <c r="D30" s="462">
        <f t="shared" si="0"/>
        <v>1.9593252837428179E-3</v>
      </c>
    </row>
    <row r="31" spans="2:7" ht="15" customHeight="1">
      <c r="B31" s="460" t="s">
        <v>351</v>
      </c>
      <c r="C31" s="463">
        <v>16825423.415961295</v>
      </c>
      <c r="D31" s="462">
        <f t="shared" si="0"/>
        <v>5.2029670548483592E-2</v>
      </c>
      <c r="F31" s="395"/>
      <c r="G31" s="395"/>
    </row>
    <row r="32" spans="2:7" ht="15.75" customHeight="1">
      <c r="B32" s="460" t="s">
        <v>352</v>
      </c>
      <c r="C32" s="463">
        <v>2306722.2010787684</v>
      </c>
      <c r="D32" s="462">
        <f t="shared" si="0"/>
        <v>7.1331337822468817E-3</v>
      </c>
    </row>
    <row r="33" spans="2:6" ht="15" customHeight="1">
      <c r="B33" s="460" t="s">
        <v>353</v>
      </c>
      <c r="C33" s="464">
        <v>2249825.8851980078</v>
      </c>
      <c r="D33" s="462">
        <f t="shared" si="0"/>
        <v>6.9571919056287774E-3</v>
      </c>
    </row>
    <row r="34" spans="2:6" ht="15" customHeight="1">
      <c r="B34" s="460" t="s">
        <v>559</v>
      </c>
      <c r="C34" s="464">
        <v>323086.3636123311</v>
      </c>
      <c r="D34" s="462">
        <f t="shared" si="0"/>
        <v>9.9908790654923006E-4</v>
      </c>
      <c r="F34" s="901"/>
    </row>
    <row r="35" spans="2:6" ht="15" customHeight="1">
      <c r="B35" s="66"/>
      <c r="C35" s="235"/>
      <c r="D35" s="745"/>
    </row>
    <row r="36" spans="2:6" ht="15" customHeight="1">
      <c r="B36" s="457" t="s">
        <v>933</v>
      </c>
      <c r="C36" s="465">
        <f>+SUM(C37:C38)</f>
        <v>62141.5802430927</v>
      </c>
      <c r="D36" s="458">
        <f>+C36/$C$17</f>
        <v>1.9216193658122842E-4</v>
      </c>
    </row>
    <row r="37" spans="2:6" ht="15" customHeight="1">
      <c r="B37" s="460" t="s">
        <v>353</v>
      </c>
      <c r="C37" s="463">
        <v>60739.457539605275</v>
      </c>
      <c r="D37" s="462">
        <f>+C37/$C$17</f>
        <v>1.8782611806852494E-4</v>
      </c>
    </row>
    <row r="38" spans="2:6" ht="15" customHeight="1">
      <c r="B38" s="460" t="s">
        <v>355</v>
      </c>
      <c r="C38" s="463">
        <v>1402.1227034874241</v>
      </c>
      <c r="D38" s="462">
        <f>+C38/$C$17</f>
        <v>4.3358185127034933E-6</v>
      </c>
    </row>
    <row r="39" spans="2:6" ht="15" customHeight="1">
      <c r="B39" s="66"/>
      <c r="C39" s="235"/>
      <c r="D39" s="234"/>
    </row>
    <row r="40" spans="2:6" ht="15" customHeight="1">
      <c r="B40" s="457" t="s">
        <v>934</v>
      </c>
      <c r="C40" s="465">
        <f>SUM(C41:C43)</f>
        <v>64860.49499316694</v>
      </c>
      <c r="D40" s="458">
        <f>+C40/$C$17</f>
        <v>2.0056970351811136E-4</v>
      </c>
    </row>
    <row r="41" spans="2:6" s="237" customFormat="1" ht="15" customHeight="1">
      <c r="B41" s="460" t="s">
        <v>404</v>
      </c>
      <c r="C41" s="464">
        <v>52084.974658184045</v>
      </c>
      <c r="D41" s="753">
        <f>+C41/$C$17</f>
        <v>1.6106364784975624E-4</v>
      </c>
      <c r="E41" s="985"/>
    </row>
    <row r="42" spans="2:6" s="237" customFormat="1" ht="15" customHeight="1">
      <c r="B42" s="460" t="s">
        <v>405</v>
      </c>
      <c r="C42" s="464">
        <v>2807.7251929344129</v>
      </c>
      <c r="D42" s="753">
        <f>+C42/$C$17</f>
        <v>8.6823976530939918E-6</v>
      </c>
      <c r="E42" s="985"/>
    </row>
    <row r="43" spans="2:6" s="237" customFormat="1" ht="15" customHeight="1">
      <c r="B43" s="460" t="s">
        <v>935</v>
      </c>
      <c r="C43" s="464">
        <v>9967.795142048486</v>
      </c>
      <c r="D43" s="753">
        <f>+C43/$C$17</f>
        <v>3.0823658015261148E-5</v>
      </c>
      <c r="E43" s="985"/>
    </row>
    <row r="44" spans="2:6" ht="15" customHeight="1">
      <c r="B44" s="66"/>
      <c r="C44" s="235"/>
      <c r="D44" s="234"/>
    </row>
    <row r="45" spans="2:6" ht="15" customHeight="1">
      <c r="B45" s="371" t="s">
        <v>542</v>
      </c>
      <c r="C45" s="1003">
        <f>+C47+C54+C58</f>
        <v>141355847.01183286</v>
      </c>
      <c r="D45" s="456">
        <f>+D47+D54+D58</f>
        <v>0.43711816150496047</v>
      </c>
    </row>
    <row r="46" spans="2:6" ht="15" customHeight="1">
      <c r="B46" s="233"/>
      <c r="C46" s="238"/>
      <c r="D46" s="229"/>
    </row>
    <row r="47" spans="2:6" ht="15" customHeight="1">
      <c r="B47" s="457" t="s">
        <v>537</v>
      </c>
      <c r="C47" s="465">
        <f>SUM(C48:C52)</f>
        <v>138956974.48277682</v>
      </c>
      <c r="D47" s="466">
        <f t="shared" ref="D47:D52" si="1">+C47/$C$17</f>
        <v>0.42970006899763069</v>
      </c>
      <c r="E47" s="746"/>
    </row>
    <row r="48" spans="2:6" ht="15" customHeight="1">
      <c r="B48" s="460" t="s">
        <v>350</v>
      </c>
      <c r="C48" s="463">
        <v>66192278.320609815</v>
      </c>
      <c r="D48" s="462">
        <f t="shared" si="1"/>
        <v>0.2046880098487017</v>
      </c>
      <c r="F48" s="402"/>
    </row>
    <row r="49" spans="1:6" ht="15" customHeight="1">
      <c r="B49" s="460" t="s">
        <v>268</v>
      </c>
      <c r="C49" s="463">
        <v>67200334.579572335</v>
      </c>
      <c r="D49" s="462">
        <f t="shared" si="1"/>
        <v>0.20780524700532513</v>
      </c>
      <c r="F49" s="901"/>
    </row>
    <row r="50" spans="1:6" ht="15" hidden="1" customHeight="1">
      <c r="B50" s="460" t="s">
        <v>352</v>
      </c>
      <c r="C50" s="463">
        <v>0</v>
      </c>
      <c r="D50" s="462">
        <f t="shared" si="1"/>
        <v>0</v>
      </c>
    </row>
    <row r="51" spans="1:6" ht="15" customHeight="1">
      <c r="B51" s="460" t="s">
        <v>354</v>
      </c>
      <c r="C51" s="463">
        <v>5284483.9959686538</v>
      </c>
      <c r="D51" s="462">
        <f t="shared" si="1"/>
        <v>1.6341339800587378E-2</v>
      </c>
    </row>
    <row r="52" spans="1:6" ht="15" customHeight="1">
      <c r="B52" s="460" t="s">
        <v>353</v>
      </c>
      <c r="C52" s="463">
        <v>279877.58662602643</v>
      </c>
      <c r="D52" s="462">
        <f t="shared" si="1"/>
        <v>8.6547234301650761E-4</v>
      </c>
    </row>
    <row r="53" spans="1:6" ht="15" customHeight="1">
      <c r="B53" s="144"/>
      <c r="C53" s="236"/>
      <c r="D53" s="231"/>
    </row>
    <row r="54" spans="1:6" ht="15" customHeight="1">
      <c r="B54" s="457" t="s">
        <v>933</v>
      </c>
      <c r="C54" s="465">
        <f>SUM(C55:C56)</f>
        <v>41302.607300387121</v>
      </c>
      <c r="D54" s="458">
        <f>+C54/$C$17</f>
        <v>1.2772106814226984E-4</v>
      </c>
    </row>
    <row r="55" spans="1:6" ht="15" customHeight="1">
      <c r="B55" s="460" t="s">
        <v>353</v>
      </c>
      <c r="C55" s="463">
        <v>32617.775050387121</v>
      </c>
      <c r="D55" s="462">
        <f>+C55/$C$17</f>
        <v>1.0086474782478626E-4</v>
      </c>
    </row>
    <row r="56" spans="1:6" ht="15" customHeight="1">
      <c r="B56" s="460" t="s">
        <v>355</v>
      </c>
      <c r="C56" s="463">
        <v>8684.8322500000013</v>
      </c>
      <c r="D56" s="462">
        <f>+C56/$C$17</f>
        <v>2.6856320317483595E-5</v>
      </c>
    </row>
    <row r="57" spans="1:6" ht="15" customHeight="1">
      <c r="B57" s="66"/>
      <c r="C57" s="235"/>
      <c r="D57" s="234"/>
    </row>
    <row r="58" spans="1:6" ht="15" customHeight="1">
      <c r="B58" s="457" t="s">
        <v>934</v>
      </c>
      <c r="C58" s="459">
        <f>SUM(C59:C61)</f>
        <v>2357569.9217556459</v>
      </c>
      <c r="D58" s="458">
        <f>+C58/$C$17</f>
        <v>7.2903714391874819E-3</v>
      </c>
    </row>
    <row r="59" spans="1:6" ht="15" customHeight="1">
      <c r="B59" s="460" t="s">
        <v>404</v>
      </c>
      <c r="C59" s="464">
        <v>1001012.2976666407</v>
      </c>
      <c r="D59" s="462">
        <f>+C59/$C$17</f>
        <v>3.0954549419046681E-3</v>
      </c>
    </row>
    <row r="60" spans="1:6" ht="15" customHeight="1">
      <c r="B60" s="460" t="s">
        <v>405</v>
      </c>
      <c r="C60" s="464">
        <v>858293.45723885333</v>
      </c>
      <c r="D60" s="462">
        <f>+C60/$C$17</f>
        <v>2.6541219623449895E-3</v>
      </c>
    </row>
    <row r="61" spans="1:6" ht="15" customHeight="1">
      <c r="B61" s="460" t="s">
        <v>935</v>
      </c>
      <c r="C61" s="464">
        <v>498264.16685015196</v>
      </c>
      <c r="D61" s="462">
        <f>+C61/$C$17</f>
        <v>1.5407945349378246E-3</v>
      </c>
    </row>
    <row r="62" spans="1:6" ht="15" customHeight="1" thickBot="1">
      <c r="B62" s="13"/>
      <c r="C62" s="997"/>
      <c r="D62" s="232"/>
    </row>
    <row r="63" spans="1:6" ht="15" customHeight="1" thickTop="1" thickBot="1">
      <c r="A63" s="133"/>
      <c r="B63" s="57"/>
      <c r="C63" s="239"/>
      <c r="D63" s="240"/>
    </row>
    <row r="64" spans="1:6" s="985" customFormat="1" ht="15" customHeight="1" thickTop="1">
      <c r="A64" s="15"/>
      <c r="B64" s="467" t="s">
        <v>936</v>
      </c>
      <c r="C64" s="468">
        <f>+C66+C71</f>
        <v>12846984.749331184</v>
      </c>
      <c r="D64" s="469">
        <f>+D66+D71</f>
        <v>0.99999999999999989</v>
      </c>
    </row>
    <row r="65" spans="1:5" s="985" customFormat="1" ht="15" customHeight="1">
      <c r="A65" s="15"/>
      <c r="B65" s="241"/>
      <c r="C65" s="51"/>
      <c r="D65" s="242"/>
    </row>
    <row r="66" spans="1:5" s="985" customFormat="1" ht="15" customHeight="1">
      <c r="A66" s="15"/>
      <c r="B66" s="470" t="s">
        <v>377</v>
      </c>
      <c r="C66" s="1003">
        <f>+C68+C69</f>
        <v>1075320.6846546987</v>
      </c>
      <c r="D66" s="471">
        <f>SUM(D68:D69)</f>
        <v>8.3702184258503162E-2</v>
      </c>
    </row>
    <row r="67" spans="1:5" s="985" customFormat="1" ht="15" customHeight="1">
      <c r="A67" s="15"/>
      <c r="B67" s="241"/>
      <c r="C67" s="51"/>
      <c r="D67" s="242"/>
    </row>
    <row r="68" spans="1:5" s="985" customFormat="1" ht="15" customHeight="1">
      <c r="A68" s="15"/>
      <c r="B68" s="460" t="s">
        <v>749</v>
      </c>
      <c r="C68" s="461">
        <v>929780.55230617255</v>
      </c>
      <c r="D68" s="462">
        <f>+C68/$C$64</f>
        <v>7.2373445633192424E-2</v>
      </c>
    </row>
    <row r="69" spans="1:5" s="985" customFormat="1" ht="15" customHeight="1">
      <c r="A69" s="15"/>
      <c r="B69" s="460" t="s">
        <v>750</v>
      </c>
      <c r="C69" s="464">
        <v>145540.13234852612</v>
      </c>
      <c r="D69" s="462">
        <f>+C69/$C$64</f>
        <v>1.1328738625310735E-2</v>
      </c>
    </row>
    <row r="70" spans="1:5" s="985" customFormat="1" ht="15" customHeight="1">
      <c r="A70" s="15"/>
      <c r="B70" s="241"/>
      <c r="C70" s="51"/>
      <c r="D70" s="242"/>
    </row>
    <row r="71" spans="1:5" s="985" customFormat="1" ht="15" customHeight="1">
      <c r="A71" s="15"/>
      <c r="B71" s="371" t="s">
        <v>542</v>
      </c>
      <c r="C71" s="1003">
        <f>+C73+C74+C75</f>
        <v>11771664.064676486</v>
      </c>
      <c r="D71" s="471">
        <f>SUM(D73:D75)</f>
        <v>0.91629781574149671</v>
      </c>
    </row>
    <row r="72" spans="1:5" s="985" customFormat="1" ht="15" customHeight="1">
      <c r="A72" s="15"/>
      <c r="B72" s="243"/>
      <c r="C72" s="51"/>
      <c r="D72" s="242"/>
      <c r="E72" s="762"/>
    </row>
    <row r="73" spans="1:5" s="985" customFormat="1" ht="15" customHeight="1">
      <c r="A73" s="15"/>
      <c r="B73" s="460" t="s">
        <v>751</v>
      </c>
      <c r="C73" s="461">
        <v>5151027.2004566593</v>
      </c>
      <c r="D73" s="462">
        <f>+C73/$C$64</f>
        <v>0.40095223127939206</v>
      </c>
    </row>
    <row r="74" spans="1:5" s="985" customFormat="1" ht="15" customHeight="1">
      <c r="A74" s="15"/>
      <c r="B74" s="460" t="s">
        <v>932</v>
      </c>
      <c r="C74" s="461">
        <v>6479180.9148161672</v>
      </c>
      <c r="D74" s="462">
        <f>+C74/$C$64</f>
        <v>0.50433475568292196</v>
      </c>
    </row>
    <row r="75" spans="1:5" s="985" customFormat="1" ht="15" customHeight="1">
      <c r="A75" s="15"/>
      <c r="B75" s="460" t="s">
        <v>752</v>
      </c>
      <c r="C75" s="461">
        <v>141455.94940365758</v>
      </c>
      <c r="D75" s="462">
        <f>+C75/$C$64</f>
        <v>1.1010828779182741E-2</v>
      </c>
    </row>
    <row r="76" spans="1:5" s="985" customFormat="1" ht="15" customHeight="1" thickBot="1">
      <c r="A76" s="15"/>
      <c r="B76" s="987"/>
      <c r="C76" s="997"/>
      <c r="D76" s="232"/>
    </row>
    <row r="77" spans="1:5" s="985" customFormat="1" ht="13.5" thickTop="1">
      <c r="A77" s="15"/>
      <c r="B77" s="388"/>
      <c r="C77" s="388"/>
      <c r="D77" s="388"/>
    </row>
    <row r="78" spans="1:5" s="985" customFormat="1" ht="13">
      <c r="A78" s="15"/>
      <c r="B78" s="1209" t="s">
        <v>937</v>
      </c>
      <c r="C78" s="1209"/>
      <c r="D78" s="1209"/>
    </row>
    <row r="79" spans="1:5" s="985" customFormat="1" ht="29.25" customHeight="1">
      <c r="A79" s="15"/>
      <c r="B79" s="1215" t="s">
        <v>938</v>
      </c>
      <c r="C79" s="1215"/>
      <c r="D79" s="1215"/>
    </row>
    <row r="80" spans="1:5" s="985" customFormat="1" ht="12.75" customHeight="1">
      <c r="A80" s="15"/>
      <c r="B80" s="1215" t="s">
        <v>939</v>
      </c>
      <c r="C80" s="1215"/>
      <c r="D80" s="1215"/>
    </row>
    <row r="81" spans="1:4" s="985" customFormat="1" ht="15" customHeight="1">
      <c r="A81" s="15"/>
      <c r="B81" s="1215" t="s">
        <v>940</v>
      </c>
      <c r="C81" s="1215"/>
      <c r="D81" s="1215"/>
    </row>
    <row r="82" spans="1:4" s="985" customFormat="1" ht="15" customHeight="1">
      <c r="A82" s="15"/>
      <c r="B82" s="1215"/>
      <c r="C82" s="1215"/>
      <c r="D82" s="1215"/>
    </row>
    <row r="83" spans="1:4" s="985" customFormat="1" ht="15" customHeight="1">
      <c r="A83" s="15"/>
      <c r="B83" s="15"/>
      <c r="C83" s="15"/>
      <c r="D83" s="15"/>
    </row>
    <row r="84" spans="1:4" s="985" customFormat="1" ht="15" customHeight="1">
      <c r="A84" s="15"/>
      <c r="B84" s="15"/>
      <c r="C84" s="15"/>
      <c r="D84" s="15"/>
    </row>
    <row r="85" spans="1:4" s="985" customFormat="1" ht="15" customHeight="1">
      <c r="A85" s="15"/>
      <c r="B85" s="15"/>
      <c r="C85" s="15"/>
      <c r="D85" s="15"/>
    </row>
    <row r="86" spans="1:4" s="985" customFormat="1" ht="15" customHeight="1">
      <c r="A86" s="15"/>
      <c r="B86" s="15"/>
      <c r="C86" s="15"/>
      <c r="D86" s="15"/>
    </row>
    <row r="87" spans="1:4" s="985" customFormat="1" ht="15" customHeight="1">
      <c r="A87" s="15"/>
      <c r="B87" s="15"/>
      <c r="C87" s="15"/>
      <c r="D87" s="15"/>
    </row>
    <row r="88" spans="1:4" s="985" customFormat="1" ht="15" customHeight="1">
      <c r="A88" s="15"/>
      <c r="B88" s="15"/>
      <c r="C88" s="15"/>
      <c r="D88" s="15"/>
    </row>
    <row r="89" spans="1:4" s="985" customFormat="1" ht="15" customHeight="1">
      <c r="A89" s="15"/>
      <c r="B89" s="15"/>
      <c r="C89" s="15"/>
      <c r="D89" s="15"/>
    </row>
    <row r="90" spans="1:4" s="985" customFormat="1" ht="15" customHeight="1">
      <c r="A90" s="15"/>
      <c r="B90" s="15"/>
      <c r="C90" s="15"/>
      <c r="D90" s="15"/>
    </row>
    <row r="91" spans="1:4" s="985" customFormat="1" ht="15" customHeight="1">
      <c r="A91" s="15"/>
      <c r="B91" s="15"/>
      <c r="C91" s="15"/>
      <c r="D91" s="15"/>
    </row>
    <row r="92" spans="1:4" s="985" customFormat="1" ht="15" customHeight="1">
      <c r="A92" s="15"/>
      <c r="B92" s="15"/>
      <c r="C92" s="15"/>
      <c r="D92" s="15"/>
    </row>
    <row r="93" spans="1:4" s="985" customFormat="1" ht="15" customHeight="1">
      <c r="A93" s="15"/>
      <c r="B93" s="15"/>
      <c r="C93" s="15"/>
      <c r="D93" s="15"/>
    </row>
    <row r="94" spans="1:4" s="985" customFormat="1" ht="15" customHeight="1">
      <c r="A94" s="15"/>
      <c r="B94" s="15"/>
      <c r="C94" s="15"/>
      <c r="D94" s="15"/>
    </row>
    <row r="95" spans="1:4" s="985" customFormat="1" ht="15" customHeight="1">
      <c r="A95" s="15"/>
      <c r="B95" s="15"/>
      <c r="C95" s="15"/>
      <c r="D95" s="15"/>
    </row>
    <row r="96" spans="1:4" s="985" customFormat="1" ht="15" customHeight="1">
      <c r="A96" s="15"/>
      <c r="B96" s="15"/>
      <c r="C96" s="15"/>
      <c r="D96" s="15"/>
    </row>
    <row r="97" spans="1:4" s="985" customFormat="1" ht="15" customHeight="1">
      <c r="A97" s="15"/>
      <c r="B97" s="15"/>
      <c r="C97" s="15"/>
      <c r="D97" s="15"/>
    </row>
    <row r="98" spans="1:4" s="985" customFormat="1" ht="15" customHeight="1">
      <c r="A98" s="15"/>
      <c r="B98" s="15"/>
      <c r="C98" s="15"/>
      <c r="D98" s="15"/>
    </row>
    <row r="99" spans="1:4" s="985" customFormat="1" ht="15" customHeight="1">
      <c r="A99" s="15"/>
      <c r="B99" s="15"/>
      <c r="C99" s="15"/>
      <c r="D99" s="15"/>
    </row>
    <row r="100" spans="1:4" s="985" customFormat="1" ht="15" customHeight="1">
      <c r="A100" s="15"/>
      <c r="B100" s="15"/>
      <c r="C100" s="15"/>
      <c r="D100" s="15"/>
    </row>
    <row r="101" spans="1:4" s="985" customFormat="1" ht="15" customHeight="1">
      <c r="A101" s="15"/>
      <c r="B101" s="15"/>
      <c r="C101" s="15"/>
      <c r="D101" s="15"/>
    </row>
    <row r="102" spans="1:4" s="985" customFormat="1" ht="15" customHeight="1">
      <c r="A102" s="15"/>
      <c r="B102" s="15"/>
      <c r="C102" s="15"/>
      <c r="D102" s="15"/>
    </row>
    <row r="103" spans="1:4" s="985" customFormat="1" ht="15" customHeight="1">
      <c r="A103" s="15"/>
      <c r="B103" s="15"/>
      <c r="C103" s="15"/>
      <c r="D103" s="15"/>
    </row>
    <row r="104" spans="1:4" s="985" customFormat="1" ht="15" customHeight="1">
      <c r="A104" s="15"/>
      <c r="B104" s="15"/>
      <c r="C104" s="15"/>
      <c r="D104" s="15"/>
    </row>
    <row r="105" spans="1:4" s="985" customFormat="1" ht="15" customHeight="1">
      <c r="A105" s="15"/>
      <c r="B105" s="15"/>
      <c r="C105" s="15"/>
      <c r="D105" s="15"/>
    </row>
    <row r="106" spans="1:4" s="985" customFormat="1" ht="15" customHeight="1">
      <c r="A106" s="15"/>
      <c r="B106" s="15"/>
      <c r="C106" s="15"/>
      <c r="D106" s="15"/>
    </row>
    <row r="107" spans="1:4" s="985" customFormat="1" ht="15" customHeight="1">
      <c r="A107" s="15"/>
      <c r="B107" s="15"/>
      <c r="C107" s="15"/>
      <c r="D107" s="15"/>
    </row>
  </sheetData>
  <mergeCells count="7">
    <mergeCell ref="B81:D82"/>
    <mergeCell ref="B6:D6"/>
    <mergeCell ref="B7:D7"/>
    <mergeCell ref="D11:D12"/>
    <mergeCell ref="B79:D79"/>
    <mergeCell ref="B80:D80"/>
    <mergeCell ref="B78:D7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9" orientation="portrait" verticalDpi="300" r:id="rId1"/>
  <headerFooter scaleWithDoc="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58"/>
  <sheetViews>
    <sheetView showGridLines="0" showRuler="0" zoomScaleNormal="100" zoomScaleSheetLayoutView="85" workbookViewId="0">
      <selection activeCell="B3" sqref="B3"/>
    </sheetView>
  </sheetViews>
  <sheetFormatPr baseColWidth="10" defaultColWidth="11.453125" defaultRowHeight="13"/>
  <cols>
    <col min="1" max="1" width="6.81640625" style="29" customWidth="1"/>
    <col min="2" max="2" width="47.81640625" style="29" customWidth="1"/>
    <col min="3" max="3" width="20.7265625" style="29" customWidth="1"/>
    <col min="4" max="4" width="12.7265625" style="29" customWidth="1"/>
    <col min="5" max="5" width="20.26953125" style="985" customWidth="1"/>
    <col min="6" max="6" width="12.7265625" style="29" customWidth="1"/>
    <col min="7" max="7" width="20.7265625" style="29" customWidth="1"/>
    <col min="8" max="8" width="13" style="29" customWidth="1"/>
    <col min="9" max="16384" width="11.453125" style="29"/>
  </cols>
  <sheetData>
    <row r="1" spans="1:10" ht="14.5">
      <c r="A1" s="696" t="s">
        <v>217</v>
      </c>
      <c r="B1" s="387"/>
    </row>
    <row r="2" spans="1:10" ht="15" customHeight="1">
      <c r="A2" s="387"/>
      <c r="B2" s="361" t="str">
        <f>+INDICE!B2</f>
        <v>MINISTERIO DE ECONOMÍA</v>
      </c>
      <c r="C2" s="24"/>
      <c r="D2" s="205"/>
    </row>
    <row r="3" spans="1:10" ht="15" customHeight="1">
      <c r="A3" s="387"/>
      <c r="B3" s="361" t="str">
        <f>+INDICE!B3</f>
        <v>SECRETARÍA DE FINANZAS</v>
      </c>
      <c r="C3" s="24"/>
      <c r="D3" s="24"/>
    </row>
    <row r="4" spans="1:10" s="400" customFormat="1" ht="12">
      <c r="B4" s="401"/>
      <c r="C4" s="24"/>
      <c r="D4" s="24"/>
      <c r="E4" s="402"/>
    </row>
    <row r="5" spans="1:10" s="400" customFormat="1" ht="12">
      <c r="B5" s="24"/>
      <c r="C5" s="24"/>
      <c r="D5" s="24"/>
      <c r="E5" s="402"/>
    </row>
    <row r="6" spans="1:10" ht="16.5" customHeight="1">
      <c r="B6" s="1219" t="s">
        <v>712</v>
      </c>
      <c r="C6" s="1219"/>
      <c r="D6" s="1219"/>
      <c r="E6" s="1219"/>
      <c r="F6" s="1219"/>
      <c r="G6" s="1219"/>
      <c r="H6" s="1219"/>
    </row>
    <row r="7" spans="1:10" ht="16.5" customHeight="1">
      <c r="B7" s="1220" t="s">
        <v>683</v>
      </c>
      <c r="C7" s="1220"/>
      <c r="D7" s="1220"/>
      <c r="E7" s="1220"/>
      <c r="F7" s="1220"/>
      <c r="G7" s="1220"/>
      <c r="H7" s="1220"/>
    </row>
    <row r="8" spans="1:10" s="400" customFormat="1" ht="12">
      <c r="B8" s="403"/>
      <c r="C8" s="403"/>
      <c r="D8" s="403"/>
      <c r="E8" s="402"/>
    </row>
    <row r="9" spans="1:10" s="400" customFormat="1" ht="12.5" thickBot="1">
      <c r="B9" s="403"/>
      <c r="C9" s="403"/>
      <c r="D9" s="403"/>
      <c r="E9" s="402"/>
    </row>
    <row r="10" spans="1:10" ht="15.5" thickTop="1" thickBot="1">
      <c r="B10" s="7"/>
      <c r="C10" s="1221" t="s">
        <v>810</v>
      </c>
      <c r="D10" s="1222"/>
      <c r="E10" s="1222"/>
      <c r="F10" s="1222"/>
      <c r="G10" s="1222"/>
      <c r="H10" s="1223"/>
    </row>
    <row r="11" spans="1:10" ht="15" thickTop="1">
      <c r="B11" s="305"/>
      <c r="C11" s="1224" t="s">
        <v>699</v>
      </c>
      <c r="D11" s="1225"/>
      <c r="E11" s="1224" t="s">
        <v>698</v>
      </c>
      <c r="F11" s="1225"/>
      <c r="G11" s="1228" t="s">
        <v>680</v>
      </c>
      <c r="H11" s="1229"/>
    </row>
    <row r="12" spans="1:10" ht="36.75" customHeight="1">
      <c r="B12" s="306"/>
      <c r="C12" s="1226"/>
      <c r="D12" s="1227"/>
      <c r="E12" s="1226"/>
      <c r="F12" s="1227"/>
      <c r="G12" s="1230"/>
      <c r="H12" s="1231"/>
    </row>
    <row r="13" spans="1:10" ht="14.5">
      <c r="B13" s="307"/>
      <c r="C13" s="304" t="s">
        <v>272</v>
      </c>
      <c r="D13" s="1098" t="s">
        <v>286</v>
      </c>
      <c r="E13" s="304" t="s">
        <v>272</v>
      </c>
      <c r="F13" s="1098" t="s">
        <v>286</v>
      </c>
      <c r="G13" s="304" t="s">
        <v>272</v>
      </c>
      <c r="H13" s="1098" t="s">
        <v>286</v>
      </c>
    </row>
    <row r="14" spans="1:10" ht="14.5">
      <c r="B14" s="206"/>
      <c r="C14" s="207"/>
      <c r="D14" s="1099"/>
      <c r="E14" s="207"/>
      <c r="F14" s="1099"/>
      <c r="G14" s="207"/>
      <c r="H14" s="1099"/>
    </row>
    <row r="15" spans="1:10" s="386" customFormat="1" ht="15.5">
      <c r="B15" s="1003" t="s">
        <v>278</v>
      </c>
      <c r="C15" s="1100">
        <f t="shared" ref="C15:H15" si="0">+C17+C28</f>
        <v>320958887.17746145</v>
      </c>
      <c r="D15" s="1101">
        <f t="shared" si="0"/>
        <v>0.99250905885729424</v>
      </c>
      <c r="E15" s="1100">
        <f t="shared" si="0"/>
        <v>2422430.4167488134</v>
      </c>
      <c r="F15" s="1101">
        <f t="shared" si="0"/>
        <v>7.4909411427055922E-3</v>
      </c>
      <c r="G15" s="1100">
        <f t="shared" si="0"/>
        <v>323381317.59421027</v>
      </c>
      <c r="H15" s="1101">
        <f t="shared" si="0"/>
        <v>0.99999999999999989</v>
      </c>
      <c r="J15" s="1151"/>
    </row>
    <row r="16" spans="1:10" ht="14.5">
      <c r="B16" s="206" t="s">
        <v>287</v>
      </c>
      <c r="C16" s="207"/>
      <c r="D16" s="1099"/>
      <c r="E16" s="208"/>
      <c r="F16" s="1102"/>
      <c r="G16" s="207"/>
      <c r="H16" s="1099"/>
    </row>
    <row r="17" spans="2:10" s="387" customFormat="1" ht="14.5">
      <c r="B17" s="473" t="s">
        <v>408</v>
      </c>
      <c r="C17" s="474">
        <f t="shared" ref="C17:H17" si="1">+C19+C24</f>
        <v>70779115.468604803</v>
      </c>
      <c r="D17" s="1103">
        <f t="shared" si="1"/>
        <v>0.21887199914690439</v>
      </c>
      <c r="E17" s="475">
        <f t="shared" si="1"/>
        <v>63990.383273166946</v>
      </c>
      <c r="F17" s="1104">
        <f t="shared" si="1"/>
        <v>1.9787903565123149E-4</v>
      </c>
      <c r="G17" s="474">
        <f t="shared" si="1"/>
        <v>70843105.851877972</v>
      </c>
      <c r="H17" s="1103">
        <f t="shared" si="1"/>
        <v>0.21906987818255563</v>
      </c>
    </row>
    <row r="18" spans="2:10" ht="14.5">
      <c r="B18" s="209"/>
      <c r="C18" s="210"/>
      <c r="D18" s="1105"/>
      <c r="E18" s="211"/>
      <c r="F18" s="1106"/>
      <c r="G18" s="210"/>
      <c r="H18" s="1105"/>
    </row>
    <row r="19" spans="2:10" s="387" customFormat="1" ht="14.5">
      <c r="B19" s="473" t="s">
        <v>146</v>
      </c>
      <c r="C19" s="474">
        <f t="shared" ref="C19:H19" si="2">SUM(C20:C22)</f>
        <v>40668195.353522748</v>
      </c>
      <c r="D19" s="1103">
        <f t="shared" si="2"/>
        <v>0.12575926047946456</v>
      </c>
      <c r="E19" s="475">
        <f t="shared" si="2"/>
        <v>490.7055188716559</v>
      </c>
      <c r="F19" s="1104">
        <f t="shared" si="2"/>
        <v>1.5174207419347881E-6</v>
      </c>
      <c r="G19" s="474">
        <f t="shared" si="2"/>
        <v>40668686.059041619</v>
      </c>
      <c r="H19" s="1103">
        <f t="shared" si="2"/>
        <v>0.12576077790020651</v>
      </c>
    </row>
    <row r="20" spans="2:10" ht="14.5">
      <c r="B20" s="481" t="s">
        <v>147</v>
      </c>
      <c r="C20" s="479">
        <v>10446205.724271424</v>
      </c>
      <c r="D20" s="1108">
        <f>+C20/$G$15</f>
        <v>3.2303058822277651E-2</v>
      </c>
      <c r="E20" s="480">
        <v>13.996864883813636</v>
      </c>
      <c r="F20" s="1110">
        <f>+E20/$G$15</f>
        <v>4.3282849448270759E-8</v>
      </c>
      <c r="G20" s="479">
        <f>+C20+E20</f>
        <v>10446219.721136307</v>
      </c>
      <c r="H20" s="1108">
        <f>+F20+D20</f>
        <v>3.2303102105127102E-2</v>
      </c>
    </row>
    <row r="21" spans="2:10" ht="14.5">
      <c r="B21" s="481" t="s">
        <v>148</v>
      </c>
      <c r="C21" s="479">
        <v>20517231.721171431</v>
      </c>
      <c r="D21" s="1108">
        <f>+C21/$G$15</f>
        <v>6.344594014833331E-2</v>
      </c>
      <c r="E21" s="480">
        <v>0</v>
      </c>
      <c r="F21" s="1110">
        <f>+E21/$G$15</f>
        <v>0</v>
      </c>
      <c r="G21" s="479">
        <f>+C21+E21</f>
        <v>20517231.721171431</v>
      </c>
      <c r="H21" s="1108">
        <f>+F21+D21</f>
        <v>6.344594014833331E-2</v>
      </c>
    </row>
    <row r="22" spans="2:10" ht="14.5">
      <c r="B22" s="481" t="s">
        <v>150</v>
      </c>
      <c r="C22" s="479">
        <v>9704757.9080798943</v>
      </c>
      <c r="D22" s="1108">
        <f>+C22/$G$15</f>
        <v>3.0010261508853615E-2</v>
      </c>
      <c r="E22" s="480">
        <v>476.70865398784224</v>
      </c>
      <c r="F22" s="1110">
        <f>+E22/$G$15</f>
        <v>1.4741378924865173E-6</v>
      </c>
      <c r="G22" s="479">
        <f>+C22+E22</f>
        <v>9705234.6167338826</v>
      </c>
      <c r="H22" s="1108">
        <f>+F22+D22</f>
        <v>3.0011735646746102E-2</v>
      </c>
    </row>
    <row r="23" spans="2:10" ht="14.5">
      <c r="B23" s="212"/>
      <c r="C23" s="210"/>
      <c r="D23" s="1105"/>
      <c r="E23" s="211"/>
      <c r="F23" s="1106"/>
      <c r="G23" s="210"/>
      <c r="H23" s="1105"/>
    </row>
    <row r="24" spans="2:10" s="387" customFormat="1" ht="14.5">
      <c r="B24" s="473" t="s">
        <v>149</v>
      </c>
      <c r="C24" s="474">
        <f t="shared" ref="C24:H24" si="3">SUM(C25:C26)</f>
        <v>30110920.115082059</v>
      </c>
      <c r="D24" s="1103">
        <f t="shared" si="3"/>
        <v>9.3112738667439826E-2</v>
      </c>
      <c r="E24" s="475">
        <f t="shared" si="3"/>
        <v>63499.677754295291</v>
      </c>
      <c r="F24" s="1104">
        <f t="shared" si="3"/>
        <v>1.963616149092967E-4</v>
      </c>
      <c r="G24" s="474">
        <f t="shared" si="3"/>
        <v>30174419.792836357</v>
      </c>
      <c r="H24" s="1103">
        <f t="shared" si="3"/>
        <v>9.3309100282349108E-2</v>
      </c>
    </row>
    <row r="25" spans="2:10" ht="14.5">
      <c r="B25" s="481" t="s">
        <v>147</v>
      </c>
      <c r="C25" s="479">
        <v>29376208.740243122</v>
      </c>
      <c r="D25" s="1108">
        <f>+C25/$G$15</f>
        <v>9.0840772617252347E-2</v>
      </c>
      <c r="E25" s="480">
        <v>54909.724112283977</v>
      </c>
      <c r="F25" s="1110">
        <f>+E25/$G$15</f>
        <v>1.6979869004426083E-4</v>
      </c>
      <c r="G25" s="479">
        <f>+C25+E25</f>
        <v>29431118.464355405</v>
      </c>
      <c r="H25" s="1108">
        <f>+F25+D25</f>
        <v>9.1010571307296603E-2</v>
      </c>
    </row>
    <row r="26" spans="2:10" ht="14.5">
      <c r="B26" s="481" t="s">
        <v>409</v>
      </c>
      <c r="C26" s="479">
        <v>734711.37483893882</v>
      </c>
      <c r="D26" s="1108">
        <f>+C26/$G$15</f>
        <v>2.2719660501874734E-3</v>
      </c>
      <c r="E26" s="480">
        <v>8589.9536420113109</v>
      </c>
      <c r="F26" s="1110">
        <f>+E26/$G$15</f>
        <v>2.6562924865035875E-5</v>
      </c>
      <c r="G26" s="479">
        <f>+C26+E26</f>
        <v>743301.32848095009</v>
      </c>
      <c r="H26" s="1108">
        <f>+F26+D26</f>
        <v>2.2985289750525094E-3</v>
      </c>
    </row>
    <row r="27" spans="2:10" ht="14.5">
      <c r="B27" s="212"/>
      <c r="C27" s="207"/>
      <c r="D27" s="1099"/>
      <c r="E27" s="208"/>
      <c r="F27" s="1102"/>
      <c r="G27" s="207"/>
      <c r="H27" s="1099"/>
    </row>
    <row r="28" spans="2:10" s="387" customFormat="1" ht="14.5">
      <c r="B28" s="473" t="s">
        <v>163</v>
      </c>
      <c r="C28" s="474">
        <f t="shared" ref="C28:H28" si="4">+C30+C37+C47+C50+C44</f>
        <v>250179771.70885664</v>
      </c>
      <c r="D28" s="1103">
        <f t="shared" si="4"/>
        <v>0.77363705971038987</v>
      </c>
      <c r="E28" s="475">
        <f t="shared" si="4"/>
        <v>2358440.0334756463</v>
      </c>
      <c r="F28" s="1104">
        <f t="shared" si="4"/>
        <v>7.2930621070543605E-3</v>
      </c>
      <c r="G28" s="474">
        <f t="shared" si="4"/>
        <v>252538211.74233228</v>
      </c>
      <c r="H28" s="1103">
        <f t="shared" si="4"/>
        <v>0.78093012181744426</v>
      </c>
      <c r="J28" s="1157">
        <f>+E28-A.1.1!C70-A.1.1!C75-A.1.1!C80</f>
        <v>0</v>
      </c>
    </row>
    <row r="29" spans="2:10" ht="14.5">
      <c r="B29" s="209"/>
      <c r="C29" s="210"/>
      <c r="D29" s="1105"/>
      <c r="E29" s="211"/>
      <c r="F29" s="1106"/>
      <c r="G29" s="210"/>
      <c r="H29" s="1105"/>
    </row>
    <row r="30" spans="2:10" s="387" customFormat="1" ht="14.5">
      <c r="B30" s="473" t="s">
        <v>227</v>
      </c>
      <c r="C30" s="474">
        <f t="shared" ref="C30:H30" si="5">SUM(C31:C33)</f>
        <v>184670528.679308</v>
      </c>
      <c r="D30" s="1103">
        <f t="shared" si="5"/>
        <v>0.57106121668734977</v>
      </c>
      <c r="E30" s="475">
        <f t="shared" si="5"/>
        <v>1467619.5671022385</v>
      </c>
      <c r="F30" s="1104">
        <f t="shared" si="5"/>
        <v>4.5383560745579522E-3</v>
      </c>
      <c r="G30" s="474">
        <f t="shared" si="5"/>
        <v>186138148.24641022</v>
      </c>
      <c r="H30" s="1103">
        <f t="shared" si="5"/>
        <v>0.57559957276190765</v>
      </c>
    </row>
    <row r="31" spans="2:10" ht="14.5">
      <c r="B31" s="481" t="s">
        <v>147</v>
      </c>
      <c r="C31" s="479">
        <v>93897035.638865992</v>
      </c>
      <c r="D31" s="1108">
        <f>+C31/$G$15</f>
        <v>0.290360112134527</v>
      </c>
      <c r="E31" s="480">
        <v>1379688.1515698016</v>
      </c>
      <c r="F31" s="1110">
        <f>+E31/$G$15</f>
        <v>4.2664435961668034E-3</v>
      </c>
      <c r="G31" s="479">
        <f>+C31+E31</f>
        <v>95276723.790435791</v>
      </c>
      <c r="H31" s="1108">
        <f>+F31+D31</f>
        <v>0.2946265557306938</v>
      </c>
    </row>
    <row r="32" spans="2:10" ht="14.5">
      <c r="B32" s="481" t="s">
        <v>148</v>
      </c>
      <c r="C32" s="1107">
        <v>19351640.485719997</v>
      </c>
      <c r="D32" s="1108">
        <f>+C32/$G$15</f>
        <v>5.98415537102953E-2</v>
      </c>
      <c r="E32" s="480">
        <v>63</v>
      </c>
      <c r="F32" s="1110">
        <f>+E32/$G$15</f>
        <v>1.9481644910314366E-7</v>
      </c>
      <c r="G32" s="479">
        <f>+C32+E32</f>
        <v>19351703.485719997</v>
      </c>
      <c r="H32" s="1108">
        <f>+F32+D32</f>
        <v>5.9841748526744405E-2</v>
      </c>
    </row>
    <row r="33" spans="2:8" ht="14.5">
      <c r="B33" s="481" t="s">
        <v>150</v>
      </c>
      <c r="C33" s="479">
        <f>+C34+C35</f>
        <v>71421852.554721996</v>
      </c>
      <c r="D33" s="1108">
        <f>+D34+D35</f>
        <v>0.22085955084252742</v>
      </c>
      <c r="E33" s="479">
        <f>+E34+E35</f>
        <v>87868.415532436979</v>
      </c>
      <c r="F33" s="1110">
        <f>+F34+F35</f>
        <v>2.7171766194204581E-4</v>
      </c>
      <c r="G33" s="479">
        <f>+C33+E33</f>
        <v>71509720.970254436</v>
      </c>
      <c r="H33" s="1108">
        <f>+H34+H35</f>
        <v>0.22113126850446949</v>
      </c>
    </row>
    <row r="34" spans="2:8" ht="14.5">
      <c r="B34" s="597" t="s">
        <v>360</v>
      </c>
      <c r="C34" s="1111">
        <v>18725924.919202</v>
      </c>
      <c r="D34" s="1112">
        <f>+C34/$G$15</f>
        <v>5.7906638078269936E-2</v>
      </c>
      <c r="E34" s="598">
        <v>80677.426092436974</v>
      </c>
      <c r="F34" s="596">
        <f>+E34/$G$15</f>
        <v>2.4948078847793464E-4</v>
      </c>
      <c r="G34" s="479">
        <f>+C34+E34</f>
        <v>18806602.345294438</v>
      </c>
      <c r="H34" s="1112">
        <f>+F34+D34</f>
        <v>5.8156118866747868E-2</v>
      </c>
    </row>
    <row r="35" spans="2:8" ht="14.5">
      <c r="B35" s="597" t="s">
        <v>151</v>
      </c>
      <c r="C35" s="1111">
        <v>52695927.635519996</v>
      </c>
      <c r="D35" s="1112">
        <f>+C35/$G$15</f>
        <v>0.1629529127642575</v>
      </c>
      <c r="E35" s="598">
        <v>7190.9894400000003</v>
      </c>
      <c r="F35" s="596">
        <f>+E35/$G$15</f>
        <v>2.2236873464111168E-5</v>
      </c>
      <c r="G35" s="479">
        <f>+C35+E35</f>
        <v>52703118.624959998</v>
      </c>
      <c r="H35" s="1112">
        <f>+F35+D35</f>
        <v>0.16297514963772161</v>
      </c>
    </row>
    <row r="36" spans="2:8" ht="14.5">
      <c r="B36" s="213"/>
      <c r="C36" s="207"/>
      <c r="D36" s="1099"/>
      <c r="E36" s="208"/>
      <c r="F36" s="1102"/>
      <c r="G36" s="207"/>
      <c r="H36" s="1099"/>
    </row>
    <row r="37" spans="2:8" s="387" customFormat="1" ht="14.5">
      <c r="B37" s="473" t="s">
        <v>228</v>
      </c>
      <c r="C37" s="474">
        <f t="shared" ref="C37:H37" si="6">SUM(C38:C40)</f>
        <v>20575792.009264372</v>
      </c>
      <c r="D37" s="1103">
        <f t="shared" si="6"/>
        <v>6.3627027567138436E-2</v>
      </c>
      <c r="E37" s="475">
        <f t="shared" si="6"/>
        <v>842237.64179235022</v>
      </c>
      <c r="F37" s="1104">
        <f t="shared" si="6"/>
        <v>2.6044721694443037E-3</v>
      </c>
      <c r="G37" s="474">
        <f t="shared" si="6"/>
        <v>21418029.651056722</v>
      </c>
      <c r="H37" s="1103">
        <f t="shared" si="6"/>
        <v>6.6231499736582752E-2</v>
      </c>
    </row>
    <row r="38" spans="2:8" ht="14.5">
      <c r="B38" s="481" t="s">
        <v>147</v>
      </c>
      <c r="C38" s="479">
        <v>20285188.28485718</v>
      </c>
      <c r="D38" s="1108">
        <f>+C38/$G$15</f>
        <v>6.2728386524516899E-2</v>
      </c>
      <c r="E38" s="480">
        <v>827410.05056344823</v>
      </c>
      <c r="F38" s="1110">
        <f>+E38/$G$15</f>
        <v>2.5586204444924369E-3</v>
      </c>
      <c r="G38" s="479">
        <f>+C38+E38</f>
        <v>21112598.335420627</v>
      </c>
      <c r="H38" s="1108">
        <f>+F38+D38</f>
        <v>6.528700696900934E-2</v>
      </c>
    </row>
    <row r="39" spans="2:8" ht="14.5">
      <c r="B39" s="1066" t="s">
        <v>148</v>
      </c>
      <c r="C39" s="1107">
        <v>16543.509429800375</v>
      </c>
      <c r="D39" s="1108">
        <f>+C39/$G$15</f>
        <v>5.1157900997112413E-5</v>
      </c>
      <c r="E39" s="1109">
        <v>0</v>
      </c>
      <c r="F39" s="1110">
        <f>+E39/$G$15</f>
        <v>0</v>
      </c>
      <c r="G39" s="1107">
        <f>+C39+E39</f>
        <v>16543.509429800375</v>
      </c>
      <c r="H39" s="1108">
        <f>+F39+D39</f>
        <v>5.1157900997112413E-5</v>
      </c>
    </row>
    <row r="40" spans="2:8" ht="14.5">
      <c r="B40" s="481" t="s">
        <v>150</v>
      </c>
      <c r="C40" s="480">
        <f>SUM(C41:C42)</f>
        <v>274060.21497739054</v>
      </c>
      <c r="D40" s="1110">
        <f>+D41+D42</f>
        <v>8.4748314162443516E-4</v>
      </c>
      <c r="E40" s="480">
        <f>+E41+E42</f>
        <v>14827.59122890198</v>
      </c>
      <c r="F40" s="1110">
        <f>+F41+F42</f>
        <v>4.5851724951866691E-5</v>
      </c>
      <c r="G40" s="479">
        <f>+C40+E40</f>
        <v>288887.80620629253</v>
      </c>
      <c r="H40" s="1108">
        <f>+H41+H42</f>
        <v>8.9333486657630179E-4</v>
      </c>
    </row>
    <row r="41" spans="2:8">
      <c r="B41" s="597" t="s">
        <v>360</v>
      </c>
      <c r="C41" s="595">
        <v>274060.21497739054</v>
      </c>
      <c r="D41" s="1112">
        <f>+C41/$G$15</f>
        <v>8.4748314162443516E-4</v>
      </c>
      <c r="E41" s="598">
        <v>7395.1536026930789</v>
      </c>
      <c r="F41" s="596">
        <f>+E41/$G$15</f>
        <v>2.2868215324587074E-5</v>
      </c>
      <c r="G41" s="595">
        <f>+C41+E41</f>
        <v>281455.3685800836</v>
      </c>
      <c r="H41" s="1112">
        <f>+F41+D41</f>
        <v>8.7035135694902221E-4</v>
      </c>
    </row>
    <row r="42" spans="2:8">
      <c r="B42" s="597" t="s">
        <v>151</v>
      </c>
      <c r="C42" s="595">
        <v>0</v>
      </c>
      <c r="D42" s="766">
        <f>+C42/$G$15</f>
        <v>0</v>
      </c>
      <c r="E42" s="598">
        <v>7432.4376262088999</v>
      </c>
      <c r="F42" s="596">
        <f>+E42/$G$15</f>
        <v>2.298350962727962E-5</v>
      </c>
      <c r="G42" s="595">
        <f>+C42+E42</f>
        <v>7432.4376262088999</v>
      </c>
      <c r="H42" s="1112">
        <f>+F42+D42</f>
        <v>2.298350962727962E-5</v>
      </c>
    </row>
    <row r="43" spans="2:8" ht="14.5">
      <c r="B43" s="212"/>
      <c r="C43" s="207"/>
      <c r="D43" s="1099"/>
      <c r="E43" s="208"/>
      <c r="F43" s="1102"/>
      <c r="G43" s="207"/>
      <c r="H43" s="1099"/>
    </row>
    <row r="44" spans="2:8" ht="14.5">
      <c r="B44" s="473" t="s">
        <v>681</v>
      </c>
      <c r="C44" s="474">
        <f>+C45</f>
        <v>43569269.754933789</v>
      </c>
      <c r="D44" s="1103">
        <f>+SUM(D45:D46)</f>
        <v>0.1347303241852888</v>
      </c>
      <c r="E44" s="475">
        <f>+SUM(E45:E46)</f>
        <v>0</v>
      </c>
      <c r="F44" s="1104">
        <f>+SUM(F45:F46)</f>
        <v>0</v>
      </c>
      <c r="G44" s="474">
        <f>+SUM(G45:G46)</f>
        <v>43569269.754933789</v>
      </c>
      <c r="H44" s="1103">
        <f>+SUM(H45:H46)</f>
        <v>0.1347303241852888</v>
      </c>
    </row>
    <row r="45" spans="2:8" ht="14.5">
      <c r="B45" s="481" t="s">
        <v>669</v>
      </c>
      <c r="C45" s="477">
        <v>43569269.754933789</v>
      </c>
      <c r="D45" s="765">
        <f>+C45/$G$15</f>
        <v>0.1347303241852888</v>
      </c>
      <c r="E45" s="478">
        <v>0</v>
      </c>
      <c r="F45" s="1102">
        <f>+E45/$G$15</f>
        <v>0</v>
      </c>
      <c r="G45" s="477">
        <f>+C45+E45</f>
        <v>43569269.754933789</v>
      </c>
      <c r="H45" s="1099">
        <f>+F45+D45</f>
        <v>0.1347303241852888</v>
      </c>
    </row>
    <row r="46" spans="2:8" ht="14.5">
      <c r="B46" s="943"/>
      <c r="C46" s="207"/>
      <c r="D46" s="1099"/>
      <c r="E46" s="208"/>
      <c r="F46" s="1102"/>
      <c r="G46" s="207"/>
      <c r="H46" s="1099"/>
    </row>
    <row r="47" spans="2:8" s="387" customFormat="1" ht="14.5">
      <c r="B47" s="473" t="s">
        <v>229</v>
      </c>
      <c r="C47" s="474">
        <f t="shared" ref="C47:H47" si="7">+SUM(C48:C48)</f>
        <v>766470.23778982612</v>
      </c>
      <c r="D47" s="1103">
        <f t="shared" si="7"/>
        <v>2.3701747630072395E-3</v>
      </c>
      <c r="E47" s="475">
        <f t="shared" si="7"/>
        <v>29803.626313586905</v>
      </c>
      <c r="F47" s="1104">
        <f t="shared" si="7"/>
        <v>9.2162486489047875E-5</v>
      </c>
      <c r="G47" s="474">
        <f t="shared" si="7"/>
        <v>796273.86410341307</v>
      </c>
      <c r="H47" s="1103">
        <f t="shared" si="7"/>
        <v>2.4623372494962876E-3</v>
      </c>
    </row>
    <row r="48" spans="2:8" ht="14.5">
      <c r="B48" s="481" t="s">
        <v>147</v>
      </c>
      <c r="C48" s="479">
        <v>766470.23778982612</v>
      </c>
      <c r="D48" s="1108">
        <f>+C48/$G$15</f>
        <v>2.3701747630072395E-3</v>
      </c>
      <c r="E48" s="480">
        <v>29803.626313586905</v>
      </c>
      <c r="F48" s="1110">
        <f>+E48/$G$15</f>
        <v>9.2162486489047875E-5</v>
      </c>
      <c r="G48" s="479">
        <f>+C48+E48</f>
        <v>796273.86410341307</v>
      </c>
      <c r="H48" s="1108">
        <f>+F48+D48</f>
        <v>2.4623372494962876E-3</v>
      </c>
    </row>
    <row r="49" spans="2:8" ht="14.5">
      <c r="B49" s="212"/>
      <c r="C49" s="207"/>
      <c r="D49" s="1099"/>
      <c r="E49" s="208"/>
      <c r="F49" s="1102"/>
      <c r="G49" s="207"/>
      <c r="H49" s="1099"/>
    </row>
    <row r="50" spans="2:8" s="387" customFormat="1" ht="14.5">
      <c r="B50" s="473" t="s">
        <v>410</v>
      </c>
      <c r="C50" s="474">
        <f t="shared" ref="C50:H50" si="8">SUM(C51:C51)</f>
        <v>597711.02756064525</v>
      </c>
      <c r="D50" s="1103">
        <f t="shared" si="8"/>
        <v>1.8483165076056531E-3</v>
      </c>
      <c r="E50" s="475">
        <f t="shared" si="8"/>
        <v>18779.198267470645</v>
      </c>
      <c r="F50" s="1104">
        <f t="shared" si="8"/>
        <v>5.8071376563056168E-5</v>
      </c>
      <c r="G50" s="474">
        <f t="shared" si="8"/>
        <v>616490.22582811594</v>
      </c>
      <c r="H50" s="1103">
        <f t="shared" si="8"/>
        <v>1.9063878841687092E-3</v>
      </c>
    </row>
    <row r="51" spans="2:8" ht="14.5">
      <c r="B51" s="476" t="s">
        <v>147</v>
      </c>
      <c r="C51" s="477">
        <v>597711.02756064525</v>
      </c>
      <c r="D51" s="1099">
        <f>+C51/$G$15</f>
        <v>1.8483165076056531E-3</v>
      </c>
      <c r="E51" s="478">
        <v>18779.198267470645</v>
      </c>
      <c r="F51" s="1102">
        <f>+E51/$G$15</f>
        <v>5.8071376563056168E-5</v>
      </c>
      <c r="G51" s="477">
        <f>+C51+E51</f>
        <v>616490.22582811594</v>
      </c>
      <c r="H51" s="1099">
        <f>+F51+D51</f>
        <v>1.9063878841687092E-3</v>
      </c>
    </row>
    <row r="52" spans="2:8" ht="15" thickBot="1">
      <c r="B52" s="214"/>
      <c r="C52" s="215"/>
      <c r="D52" s="1113"/>
      <c r="E52" s="215"/>
      <c r="F52" s="1113"/>
      <c r="G52" s="215"/>
      <c r="H52" s="1113"/>
    </row>
    <row r="53" spans="2:8" ht="12.75" customHeight="1" thickTop="1">
      <c r="B53" s="216" t="s">
        <v>287</v>
      </c>
      <c r="C53" s="217"/>
      <c r="D53" s="218"/>
      <c r="E53" s="5"/>
      <c r="F53" s="5"/>
      <c r="G53" s="54"/>
      <c r="H53" s="132"/>
    </row>
    <row r="54" spans="2:8" ht="12.75" customHeight="1">
      <c r="B54" s="1218" t="s">
        <v>411</v>
      </c>
      <c r="C54" s="1218"/>
      <c r="D54" s="1218"/>
      <c r="E54" s="1218"/>
      <c r="F54" s="1218"/>
      <c r="G54" s="1218"/>
      <c r="H54" s="1218"/>
    </row>
    <row r="55" spans="2:8">
      <c r="B55" s="1218" t="s">
        <v>670</v>
      </c>
      <c r="C55" s="1218"/>
      <c r="D55" s="1218"/>
      <c r="E55" s="1218"/>
      <c r="F55" s="1218"/>
      <c r="G55" s="1218"/>
      <c r="H55" s="1218"/>
    </row>
    <row r="56" spans="2:8">
      <c r="B56" s="216"/>
      <c r="C56" s="217"/>
      <c r="D56" s="219"/>
    </row>
    <row r="57" spans="2:8">
      <c r="B57" s="220"/>
      <c r="C57" s="944"/>
      <c r="D57" s="221"/>
      <c r="E57" s="221"/>
      <c r="F57" s="221"/>
      <c r="G57" s="221"/>
      <c r="H57" s="221"/>
    </row>
    <row r="58" spans="2:8">
      <c r="C58" s="985"/>
      <c r="D58" s="985"/>
      <c r="F58" s="985"/>
      <c r="G58" s="985"/>
      <c r="H58" s="985"/>
    </row>
  </sheetData>
  <mergeCells count="8">
    <mergeCell ref="B54:H54"/>
    <mergeCell ref="B55:H55"/>
    <mergeCell ref="B6:H6"/>
    <mergeCell ref="B7:H7"/>
    <mergeCell ref="C10:H10"/>
    <mergeCell ref="C11:D12"/>
    <mergeCell ref="E11:F12"/>
    <mergeCell ref="G11:H12"/>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orientation="portrait" horizontalDpi="4294967293" r:id="rId1"/>
  <headerFooter scaleWithDoc="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63"/>
  <sheetViews>
    <sheetView showGridLines="0" showRuler="0" zoomScaleNormal="100" zoomScaleSheetLayoutView="85" workbookViewId="0">
      <selection activeCell="B3" sqref="B3"/>
    </sheetView>
  </sheetViews>
  <sheetFormatPr baseColWidth="10" defaultColWidth="11.453125" defaultRowHeight="13"/>
  <cols>
    <col min="1" max="1" width="9.26953125" style="15" customWidth="1"/>
    <col min="2" max="2" width="58.54296875" style="15" customWidth="1"/>
    <col min="3" max="3" width="15" style="15" customWidth="1"/>
    <col min="4" max="16384" width="11.453125" style="15"/>
  </cols>
  <sheetData>
    <row r="1" spans="1:5" ht="14.5">
      <c r="A1" s="696" t="s">
        <v>217</v>
      </c>
      <c r="B1" s="409"/>
    </row>
    <row r="2" spans="1:5" ht="15" customHeight="1">
      <c r="A2" s="409"/>
      <c r="B2" s="361" t="str">
        <f>+INDICE!B2</f>
        <v>MINISTERIO DE ECONOMÍA</v>
      </c>
      <c r="C2" s="199"/>
    </row>
    <row r="3" spans="1:5" ht="15" customHeight="1">
      <c r="A3" s="409"/>
      <c r="B3" s="361" t="str">
        <f>+INDICE!B3</f>
        <v>SECRETARÍA DE FINANZAS</v>
      </c>
      <c r="C3" s="21"/>
    </row>
    <row r="4" spans="1:5">
      <c r="B4" s="200"/>
      <c r="C4" s="200"/>
    </row>
    <row r="5" spans="1:5" ht="14.5">
      <c r="B5" s="201"/>
      <c r="C5" s="201"/>
    </row>
    <row r="6" spans="1:5" ht="17">
      <c r="B6" s="1232" t="s">
        <v>416</v>
      </c>
      <c r="C6" s="1232"/>
    </row>
    <row r="7" spans="1:5" ht="14.5">
      <c r="B7" s="1233" t="s">
        <v>242</v>
      </c>
      <c r="C7" s="1233"/>
    </row>
    <row r="8" spans="1:5">
      <c r="B8" s="5"/>
      <c r="C8" s="5"/>
    </row>
    <row r="9" spans="1:5">
      <c r="B9" s="152"/>
      <c r="C9" s="152"/>
    </row>
    <row r="10" spans="1:5" ht="13.5" thickBot="1">
      <c r="B10" s="14" t="s">
        <v>798</v>
      </c>
      <c r="C10" s="202"/>
    </row>
    <row r="11" spans="1:5" ht="16.5" thickTop="1" thickBot="1">
      <c r="B11" s="371" t="s">
        <v>73</v>
      </c>
      <c r="C11" s="658">
        <v>5.5117707826277125E-2</v>
      </c>
      <c r="E11" s="1159"/>
    </row>
    <row r="12" spans="1:5" ht="13.5" thickTop="1">
      <c r="B12" s="57"/>
      <c r="C12" s="203"/>
      <c r="E12" s="1159"/>
    </row>
    <row r="13" spans="1:5" ht="14.5">
      <c r="B13" s="472" t="s">
        <v>246</v>
      </c>
      <c r="C13" s="660">
        <v>0.14515327243811205</v>
      </c>
      <c r="E13" s="1159"/>
    </row>
    <row r="14" spans="1:5">
      <c r="B14" s="142"/>
      <c r="C14" s="945"/>
      <c r="E14" s="1159"/>
    </row>
    <row r="15" spans="1:5">
      <c r="B15" s="268" t="s">
        <v>248</v>
      </c>
      <c r="C15" s="659">
        <v>0.24783118008944532</v>
      </c>
      <c r="E15" s="1159"/>
    </row>
    <row r="16" spans="1:5">
      <c r="B16" s="268" t="s">
        <v>42</v>
      </c>
      <c r="C16" s="659">
        <v>0.35541639364074129</v>
      </c>
      <c r="E16" s="1159"/>
    </row>
    <row r="17" spans="2:5">
      <c r="B17" s="268" t="s">
        <v>43</v>
      </c>
      <c r="C17" s="659">
        <v>6.5432696031240786E-2</v>
      </c>
      <c r="E17" s="1159"/>
    </row>
    <row r="18" spans="2:5">
      <c r="B18" s="273" t="s">
        <v>553</v>
      </c>
      <c r="C18" s="659">
        <v>0</v>
      </c>
      <c r="E18" s="1159"/>
    </row>
    <row r="19" spans="2:5">
      <c r="B19" s="140"/>
      <c r="C19" s="657"/>
      <c r="E19" s="1159"/>
    </row>
    <row r="20" spans="2:5" ht="14.5">
      <c r="B20" s="472" t="s">
        <v>247</v>
      </c>
      <c r="C20" s="946">
        <v>2.9870576128813085E-2</v>
      </c>
      <c r="E20" s="1159"/>
    </row>
    <row r="21" spans="2:5">
      <c r="B21" s="142"/>
      <c r="C21" s="945"/>
      <c r="E21" s="1159"/>
    </row>
    <row r="22" spans="2:5">
      <c r="B22" s="268" t="s">
        <v>248</v>
      </c>
      <c r="C22" s="659">
        <v>2.9816346427598402E-2</v>
      </c>
      <c r="E22" s="1159"/>
    </row>
    <row r="23" spans="2:5">
      <c r="B23" s="268" t="s">
        <v>42</v>
      </c>
      <c r="C23" s="659">
        <v>1.9900000000000001E-2</v>
      </c>
      <c r="E23" s="1159"/>
    </row>
    <row r="24" spans="2:5">
      <c r="B24" s="661" t="s">
        <v>249</v>
      </c>
      <c r="C24" s="659">
        <v>4.9999999999999996E-2</v>
      </c>
      <c r="E24" s="1159"/>
    </row>
    <row r="25" spans="2:5">
      <c r="B25" s="268" t="s">
        <v>43</v>
      </c>
      <c r="C25" s="659">
        <v>1.77E-2</v>
      </c>
      <c r="E25" s="1159"/>
    </row>
    <row r="26" spans="2:5">
      <c r="B26" s="140"/>
      <c r="C26" s="657"/>
      <c r="E26" s="1159"/>
    </row>
    <row r="27" spans="2:5" ht="14.5">
      <c r="B27" s="472" t="s">
        <v>243</v>
      </c>
      <c r="C27" s="946">
        <v>4.2506886422071261E-2</v>
      </c>
      <c r="E27" s="1159"/>
    </row>
    <row r="28" spans="2:5">
      <c r="B28" s="142"/>
      <c r="C28" s="945"/>
      <c r="E28" s="1159"/>
    </row>
    <row r="29" spans="2:5">
      <c r="B29" s="268" t="s">
        <v>248</v>
      </c>
      <c r="C29" s="659">
        <v>4.7148475640007598E-2</v>
      </c>
      <c r="E29" s="1159"/>
    </row>
    <row r="30" spans="2:5">
      <c r="B30" s="268" t="s">
        <v>42</v>
      </c>
      <c r="C30" s="659">
        <v>4.3619555766557377E-2</v>
      </c>
      <c r="E30" s="1159"/>
    </row>
    <row r="31" spans="2:5">
      <c r="B31" s="268" t="s">
        <v>601</v>
      </c>
      <c r="C31" s="659">
        <v>0</v>
      </c>
      <c r="E31" s="1159"/>
    </row>
    <row r="32" spans="2:5">
      <c r="B32" s="268" t="s">
        <v>244</v>
      </c>
      <c r="C32" s="659">
        <v>2.7861149698916923E-2</v>
      </c>
      <c r="E32" s="1159"/>
    </row>
    <row r="33" spans="2:5">
      <c r="B33" s="268" t="s">
        <v>245</v>
      </c>
      <c r="C33" s="659">
        <v>5.5357053927714395E-2</v>
      </c>
      <c r="E33" s="1159"/>
    </row>
    <row r="34" spans="2:5">
      <c r="B34" s="268" t="s">
        <v>43</v>
      </c>
      <c r="C34" s="659">
        <v>1.4057987608936048E-2</v>
      </c>
      <c r="E34" s="1159"/>
    </row>
    <row r="35" spans="2:5">
      <c r="B35" s="155"/>
      <c r="C35" s="657"/>
      <c r="E35" s="1159"/>
    </row>
    <row r="36" spans="2:5" ht="14.5">
      <c r="B36" s="472" t="s">
        <v>250</v>
      </c>
      <c r="C36" s="946">
        <v>5.3065289435764509E-2</v>
      </c>
      <c r="E36" s="1159"/>
    </row>
    <row r="37" spans="2:5">
      <c r="B37" s="142"/>
      <c r="C37" s="945"/>
      <c r="E37" s="1159"/>
    </row>
    <row r="38" spans="2:5">
      <c r="B38" s="268" t="s">
        <v>248</v>
      </c>
      <c r="C38" s="659">
        <v>5.2262206294014797E-2</v>
      </c>
      <c r="E38" s="1159"/>
    </row>
    <row r="39" spans="2:5">
      <c r="B39" s="268" t="s">
        <v>245</v>
      </c>
      <c r="C39" s="659">
        <v>8.440636010841665E-2</v>
      </c>
      <c r="E39" s="1159"/>
    </row>
    <row r="40" spans="2:5">
      <c r="B40" s="268" t="s">
        <v>244</v>
      </c>
      <c r="C40" s="659">
        <v>9.8999999999999991E-3</v>
      </c>
      <c r="E40" s="1159"/>
    </row>
    <row r="41" spans="2:5">
      <c r="B41" s="268" t="s">
        <v>43</v>
      </c>
      <c r="C41" s="659">
        <v>1.131439766103547E-2</v>
      </c>
      <c r="E41" s="1159"/>
    </row>
    <row r="42" spans="2:5">
      <c r="B42" s="140"/>
      <c r="C42" s="657"/>
      <c r="E42" s="1159"/>
    </row>
    <row r="43" spans="2:5" ht="14.5">
      <c r="B43" s="662" t="s">
        <v>681</v>
      </c>
      <c r="C43" s="946">
        <v>3.0532278438449263E-2</v>
      </c>
      <c r="E43" s="1159"/>
    </row>
    <row r="44" spans="2:5">
      <c r="B44" s="142"/>
      <c r="C44" s="945"/>
      <c r="E44" s="1159"/>
    </row>
    <row r="45" spans="2:5">
      <c r="B45" s="268" t="s">
        <v>244</v>
      </c>
      <c r="C45" s="659">
        <v>3.0532278438449263E-2</v>
      </c>
      <c r="E45" s="1159"/>
    </row>
    <row r="46" spans="2:5">
      <c r="B46" s="140"/>
      <c r="C46" s="657"/>
      <c r="E46" s="1159"/>
    </row>
    <row r="47" spans="2:5" ht="14.5">
      <c r="B47" s="662" t="s">
        <v>251</v>
      </c>
      <c r="C47" s="946">
        <v>6.2582769411296729E-2</v>
      </c>
      <c r="E47" s="1159"/>
    </row>
    <row r="48" spans="2:5">
      <c r="B48" s="142"/>
      <c r="C48" s="945"/>
      <c r="E48" s="1159"/>
    </row>
    <row r="49" spans="2:5">
      <c r="B49" s="268" t="s">
        <v>248</v>
      </c>
      <c r="C49" s="659">
        <v>1.9568321020237218E-2</v>
      </c>
      <c r="E49" s="1159"/>
    </row>
    <row r="50" spans="2:5">
      <c r="B50" s="268" t="s">
        <v>245</v>
      </c>
      <c r="C50" s="659">
        <v>8.4647037164333264E-2</v>
      </c>
      <c r="E50" s="1159"/>
    </row>
    <row r="51" spans="2:5">
      <c r="B51" s="140"/>
      <c r="C51" s="657"/>
      <c r="E51" s="1159"/>
    </row>
    <row r="52" spans="2:5" ht="14.5">
      <c r="B52" s="472" t="s">
        <v>252</v>
      </c>
      <c r="C52" s="946">
        <v>4.6099780855674635E-2</v>
      </c>
      <c r="E52" s="1159"/>
    </row>
    <row r="53" spans="2:5">
      <c r="B53" s="142"/>
      <c r="C53" s="945"/>
      <c r="E53" s="1159"/>
    </row>
    <row r="54" spans="2:5">
      <c r="B54" s="268" t="s">
        <v>248</v>
      </c>
      <c r="C54" s="659">
        <v>3.3750000000000002E-2</v>
      </c>
      <c r="E54" s="1159"/>
    </row>
    <row r="55" spans="2:5">
      <c r="B55" s="268" t="s">
        <v>245</v>
      </c>
      <c r="C55" s="659">
        <v>7.4448981557419164E-2</v>
      </c>
      <c r="E55" s="1159"/>
    </row>
    <row r="56" spans="2:5" ht="12.75" customHeight="1">
      <c r="B56" s="268" t="s">
        <v>43</v>
      </c>
      <c r="C56" s="659">
        <v>6.9000000000000006E-2</v>
      </c>
      <c r="E56" s="1159"/>
    </row>
    <row r="57" spans="2:5" ht="13.5" thickBot="1">
      <c r="B57" s="13"/>
      <c r="C57" s="947"/>
      <c r="E57" s="1159"/>
    </row>
    <row r="58" spans="2:5" ht="13.5" thickTop="1">
      <c r="B58" s="5"/>
      <c r="C58" s="5"/>
    </row>
    <row r="59" spans="2:5">
      <c r="B59" s="1234" t="s">
        <v>799</v>
      </c>
      <c r="C59" s="1234"/>
    </row>
    <row r="60" spans="2:5" ht="12.75" customHeight="1">
      <c r="B60" s="1234"/>
      <c r="C60" s="1234"/>
    </row>
    <row r="61" spans="2:5">
      <c r="B61" s="1234"/>
      <c r="C61" s="1234"/>
    </row>
    <row r="62" spans="2:5">
      <c r="B62" s="204"/>
      <c r="C62" s="204"/>
    </row>
    <row r="63" spans="2:5">
      <c r="B63" s="204"/>
      <c r="C63" s="204"/>
    </row>
  </sheetData>
  <mergeCells count="3">
    <mergeCell ref="B6:C6"/>
    <mergeCell ref="B7:C7"/>
    <mergeCell ref="B59:C61"/>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38"/>
  <sheetViews>
    <sheetView showGridLines="0" zoomScaleNormal="100" zoomScaleSheetLayoutView="85" workbookViewId="0">
      <selection activeCell="B3" sqref="B3"/>
    </sheetView>
  </sheetViews>
  <sheetFormatPr baseColWidth="10" defaultColWidth="11.453125" defaultRowHeight="13"/>
  <cols>
    <col min="1" max="1" width="6.81640625" style="1" customWidth="1"/>
    <col min="2" max="2" width="51" style="188" customWidth="1"/>
    <col min="3" max="3" width="18.81640625" style="188" customWidth="1"/>
    <col min="4" max="16384" width="11.453125" style="188"/>
  </cols>
  <sheetData>
    <row r="1" spans="1:4" ht="14.5">
      <c r="A1" s="696" t="s">
        <v>217</v>
      </c>
      <c r="B1" s="180"/>
    </row>
    <row r="2" spans="1:4" ht="15" customHeight="1">
      <c r="A2" s="180"/>
      <c r="B2" s="361" t="str">
        <f>+INDICE!B2</f>
        <v>MINISTERIO DE ECONOMÍA</v>
      </c>
      <c r="C2" s="35"/>
    </row>
    <row r="3" spans="1:4" ht="15" customHeight="1">
      <c r="A3" s="180"/>
      <c r="B3" s="361" t="str">
        <f>+INDICE!B3</f>
        <v>SECRETARÍA DE FINANZAS</v>
      </c>
      <c r="C3" s="35"/>
    </row>
    <row r="4" spans="1:4" ht="12">
      <c r="A4" s="188"/>
      <c r="B4" s="35"/>
      <c r="C4" s="35"/>
    </row>
    <row r="5" spans="1:4" ht="12">
      <c r="A5" s="188"/>
      <c r="B5" s="35"/>
      <c r="C5" s="35"/>
    </row>
    <row r="6" spans="1:4" ht="17">
      <c r="B6" s="1210" t="s">
        <v>684</v>
      </c>
      <c r="C6" s="1210"/>
    </row>
    <row r="7" spans="1:4" ht="14.5">
      <c r="B7" s="1233" t="s">
        <v>685</v>
      </c>
      <c r="C7" s="1233"/>
    </row>
    <row r="8" spans="1:4" ht="12">
      <c r="A8" s="188"/>
      <c r="B8" s="389"/>
      <c r="C8" s="389"/>
    </row>
    <row r="9" spans="1:4" ht="12.5" thickBot="1">
      <c r="A9" s="188"/>
      <c r="B9" s="35"/>
      <c r="C9" s="35"/>
    </row>
    <row r="10" spans="1:4" ht="15.5" thickTop="1" thickBot="1">
      <c r="B10" s="431" t="s">
        <v>798</v>
      </c>
      <c r="C10" s="599" t="s">
        <v>47</v>
      </c>
    </row>
    <row r="11" spans="1:4" ht="12.5" thickTop="1">
      <c r="A11" s="188"/>
      <c r="B11" s="736"/>
      <c r="C11" s="488"/>
    </row>
    <row r="12" spans="1:4" ht="17">
      <c r="B12" s="489" t="s">
        <v>55</v>
      </c>
      <c r="C12" s="490">
        <v>6.8120603059525209</v>
      </c>
    </row>
    <row r="13" spans="1:4" ht="13.5" customHeight="1">
      <c r="B13" s="189"/>
      <c r="C13" s="190"/>
    </row>
    <row r="14" spans="1:4" s="180" customFormat="1" ht="15.5">
      <c r="B14" s="491" t="s">
        <v>358</v>
      </c>
      <c r="C14" s="487">
        <v>8.3749029057166862</v>
      </c>
      <c r="D14" s="188"/>
    </row>
    <row r="15" spans="1:4" ht="14.5">
      <c r="B15" s="191"/>
      <c r="C15" s="192"/>
    </row>
    <row r="16" spans="1:4" s="180" customFormat="1" ht="15.5">
      <c r="B16" s="491" t="s">
        <v>557</v>
      </c>
      <c r="C16" s="487">
        <v>10.57822628745358</v>
      </c>
      <c r="D16" s="188"/>
    </row>
    <row r="17" spans="1:4" ht="14.5">
      <c r="B17" s="191"/>
      <c r="C17" s="192"/>
    </row>
    <row r="18" spans="1:4" s="180" customFormat="1" ht="15.5">
      <c r="B18" s="491" t="s">
        <v>94</v>
      </c>
      <c r="C18" s="487">
        <v>0.87800301110477741</v>
      </c>
      <c r="D18" s="188"/>
    </row>
    <row r="19" spans="1:4" ht="13.5" customHeight="1">
      <c r="B19" s="193"/>
      <c r="C19" s="194"/>
    </row>
    <row r="20" spans="1:4" s="180" customFormat="1" ht="15.5">
      <c r="B20" s="491" t="s">
        <v>48</v>
      </c>
      <c r="C20" s="487">
        <v>5.0630436591077244</v>
      </c>
      <c r="D20" s="188"/>
    </row>
    <row r="21" spans="1:4" ht="13.5" customHeight="1">
      <c r="A21" s="188"/>
      <c r="B21" s="986"/>
      <c r="C21" s="195"/>
    </row>
    <row r="22" spans="1:4" s="1" customFormat="1" ht="14.5">
      <c r="B22" s="486" t="s">
        <v>56</v>
      </c>
      <c r="C22" s="485">
        <v>5.3357706700946839</v>
      </c>
      <c r="D22" s="188"/>
    </row>
    <row r="23" spans="1:4">
      <c r="A23" s="188"/>
      <c r="B23" s="986"/>
      <c r="C23" s="195"/>
    </row>
    <row r="24" spans="1:4" s="1" customFormat="1" ht="14.5">
      <c r="B24" s="486" t="s">
        <v>57</v>
      </c>
      <c r="C24" s="485">
        <v>3.980687985168629</v>
      </c>
      <c r="D24" s="188"/>
    </row>
    <row r="25" spans="1:4">
      <c r="A25" s="188"/>
      <c r="B25" s="986"/>
      <c r="C25" s="195"/>
    </row>
    <row r="26" spans="1:4" s="1" customFormat="1" ht="14.5">
      <c r="B26" s="486" t="s">
        <v>58</v>
      </c>
      <c r="C26" s="485">
        <v>10.884964677973528</v>
      </c>
      <c r="D26" s="188"/>
    </row>
    <row r="27" spans="1:4">
      <c r="A27" s="188"/>
      <c r="B27" s="986"/>
      <c r="C27" s="195"/>
    </row>
    <row r="28" spans="1:4" s="1" customFormat="1" ht="14.5">
      <c r="B28" s="486" t="s">
        <v>370</v>
      </c>
      <c r="C28" s="485">
        <v>14.54505500414537</v>
      </c>
      <c r="D28" s="188"/>
    </row>
    <row r="29" spans="1:4">
      <c r="A29" s="188"/>
      <c r="B29" s="986"/>
      <c r="C29" s="195"/>
    </row>
    <row r="30" spans="1:4" s="1" customFormat="1" ht="14.5">
      <c r="B30" s="486" t="s">
        <v>59</v>
      </c>
      <c r="C30" s="485">
        <v>1.1428508932743542</v>
      </c>
      <c r="D30" s="188"/>
    </row>
    <row r="31" spans="1:4">
      <c r="A31" s="188"/>
      <c r="B31" s="196"/>
      <c r="C31" s="197"/>
    </row>
    <row r="32" spans="1:4" s="1" customFormat="1" ht="14.5">
      <c r="B32" s="486" t="s">
        <v>756</v>
      </c>
      <c r="C32" s="485">
        <v>0.96932954700191731</v>
      </c>
      <c r="D32" s="188"/>
    </row>
    <row r="33" spans="1:4">
      <c r="A33" s="188"/>
      <c r="B33" s="196"/>
      <c r="C33" s="195"/>
    </row>
    <row r="34" spans="1:4" s="180" customFormat="1" ht="15.5">
      <c r="B34" s="491" t="s">
        <v>93</v>
      </c>
      <c r="C34" s="487">
        <v>1.3283005909304622</v>
      </c>
      <c r="D34" s="188"/>
    </row>
    <row r="35" spans="1:4" ht="13.5" thickBot="1">
      <c r="A35" s="188"/>
      <c r="B35" s="987"/>
      <c r="C35" s="198"/>
    </row>
    <row r="36" spans="1:4" ht="12.5" thickTop="1">
      <c r="A36" s="188"/>
      <c r="B36" s="35"/>
      <c r="C36" s="35"/>
    </row>
    <row r="37" spans="1:4">
      <c r="A37" s="188"/>
      <c r="B37" s="1235" t="s">
        <v>686</v>
      </c>
      <c r="C37" s="1235"/>
    </row>
    <row r="38" spans="1:4" ht="14.5">
      <c r="A38" s="188"/>
      <c r="B38" s="6"/>
      <c r="C38" s="35"/>
    </row>
  </sheetData>
  <mergeCells count="3">
    <mergeCell ref="B6:C6"/>
    <mergeCell ref="B7:C7"/>
    <mergeCell ref="B37:C37"/>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85"/>
  <sheetViews>
    <sheetView showGridLines="0" showRuler="0" zoomScale="85" zoomScaleNormal="85" zoomScaleSheetLayoutView="85" workbookViewId="0">
      <selection activeCell="B3" sqref="B3"/>
    </sheetView>
  </sheetViews>
  <sheetFormatPr baseColWidth="10" defaultColWidth="32.7265625" defaultRowHeight="14.5"/>
  <cols>
    <col min="1" max="1" width="8.6328125" style="15" bestFit="1" customWidth="1"/>
    <col min="2" max="2" width="14.26953125" style="54" customWidth="1"/>
    <col min="3" max="3" width="43.08984375" style="54" bestFit="1" customWidth="1"/>
    <col min="4" max="4" width="25" style="54" bestFit="1" customWidth="1"/>
    <col min="5" max="5" width="11.1796875" style="410" bestFit="1" customWidth="1"/>
    <col min="6" max="6" width="20.7265625" style="54" customWidth="1"/>
    <col min="7" max="7" width="20.26953125" style="54" customWidth="1"/>
    <col min="8" max="8" width="19" style="54" customWidth="1"/>
    <col min="9" max="9" width="32.81640625" style="54" customWidth="1"/>
    <col min="10" max="16384" width="32.7265625" style="54"/>
  </cols>
  <sheetData>
    <row r="1" spans="1:8">
      <c r="A1" s="696" t="s">
        <v>217</v>
      </c>
      <c r="B1" s="410"/>
    </row>
    <row r="2" spans="1:8" ht="15" customHeight="1">
      <c r="A2" s="409"/>
      <c r="B2" s="361" t="str">
        <f>+INDICE!B2</f>
        <v>MINISTERIO DE ECONOMÍA</v>
      </c>
      <c r="C2" s="3"/>
      <c r="D2" s="3"/>
      <c r="E2" s="42"/>
      <c r="F2" s="5"/>
      <c r="G2" s="5"/>
      <c r="H2" s="186"/>
    </row>
    <row r="3" spans="1:8" ht="15" customHeight="1">
      <c r="A3" s="409"/>
      <c r="B3" s="361" t="str">
        <f>+INDICE!B3</f>
        <v>SECRETARÍA DE FINANZAS</v>
      </c>
      <c r="C3" s="3"/>
      <c r="D3" s="3"/>
      <c r="E3" s="42"/>
      <c r="F3" s="5"/>
      <c r="G3" s="5"/>
      <c r="H3" s="5"/>
    </row>
    <row r="4" spans="1:8" s="404" customFormat="1">
      <c r="A4" s="395"/>
      <c r="B4" s="35"/>
      <c r="C4" s="35"/>
      <c r="D4" s="35"/>
      <c r="E4" s="3"/>
      <c r="F4" s="398"/>
      <c r="G4" s="398"/>
      <c r="H4" s="35"/>
    </row>
    <row r="5" spans="1:8" s="404" customFormat="1">
      <c r="A5" s="395"/>
      <c r="B5" s="35"/>
      <c r="C5" s="35"/>
      <c r="D5" s="35"/>
      <c r="E5" s="3"/>
      <c r="F5" s="398"/>
      <c r="G5" s="398"/>
      <c r="H5" s="35"/>
    </row>
    <row r="6" spans="1:8" ht="17">
      <c r="B6" s="1210" t="s">
        <v>305</v>
      </c>
      <c r="C6" s="1210"/>
      <c r="D6" s="1210"/>
      <c r="E6" s="1210"/>
      <c r="F6" s="1210"/>
      <c r="G6" s="1210"/>
      <c r="H6" s="1210"/>
    </row>
    <row r="7" spans="1:8" ht="17">
      <c r="B7" s="1210" t="s">
        <v>291</v>
      </c>
      <c r="C7" s="1210"/>
      <c r="D7" s="1210"/>
      <c r="E7" s="1210"/>
      <c r="F7" s="1210"/>
      <c r="G7" s="1210"/>
      <c r="H7" s="1210"/>
    </row>
    <row r="8" spans="1:8" ht="13.5" customHeight="1">
      <c r="B8" s="1239" t="s">
        <v>819</v>
      </c>
      <c r="C8" s="1239"/>
      <c r="D8" s="1239"/>
      <c r="E8" s="1239"/>
      <c r="F8" s="1239"/>
      <c r="G8" s="1239"/>
      <c r="H8" s="1239"/>
    </row>
    <row r="9" spans="1:8" s="404" customFormat="1">
      <c r="A9" s="395"/>
      <c r="B9" s="35"/>
      <c r="C9" s="405"/>
      <c r="D9" s="405"/>
      <c r="E9" s="3"/>
      <c r="F9" s="405"/>
      <c r="G9" s="405"/>
      <c r="H9" s="406"/>
    </row>
    <row r="10" spans="1:8" s="404" customFormat="1">
      <c r="A10" s="395"/>
      <c r="B10" s="35"/>
      <c r="C10" s="405"/>
      <c r="D10" s="405"/>
      <c r="E10" s="3"/>
      <c r="F10" s="405"/>
      <c r="G10" s="405"/>
      <c r="H10" s="406"/>
    </row>
    <row r="11" spans="1:8" ht="15" thickBot="1">
      <c r="B11" s="5"/>
      <c r="C11" s="187"/>
      <c r="D11" s="187"/>
      <c r="E11" s="42"/>
      <c r="F11" s="187"/>
      <c r="G11" s="187"/>
      <c r="H11" s="186" t="s">
        <v>292</v>
      </c>
    </row>
    <row r="12" spans="1:8" ht="13.5" customHeight="1" thickTop="1">
      <c r="B12" s="1240" t="s">
        <v>293</v>
      </c>
      <c r="C12" s="1243" t="s">
        <v>288</v>
      </c>
      <c r="D12" s="1243" t="s">
        <v>230</v>
      </c>
      <c r="E12" s="1246" t="s">
        <v>289</v>
      </c>
      <c r="F12" s="1249" t="s">
        <v>294</v>
      </c>
      <c r="G12" s="1249" t="s">
        <v>327</v>
      </c>
      <c r="H12" s="1249" t="s">
        <v>328</v>
      </c>
    </row>
    <row r="13" spans="1:8" ht="13">
      <c r="B13" s="1241"/>
      <c r="C13" s="1244"/>
      <c r="D13" s="1244"/>
      <c r="E13" s="1247"/>
      <c r="F13" s="1250"/>
      <c r="G13" s="1250"/>
      <c r="H13" s="1250"/>
    </row>
    <row r="14" spans="1:8" ht="13">
      <c r="B14" s="1241"/>
      <c r="C14" s="1244"/>
      <c r="D14" s="1244"/>
      <c r="E14" s="1247"/>
      <c r="F14" s="1250"/>
      <c r="G14" s="1250"/>
      <c r="H14" s="1250"/>
    </row>
    <row r="15" spans="1:8" ht="13">
      <c r="B15" s="1241"/>
      <c r="C15" s="1244"/>
      <c r="D15" s="1244"/>
      <c r="E15" s="1247"/>
      <c r="F15" s="1250"/>
      <c r="G15" s="1250"/>
      <c r="H15" s="1250"/>
    </row>
    <row r="16" spans="1:8" ht="13">
      <c r="B16" s="1242"/>
      <c r="C16" s="1245"/>
      <c r="D16" s="1245"/>
      <c r="E16" s="1248"/>
      <c r="F16" s="1251"/>
      <c r="G16" s="1251"/>
      <c r="H16" s="1251"/>
    </row>
    <row r="17" spans="1:8">
      <c r="B17" s="870"/>
      <c r="C17" s="950"/>
      <c r="D17" s="950"/>
      <c r="E17" s="814"/>
      <c r="F17" s="815"/>
      <c r="G17" s="815"/>
      <c r="H17" s="815"/>
    </row>
    <row r="18" spans="1:8">
      <c r="B18" s="951"/>
      <c r="C18" s="952" t="s">
        <v>303</v>
      </c>
      <c r="D18" s="952"/>
      <c r="E18" s="817"/>
      <c r="F18" s="818">
        <f>+F20+F23+F41</f>
        <v>13895739.243733058</v>
      </c>
      <c r="G18" s="818">
        <f>+G20+G23+G41</f>
        <v>13008199.928573275</v>
      </c>
      <c r="H18" s="818">
        <f>+H20+H23+H41</f>
        <v>13600597.367974089</v>
      </c>
    </row>
    <row r="19" spans="1:8">
      <c r="B19" s="951"/>
      <c r="C19" s="952"/>
      <c r="D19" s="952"/>
      <c r="E19" s="817"/>
      <c r="F19" s="819"/>
      <c r="G19" s="819"/>
      <c r="H19" s="819"/>
    </row>
    <row r="20" spans="1:8" s="410" customFormat="1">
      <c r="A20" s="409"/>
      <c r="B20" s="951"/>
      <c r="C20" s="953" t="s">
        <v>379</v>
      </c>
      <c r="D20" s="953"/>
      <c r="E20" s="820"/>
      <c r="F20" s="821">
        <f>+F21</f>
        <v>88004.041324839418</v>
      </c>
      <c r="G20" s="821">
        <f>+G21</f>
        <v>73043.354299616709</v>
      </c>
      <c r="H20" s="821">
        <f>+H21</f>
        <v>128168.58944522774</v>
      </c>
    </row>
    <row r="21" spans="1:8">
      <c r="B21" s="951">
        <v>40182</v>
      </c>
      <c r="C21" s="866" t="s">
        <v>839</v>
      </c>
      <c r="D21" s="954" t="s">
        <v>231</v>
      </c>
      <c r="E21" s="1152">
        <v>2022</v>
      </c>
      <c r="F21" s="1153">
        <v>88004.041324839418</v>
      </c>
      <c r="G21" s="1153">
        <v>73043.354299616709</v>
      </c>
      <c r="H21" s="1153">
        <v>128168.58944522774</v>
      </c>
    </row>
    <row r="22" spans="1:8">
      <c r="B22" s="951"/>
      <c r="C22" s="866"/>
      <c r="D22" s="954"/>
      <c r="E22" s="1152"/>
      <c r="F22" s="822"/>
      <c r="G22" s="819"/>
      <c r="H22" s="819"/>
    </row>
    <row r="23" spans="1:8" s="408" customFormat="1">
      <c r="A23" s="407"/>
      <c r="B23" s="955"/>
      <c r="C23" s="953" t="s">
        <v>753</v>
      </c>
      <c r="D23" s="956"/>
      <c r="E23" s="1152"/>
      <c r="F23" s="823">
        <f>+SUM(F24:F39)</f>
        <v>13807735.202408219</v>
      </c>
      <c r="G23" s="823">
        <f t="shared" ref="G23:H23" si="0">+SUM(G24:G39)</f>
        <v>12935156.574273659</v>
      </c>
      <c r="H23" s="823">
        <f t="shared" si="0"/>
        <v>13472426.441387506</v>
      </c>
    </row>
    <row r="24" spans="1:8">
      <c r="B24" s="951">
        <v>43193</v>
      </c>
      <c r="C24" s="866" t="s">
        <v>652</v>
      </c>
      <c r="D24" s="868">
        <v>6.7276394391951197E-2</v>
      </c>
      <c r="E24" s="1152">
        <v>2028</v>
      </c>
      <c r="F24" s="1153">
        <v>727231.59319804492</v>
      </c>
      <c r="G24" s="1153">
        <v>646489.62717658246</v>
      </c>
      <c r="H24" s="1153">
        <v>646489.62717695278</v>
      </c>
    </row>
    <row r="25" spans="1:8">
      <c r="B25" s="951">
        <v>42828</v>
      </c>
      <c r="C25" s="866" t="s">
        <v>602</v>
      </c>
      <c r="D25" s="869" t="s">
        <v>525</v>
      </c>
      <c r="E25" s="1152">
        <v>2022</v>
      </c>
      <c r="F25" s="1153">
        <v>831788.31004332274</v>
      </c>
      <c r="G25" s="1153">
        <v>831788.31004332274</v>
      </c>
      <c r="H25" s="1153">
        <v>831788.31004332274</v>
      </c>
    </row>
    <row r="26" spans="1:8">
      <c r="B26" s="951">
        <v>43504</v>
      </c>
      <c r="C26" s="866" t="s">
        <v>841</v>
      </c>
      <c r="D26" s="867" t="s">
        <v>525</v>
      </c>
      <c r="E26" s="1152">
        <v>2021</v>
      </c>
      <c r="F26" s="1153">
        <v>620446.50432683877</v>
      </c>
      <c r="G26" s="1153">
        <v>620446.50432683877</v>
      </c>
      <c r="H26" s="1153">
        <v>620446.50432683877</v>
      </c>
    </row>
    <row r="27" spans="1:8">
      <c r="B27" s="951">
        <v>41631</v>
      </c>
      <c r="C27" s="866" t="s">
        <v>603</v>
      </c>
      <c r="D27" s="958" t="s">
        <v>225</v>
      </c>
      <c r="E27" s="1152">
        <v>2020</v>
      </c>
      <c r="F27" s="1153">
        <v>549478.82161697664</v>
      </c>
      <c r="G27" s="1153">
        <v>549478.82161697664</v>
      </c>
      <c r="H27" s="1153">
        <v>549478.82161697664</v>
      </c>
    </row>
    <row r="28" spans="1:8">
      <c r="B28" s="951">
        <v>43294</v>
      </c>
      <c r="C28" s="866" t="s">
        <v>842</v>
      </c>
      <c r="D28" s="957" t="s">
        <v>843</v>
      </c>
      <c r="E28" s="1152">
        <v>2020</v>
      </c>
      <c r="F28" s="1153">
        <v>240661.33799999999</v>
      </c>
      <c r="G28" s="1153">
        <v>240661.33799999999</v>
      </c>
      <c r="H28" s="1153">
        <v>240661.33799999999</v>
      </c>
    </row>
    <row r="29" spans="1:8">
      <c r="A29" s="54"/>
      <c r="B29" s="951">
        <v>32875</v>
      </c>
      <c r="C29" s="866" t="s">
        <v>844</v>
      </c>
      <c r="D29" s="957" t="s">
        <v>50</v>
      </c>
      <c r="E29" s="1152">
        <v>2089</v>
      </c>
      <c r="F29" s="1153">
        <v>13672.526555420607</v>
      </c>
      <c r="G29" s="1153">
        <v>12168.548634324341</v>
      </c>
      <c r="H29" s="1153">
        <v>12168.548634785022</v>
      </c>
    </row>
    <row r="30" spans="1:8">
      <c r="A30" s="54"/>
      <c r="B30" s="951">
        <v>43523</v>
      </c>
      <c r="C30" s="866" t="s">
        <v>845</v>
      </c>
      <c r="D30" s="959" t="s">
        <v>50</v>
      </c>
      <c r="E30" s="1152">
        <v>2021</v>
      </c>
      <c r="F30" s="1153">
        <v>1582247.6159999999</v>
      </c>
      <c r="G30" s="1153">
        <v>791914.93180800008</v>
      </c>
      <c r="H30" s="1153">
        <v>791914.93125000002</v>
      </c>
    </row>
    <row r="31" spans="1:8">
      <c r="A31" s="54"/>
      <c r="B31" s="951">
        <v>42660</v>
      </c>
      <c r="C31" s="866" t="s">
        <v>499</v>
      </c>
      <c r="D31" s="961">
        <v>0.155</v>
      </c>
      <c r="E31" s="1152">
        <v>2026</v>
      </c>
      <c r="F31" s="1153">
        <v>1497908.5328456624</v>
      </c>
      <c r="G31" s="1153">
        <v>1497908.5328456624</v>
      </c>
      <c r="H31" s="1153">
        <v>1497908.5328456624</v>
      </c>
    </row>
    <row r="32" spans="1:8">
      <c r="A32" s="54"/>
      <c r="B32" s="951">
        <v>42660</v>
      </c>
      <c r="C32" s="866" t="s">
        <v>500</v>
      </c>
      <c r="D32" s="960">
        <v>0.16</v>
      </c>
      <c r="E32" s="1152">
        <v>2023</v>
      </c>
      <c r="F32" s="1153">
        <v>995046.55762319348</v>
      </c>
      <c r="G32" s="1153">
        <v>995046.55762319348</v>
      </c>
      <c r="H32" s="1153">
        <v>995046.55762319348</v>
      </c>
    </row>
    <row r="33" spans="1:8">
      <c r="A33" s="54"/>
      <c r="B33" s="951">
        <v>43172</v>
      </c>
      <c r="C33" s="866" t="s">
        <v>595</v>
      </c>
      <c r="D33" s="961">
        <v>0.17249999999999999</v>
      </c>
      <c r="E33" s="1152">
        <v>2021</v>
      </c>
      <c r="F33" s="1153">
        <v>1369677.9372635516</v>
      </c>
      <c r="G33" s="1153">
        <v>1369677.9372635516</v>
      </c>
      <c r="H33" s="1153">
        <v>1906947.8049345659</v>
      </c>
    </row>
    <row r="34" spans="1:8">
      <c r="A34" s="54"/>
      <c r="B34" s="951">
        <v>42646</v>
      </c>
      <c r="C34" s="866" t="s">
        <v>501</v>
      </c>
      <c r="D34" s="961">
        <v>0.182</v>
      </c>
      <c r="E34" s="1152">
        <v>2021</v>
      </c>
      <c r="F34" s="1153">
        <v>969447.66287108522</v>
      </c>
      <c r="G34" s="1153">
        <v>969447.66287108522</v>
      </c>
      <c r="H34" s="1153">
        <v>969447.66287108522</v>
      </c>
    </row>
    <row r="35" spans="1:8">
      <c r="A35" s="54"/>
      <c r="B35" s="951">
        <v>43272</v>
      </c>
      <c r="C35" s="866" t="s">
        <v>643</v>
      </c>
      <c r="D35" s="961">
        <v>0.26</v>
      </c>
      <c r="E35" s="1152">
        <v>2020</v>
      </c>
      <c r="F35" s="1153">
        <v>2294474.3903570203</v>
      </c>
      <c r="G35" s="1153">
        <v>2294474.3903570203</v>
      </c>
      <c r="H35" s="1153">
        <v>2294474.3903570203</v>
      </c>
    </row>
    <row r="36" spans="1:8">
      <c r="A36" s="54"/>
      <c r="B36" s="951">
        <v>43866</v>
      </c>
      <c r="C36" s="866" t="s">
        <v>848</v>
      </c>
      <c r="D36" s="961" t="s">
        <v>811</v>
      </c>
      <c r="E36" s="1152">
        <v>2021</v>
      </c>
      <c r="F36" s="1153">
        <v>266940.41200750117</v>
      </c>
      <c r="G36" s="1153">
        <v>266940.41200750117</v>
      </c>
      <c r="H36" s="1153">
        <v>266940.41200750117</v>
      </c>
    </row>
    <row r="37" spans="1:8">
      <c r="A37" s="54"/>
      <c r="B37" s="951">
        <v>43866</v>
      </c>
      <c r="C37" s="866" t="s">
        <v>846</v>
      </c>
      <c r="D37" s="961" t="s">
        <v>847</v>
      </c>
      <c r="E37" s="1152">
        <v>2021</v>
      </c>
      <c r="F37" s="1153">
        <v>1829.7570331489055</v>
      </c>
      <c r="G37" s="1153">
        <v>1829.7570331489055</v>
      </c>
      <c r="H37" s="1153">
        <v>1829.7570331489055</v>
      </c>
    </row>
    <row r="38" spans="1:8">
      <c r="A38" s="54"/>
      <c r="B38" s="951">
        <v>43866</v>
      </c>
      <c r="C38" s="866" t="s">
        <v>840</v>
      </c>
      <c r="D38" s="868">
        <v>0.04</v>
      </c>
      <c r="E38" s="1152">
        <v>2021</v>
      </c>
      <c r="F38" s="1153">
        <v>8446.9889999999996</v>
      </c>
      <c r="G38" s="1153">
        <v>8446.9889999999996</v>
      </c>
      <c r="H38" s="1153">
        <v>8446.9889999999996</v>
      </c>
    </row>
    <row r="39" spans="1:8">
      <c r="A39" s="54"/>
      <c r="B39" s="951">
        <v>42907</v>
      </c>
      <c r="C39" s="866" t="s">
        <v>849</v>
      </c>
      <c r="D39" s="961" t="s">
        <v>526</v>
      </c>
      <c r="E39" s="1152">
        <v>2020</v>
      </c>
      <c r="F39" s="1153">
        <v>1838436.253666451</v>
      </c>
      <c r="G39" s="1153">
        <v>1838436.253666451</v>
      </c>
      <c r="H39" s="1153">
        <v>1838436.253666451</v>
      </c>
    </row>
    <row r="40" spans="1:8">
      <c r="A40" s="54"/>
      <c r="B40" s="951"/>
      <c r="C40" s="866"/>
      <c r="D40" s="870"/>
      <c r="E40" s="1152"/>
      <c r="F40" s="1153"/>
      <c r="G40" s="1153"/>
      <c r="H40" s="1153"/>
    </row>
    <row r="41" spans="1:8" s="410" customFormat="1">
      <c r="B41" s="951"/>
      <c r="C41" s="963" t="s">
        <v>295</v>
      </c>
      <c r="D41" s="964"/>
      <c r="E41" s="1152"/>
      <c r="F41" s="822"/>
      <c r="G41" s="1153"/>
      <c r="H41" s="1153">
        <v>2.337141354775965</v>
      </c>
    </row>
    <row r="42" spans="1:8">
      <c r="A42" s="54"/>
      <c r="B42" s="951"/>
      <c r="C42" s="962"/>
      <c r="D42" s="954"/>
      <c r="E42" s="1152"/>
      <c r="F42" s="822"/>
      <c r="G42" s="819"/>
      <c r="H42" s="819"/>
    </row>
    <row r="43" spans="1:8" s="410" customFormat="1">
      <c r="B43" s="951"/>
      <c r="C43" s="952" t="s">
        <v>218</v>
      </c>
      <c r="D43" s="956"/>
      <c r="E43" s="1152"/>
      <c r="F43" s="818">
        <f>+SUM(F45:F74)</f>
        <v>7434075.2114204681</v>
      </c>
      <c r="G43" s="818">
        <f t="shared" ref="G43:H43" si="1">+SUM(G45:G74)</f>
        <v>6866476.3964895988</v>
      </c>
      <c r="H43" s="818">
        <f t="shared" si="1"/>
        <v>7274277.1621299163</v>
      </c>
    </row>
    <row r="44" spans="1:8" s="410" customFormat="1">
      <c r="B44" s="951"/>
      <c r="C44" s="952"/>
      <c r="D44" s="956"/>
      <c r="E44" s="1152"/>
      <c r="F44" s="823"/>
      <c r="G44" s="823"/>
      <c r="H44" s="823"/>
    </row>
    <row r="45" spans="1:8">
      <c r="A45" s="54"/>
      <c r="B45" s="951">
        <v>43839</v>
      </c>
      <c r="C45" s="866" t="s">
        <v>864</v>
      </c>
      <c r="D45" s="868" t="s">
        <v>863</v>
      </c>
      <c r="E45" s="1152">
        <v>2020</v>
      </c>
      <c r="F45" s="1153">
        <v>83406.449913680379</v>
      </c>
      <c r="G45" s="1153">
        <v>83406.449913680379</v>
      </c>
      <c r="H45" s="1153">
        <v>83406.449913680379</v>
      </c>
    </row>
    <row r="46" spans="1:8">
      <c r="A46" s="54"/>
      <c r="B46" s="951">
        <v>43896</v>
      </c>
      <c r="C46" s="866" t="s">
        <v>862</v>
      </c>
      <c r="D46" s="868" t="s">
        <v>863</v>
      </c>
      <c r="E46" s="1152">
        <v>2020</v>
      </c>
      <c r="F46" s="1153">
        <v>384403.53828232485</v>
      </c>
      <c r="G46" s="1153">
        <v>384403.53828232485</v>
      </c>
      <c r="H46" s="1153">
        <v>384403.53828232485</v>
      </c>
    </row>
    <row r="47" spans="1:8">
      <c r="A47" s="54"/>
      <c r="B47" s="951">
        <v>43859</v>
      </c>
      <c r="C47" s="866" t="s">
        <v>865</v>
      </c>
      <c r="D47" s="868" t="s">
        <v>858</v>
      </c>
      <c r="E47" s="1152">
        <v>2020</v>
      </c>
      <c r="F47" s="1153">
        <v>202937.36658</v>
      </c>
      <c r="G47" s="1153">
        <v>202937.36658</v>
      </c>
      <c r="H47" s="1153">
        <v>202937.36657685702</v>
      </c>
    </row>
    <row r="48" spans="1:8">
      <c r="A48" s="54"/>
      <c r="B48" s="951">
        <v>43829</v>
      </c>
      <c r="C48" s="866" t="s">
        <v>857</v>
      </c>
      <c r="D48" s="868" t="s">
        <v>858</v>
      </c>
      <c r="E48" s="1152">
        <v>2020</v>
      </c>
      <c r="F48" s="1153">
        <v>299283.63418784324</v>
      </c>
      <c r="G48" s="1153">
        <v>299283.63418784324</v>
      </c>
      <c r="H48" s="1153">
        <v>299283.63418784324</v>
      </c>
    </row>
    <row r="49" spans="1:9">
      <c r="A49" s="54"/>
      <c r="B49" s="951">
        <v>43822</v>
      </c>
      <c r="C49" s="866" t="s">
        <v>859</v>
      </c>
      <c r="D49" s="868" t="s">
        <v>860</v>
      </c>
      <c r="E49" s="1152">
        <v>2020</v>
      </c>
      <c r="F49" s="1153">
        <v>381708.5701965419</v>
      </c>
      <c r="G49" s="1153">
        <v>381708.5701965419</v>
      </c>
      <c r="H49" s="1153">
        <v>381708.5701965419</v>
      </c>
    </row>
    <row r="50" spans="1:9">
      <c r="A50" s="54"/>
      <c r="B50" s="951">
        <v>43852</v>
      </c>
      <c r="C50" s="866" t="s">
        <v>866</v>
      </c>
      <c r="D50" s="868" t="s">
        <v>867</v>
      </c>
      <c r="E50" s="1152">
        <v>2020</v>
      </c>
      <c r="F50" s="1153">
        <v>554221.07000653015</v>
      </c>
      <c r="G50" s="1153">
        <v>554221.07000653015</v>
      </c>
      <c r="H50" s="1153">
        <v>554221.07000653015</v>
      </c>
    </row>
    <row r="51" spans="1:9">
      <c r="A51" s="54"/>
      <c r="B51" s="951">
        <v>43852</v>
      </c>
      <c r="C51" s="866" t="s">
        <v>868</v>
      </c>
      <c r="D51" s="868" t="s">
        <v>869</v>
      </c>
      <c r="E51" s="1152">
        <v>2020</v>
      </c>
      <c r="F51" s="1153">
        <v>738698.09346095915</v>
      </c>
      <c r="G51" s="1153">
        <v>738698.09346095915</v>
      </c>
      <c r="H51" s="1153">
        <v>738698.09346095915</v>
      </c>
    </row>
    <row r="52" spans="1:9">
      <c r="A52" s="54"/>
      <c r="B52" s="951">
        <v>43518</v>
      </c>
      <c r="C52" s="866" t="s">
        <v>852</v>
      </c>
      <c r="D52" s="868">
        <v>0.318</v>
      </c>
      <c r="E52" s="1152">
        <v>2020</v>
      </c>
      <c r="F52" s="1153">
        <v>167671.56011000002</v>
      </c>
      <c r="G52" s="1153">
        <v>142520.82610000001</v>
      </c>
      <c r="H52" s="1153">
        <v>201287.86352999933</v>
      </c>
    </row>
    <row r="53" spans="1:9">
      <c r="A53" s="54"/>
      <c r="B53" s="951">
        <v>43496</v>
      </c>
      <c r="C53" s="866" t="s">
        <v>855</v>
      </c>
      <c r="D53" s="868">
        <v>0.318</v>
      </c>
      <c r="E53" s="1152">
        <v>2020</v>
      </c>
      <c r="F53" s="1153">
        <v>288780.28815086774</v>
      </c>
      <c r="G53" s="1153">
        <v>288780.28814999998</v>
      </c>
      <c r="H53" s="1153">
        <v>416478.93157111015</v>
      </c>
    </row>
    <row r="54" spans="1:9">
      <c r="A54" s="54"/>
      <c r="B54" s="951">
        <v>43403</v>
      </c>
      <c r="C54" s="866" t="s">
        <v>854</v>
      </c>
      <c r="D54" s="868">
        <v>0.36</v>
      </c>
      <c r="E54" s="1152">
        <v>2020</v>
      </c>
      <c r="F54" s="1153">
        <v>56609.995579999995</v>
      </c>
      <c r="G54" s="1153">
        <v>56609.995579999995</v>
      </c>
      <c r="H54" s="1153">
        <v>93567.831193258229</v>
      </c>
    </row>
    <row r="55" spans="1:9">
      <c r="A55" s="54"/>
      <c r="B55" s="951">
        <v>43392</v>
      </c>
      <c r="C55" s="866" t="s">
        <v>856</v>
      </c>
      <c r="D55" s="868">
        <v>0.40200000000000002</v>
      </c>
      <c r="E55" s="1152">
        <v>2020</v>
      </c>
      <c r="F55" s="1153">
        <v>121768.40708</v>
      </c>
      <c r="G55" s="1153">
        <v>73061.044250000006</v>
      </c>
      <c r="H55" s="1153">
        <v>129340.69723265347</v>
      </c>
    </row>
    <row r="56" spans="1:9">
      <c r="A56" s="54"/>
      <c r="B56" s="951">
        <v>43665</v>
      </c>
      <c r="C56" s="866" t="s">
        <v>853</v>
      </c>
      <c r="D56" s="868">
        <v>0.45</v>
      </c>
      <c r="E56" s="1152">
        <v>2020</v>
      </c>
      <c r="F56" s="1153">
        <v>108700.70773000001</v>
      </c>
      <c r="G56" s="1153">
        <v>108700.70773000001</v>
      </c>
      <c r="H56" s="1153">
        <v>145927.43910348581</v>
      </c>
    </row>
    <row r="57" spans="1:9">
      <c r="A57" s="54"/>
      <c r="B57" s="951">
        <v>43665</v>
      </c>
      <c r="C57" s="866" t="s">
        <v>850</v>
      </c>
      <c r="D57" s="868">
        <v>0.48</v>
      </c>
      <c r="E57" s="1152">
        <v>2020</v>
      </c>
      <c r="F57" s="1153">
        <v>113378.17378</v>
      </c>
      <c r="G57" s="1153">
        <v>68026.904269999999</v>
      </c>
      <c r="H57" s="1153">
        <v>91890.062014403666</v>
      </c>
    </row>
    <row r="58" spans="1:9">
      <c r="A58" s="54"/>
      <c r="B58" s="951">
        <v>43677</v>
      </c>
      <c r="C58" s="866" t="s">
        <v>851</v>
      </c>
      <c r="D58" s="868">
        <v>0.51</v>
      </c>
      <c r="E58" s="1152">
        <v>2020</v>
      </c>
      <c r="F58" s="1153">
        <v>308004.94045999995</v>
      </c>
      <c r="G58" s="1153">
        <v>184802.96428000001</v>
      </c>
      <c r="H58" s="1153">
        <v>251810.67136546315</v>
      </c>
    </row>
    <row r="59" spans="1:9">
      <c r="A59" s="54"/>
      <c r="B59" s="951">
        <v>43608</v>
      </c>
      <c r="C59" s="866" t="s">
        <v>881</v>
      </c>
      <c r="D59" s="868">
        <v>4.2500000000000003E-2</v>
      </c>
      <c r="E59" s="1152">
        <v>2020</v>
      </c>
      <c r="F59" s="1153">
        <v>148757.08100000001</v>
      </c>
      <c r="G59" s="1153">
        <v>89254.248599999992</v>
      </c>
      <c r="H59" s="1153">
        <v>89254.248599999992</v>
      </c>
    </row>
    <row r="60" spans="1:9">
      <c r="A60" s="54"/>
      <c r="B60" s="951">
        <v>43608</v>
      </c>
      <c r="C60" s="866" t="s">
        <v>882</v>
      </c>
      <c r="D60" s="868">
        <v>4.2500000000000003E-2</v>
      </c>
      <c r="E60" s="1152">
        <v>2020</v>
      </c>
      <c r="F60" s="1153">
        <v>424015.255</v>
      </c>
      <c r="G60" s="1153">
        <v>254409.15299999999</v>
      </c>
      <c r="H60" s="1153">
        <v>254409.15299999999</v>
      </c>
    </row>
    <row r="61" spans="1:9">
      <c r="A61" s="54"/>
      <c r="B61" s="951">
        <v>43608</v>
      </c>
      <c r="C61" s="866" t="s">
        <v>883</v>
      </c>
      <c r="D61" s="868">
        <v>4.2500000000000003E-2</v>
      </c>
      <c r="E61" s="1152">
        <v>2020</v>
      </c>
      <c r="F61" s="1153">
        <v>240196.345</v>
      </c>
      <c r="G61" s="1153">
        <v>144117.807</v>
      </c>
      <c r="H61" s="1153">
        <v>144117.807</v>
      </c>
      <c r="I61" s="1189"/>
    </row>
    <row r="62" spans="1:9">
      <c r="A62" s="54"/>
      <c r="B62" s="951">
        <v>43901</v>
      </c>
      <c r="C62" s="866" t="s">
        <v>812</v>
      </c>
      <c r="D62" s="868" t="s">
        <v>50</v>
      </c>
      <c r="E62" s="1152">
        <v>2020</v>
      </c>
      <c r="F62" s="1153">
        <v>17365.517165428097</v>
      </c>
      <c r="G62" s="1153">
        <v>17365.517165428097</v>
      </c>
      <c r="H62" s="1153">
        <v>17365.517165428097</v>
      </c>
    </row>
    <row r="63" spans="1:9">
      <c r="A63" s="54"/>
      <c r="B63" s="951">
        <v>43908</v>
      </c>
      <c r="C63" s="866" t="s">
        <v>813</v>
      </c>
      <c r="D63" s="868" t="s">
        <v>50</v>
      </c>
      <c r="E63" s="1152">
        <v>2020</v>
      </c>
      <c r="F63" s="1153">
        <v>257928.69762074278</v>
      </c>
      <c r="G63" s="1153">
        <v>257928.69762074278</v>
      </c>
      <c r="H63" s="1153">
        <v>257928.69762074278</v>
      </c>
    </row>
    <row r="64" spans="1:9">
      <c r="A64" s="54"/>
      <c r="B64" s="951">
        <v>43703</v>
      </c>
      <c r="C64" s="866" t="s">
        <v>880</v>
      </c>
      <c r="D64" s="868" t="s">
        <v>604</v>
      </c>
      <c r="E64" s="1152">
        <v>2020</v>
      </c>
      <c r="F64" s="1153">
        <v>1290.4050585003497</v>
      </c>
      <c r="G64" s="1153">
        <v>1290.4050585003497</v>
      </c>
      <c r="H64" s="1153">
        <v>1290.4050585003497</v>
      </c>
    </row>
    <row r="65" spans="1:8">
      <c r="A65" s="54"/>
      <c r="B65" s="951">
        <v>43776</v>
      </c>
      <c r="C65" s="866" t="s">
        <v>878</v>
      </c>
      <c r="D65" s="868" t="s">
        <v>604</v>
      </c>
      <c r="E65" s="1152">
        <v>2020</v>
      </c>
      <c r="F65" s="1153">
        <v>220273.13722999999</v>
      </c>
      <c r="G65" s="1153">
        <v>220273.13722999999</v>
      </c>
      <c r="H65" s="1153">
        <v>220273.13722570447</v>
      </c>
    </row>
    <row r="66" spans="1:8">
      <c r="A66" s="54"/>
      <c r="B66" s="951">
        <v>43846</v>
      </c>
      <c r="C66" s="866" t="s">
        <v>861</v>
      </c>
      <c r="D66" s="868" t="s">
        <v>604</v>
      </c>
      <c r="E66" s="1152">
        <v>2020</v>
      </c>
      <c r="F66" s="1153">
        <v>111600.10017000001</v>
      </c>
      <c r="G66" s="1153">
        <v>111600.10017000001</v>
      </c>
      <c r="H66" s="1153">
        <v>111600.10017108814</v>
      </c>
    </row>
    <row r="67" spans="1:8">
      <c r="A67" s="54"/>
      <c r="B67" s="951">
        <v>43756</v>
      </c>
      <c r="C67" s="866" t="s">
        <v>879</v>
      </c>
      <c r="D67" s="868" t="s">
        <v>604</v>
      </c>
      <c r="E67" s="1152">
        <v>2020</v>
      </c>
      <c r="F67" s="1153">
        <v>153408.65385</v>
      </c>
      <c r="G67" s="1153">
        <v>153408.65385</v>
      </c>
      <c r="H67" s="1153">
        <v>153408.6538482419</v>
      </c>
    </row>
    <row r="68" spans="1:8">
      <c r="A68" s="54"/>
      <c r="B68" s="951">
        <v>43825</v>
      </c>
      <c r="C68" s="866" t="s">
        <v>872</v>
      </c>
      <c r="D68" s="868" t="s">
        <v>860</v>
      </c>
      <c r="E68" s="1152">
        <v>2020</v>
      </c>
      <c r="F68" s="1153">
        <v>955235.12473301415</v>
      </c>
      <c r="G68" s="1153">
        <v>955235.12473301415</v>
      </c>
      <c r="H68" s="1153">
        <v>955235.12473301415</v>
      </c>
    </row>
    <row r="69" spans="1:8">
      <c r="A69" s="54"/>
      <c r="B69" s="951">
        <v>43745</v>
      </c>
      <c r="C69" s="866" t="s">
        <v>870</v>
      </c>
      <c r="D69" s="868" t="s">
        <v>871</v>
      </c>
      <c r="E69" s="1152">
        <v>2020</v>
      </c>
      <c r="F69" s="1153">
        <v>186133.95130000002</v>
      </c>
      <c r="G69" s="1153">
        <v>186133.95130000002</v>
      </c>
      <c r="H69" s="1153">
        <v>186133.95129805163</v>
      </c>
    </row>
    <row r="70" spans="1:8">
      <c r="A70" s="54"/>
      <c r="B70" s="951">
        <v>43760</v>
      </c>
      <c r="C70" s="866" t="s">
        <v>877</v>
      </c>
      <c r="D70" s="868" t="s">
        <v>871</v>
      </c>
      <c r="E70" s="1152">
        <v>2020</v>
      </c>
      <c r="F70" s="1153">
        <v>31022.325216341938</v>
      </c>
      <c r="G70" s="1153">
        <v>31022.325216341938</v>
      </c>
      <c r="H70" s="1153">
        <v>31022.325216341938</v>
      </c>
    </row>
    <row r="71" spans="1:8">
      <c r="A71" s="54"/>
      <c r="B71" s="951">
        <v>43798</v>
      </c>
      <c r="C71" s="866" t="s">
        <v>873</v>
      </c>
      <c r="D71" s="868" t="s">
        <v>871</v>
      </c>
      <c r="E71" s="1152">
        <v>2020</v>
      </c>
      <c r="F71" s="1153">
        <v>77555.813040854846</v>
      </c>
      <c r="G71" s="1153">
        <v>77555.813040854846</v>
      </c>
      <c r="H71" s="1153">
        <v>77555.813040854846</v>
      </c>
    </row>
    <row r="72" spans="1:8">
      <c r="A72" s="54"/>
      <c r="B72" s="951">
        <v>43773</v>
      </c>
      <c r="C72" s="866" t="s">
        <v>874</v>
      </c>
      <c r="D72" s="868" t="s">
        <v>871</v>
      </c>
      <c r="E72" s="1152">
        <v>2020</v>
      </c>
      <c r="F72" s="1153">
        <v>62044.650432683877</v>
      </c>
      <c r="G72" s="1153">
        <v>62044.650432683877</v>
      </c>
      <c r="H72" s="1153">
        <v>62044.650432683877</v>
      </c>
    </row>
    <row r="73" spans="1:8">
      <c r="A73" s="54"/>
      <c r="B73" s="951">
        <v>43903</v>
      </c>
      <c r="C73" s="866" t="s">
        <v>875</v>
      </c>
      <c r="D73" s="868" t="s">
        <v>876</v>
      </c>
      <c r="E73" s="1152">
        <v>2020</v>
      </c>
      <c r="F73" s="1153">
        <v>558401.85389415489</v>
      </c>
      <c r="G73" s="1153">
        <v>558401.85389415489</v>
      </c>
      <c r="H73" s="1153">
        <v>558401.85389415489</v>
      </c>
    </row>
    <row r="74" spans="1:8">
      <c r="A74" s="54"/>
      <c r="B74" s="951">
        <v>43362</v>
      </c>
      <c r="C74" s="866" t="s">
        <v>661</v>
      </c>
      <c r="D74" s="868" t="s">
        <v>50</v>
      </c>
      <c r="E74" s="1152">
        <v>2020</v>
      </c>
      <c r="F74" s="1153">
        <v>179273.50519</v>
      </c>
      <c r="G74" s="1153">
        <v>179273.50519</v>
      </c>
      <c r="H74" s="1153">
        <v>179273.50519</v>
      </c>
    </row>
    <row r="75" spans="1:8" s="492" customFormat="1" ht="15.5">
      <c r="B75" s="951"/>
      <c r="C75" s="962"/>
      <c r="D75" s="965"/>
      <c r="E75" s="1152"/>
      <c r="F75" s="822"/>
      <c r="G75" s="819"/>
      <c r="H75" s="819"/>
    </row>
    <row r="76" spans="1:8" ht="15.5">
      <c r="B76" s="1236" t="s">
        <v>278</v>
      </c>
      <c r="C76" s="1237"/>
      <c r="D76" s="1237"/>
      <c r="E76" s="1238"/>
      <c r="F76" s="829">
        <f>+F43+F18</f>
        <v>21329814.455153525</v>
      </c>
      <c r="G76" s="829">
        <f t="shared" ref="G76:H76" si="2">+G43+G18</f>
        <v>19874676.325062875</v>
      </c>
      <c r="H76" s="829">
        <f t="shared" si="2"/>
        <v>20874874.530104004</v>
      </c>
    </row>
    <row r="77" spans="1:8">
      <c r="A77" s="54"/>
      <c r="B77" s="966"/>
      <c r="C77" s="1"/>
      <c r="D77" s="1"/>
      <c r="E77" s="180"/>
      <c r="F77" s="825"/>
      <c r="G77" s="825"/>
      <c r="H77" s="825"/>
    </row>
    <row r="78" spans="1:8">
      <c r="A78" s="54"/>
      <c r="B78" s="826" t="s">
        <v>814</v>
      </c>
      <c r="C78" s="1"/>
      <c r="D78" s="1"/>
      <c r="E78" s="180"/>
      <c r="F78" s="827"/>
      <c r="G78" s="827"/>
      <c r="H78" s="827"/>
    </row>
    <row r="79" spans="1:8">
      <c r="A79" s="54"/>
      <c r="B79" s="826" t="s">
        <v>823</v>
      </c>
      <c r="C79" s="1"/>
      <c r="D79" s="1"/>
      <c r="E79" s="180"/>
      <c r="F79" s="1"/>
      <c r="G79" s="739"/>
      <c r="H79" s="1190"/>
    </row>
    <row r="80" spans="1:8">
      <c r="B80" s="826" t="s">
        <v>731</v>
      </c>
      <c r="C80" s="180"/>
      <c r="D80" s="180"/>
      <c r="E80" s="180"/>
      <c r="F80" s="1013"/>
      <c r="G80" s="1013"/>
      <c r="H80" s="1013"/>
    </row>
    <row r="81" spans="6:8">
      <c r="F81" s="985"/>
      <c r="G81" s="985"/>
      <c r="H81" s="985"/>
    </row>
    <row r="82" spans="6:8">
      <c r="F82" s="985"/>
      <c r="G82" s="985"/>
      <c r="H82" s="985"/>
    </row>
    <row r="83" spans="6:8">
      <c r="F83" s="985"/>
      <c r="G83" s="985"/>
      <c r="H83" s="985"/>
    </row>
    <row r="84" spans="6:8">
      <c r="F84" s="985"/>
      <c r="G84" s="985"/>
      <c r="H84" s="985"/>
    </row>
    <row r="85" spans="6:8">
      <c r="F85" s="985"/>
      <c r="G85" s="985"/>
      <c r="H85" s="985"/>
    </row>
  </sheetData>
  <sortState ref="B45:H74">
    <sortCondition ref="C45:C74"/>
    <sortCondition ref="B45:B74"/>
  </sortState>
  <mergeCells count="11">
    <mergeCell ref="B76:E76"/>
    <mergeCell ref="B6:H6"/>
    <mergeCell ref="B7:H7"/>
    <mergeCell ref="B8:H8"/>
    <mergeCell ref="B12:B16"/>
    <mergeCell ref="C12:C16"/>
    <mergeCell ref="D12:D16"/>
    <mergeCell ref="E12:E16"/>
    <mergeCell ref="F12:F16"/>
    <mergeCell ref="G12:G16"/>
    <mergeCell ref="H12:H1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4" verticalDpi="4294967294" r:id="rId1"/>
  <headerFooter scaleWithDoc="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73"/>
  <sheetViews>
    <sheetView showGridLines="0" showRuler="0" zoomScale="85" zoomScaleNormal="85" zoomScaleSheetLayoutView="85" workbookViewId="0">
      <selection activeCell="B3" sqref="B3"/>
    </sheetView>
  </sheetViews>
  <sheetFormatPr baseColWidth="10" defaultColWidth="11.453125" defaultRowHeight="13"/>
  <cols>
    <col min="1" max="1" width="6.81640625" style="1" customWidth="1"/>
    <col min="2" max="2" width="10.54296875" style="1" customWidth="1"/>
    <col min="3" max="3" width="66.1796875" style="1" customWidth="1"/>
    <col min="4" max="4" width="27" style="1" bestFit="1" customWidth="1"/>
    <col min="5" max="5" width="13.453125" style="1" customWidth="1"/>
    <col min="6" max="6" width="19.81640625" style="1" customWidth="1"/>
    <col min="7" max="7" width="20.54296875" style="1" customWidth="1"/>
    <col min="8" max="8" width="21.26953125" style="1" customWidth="1"/>
    <col min="9" max="9" width="11.453125" style="1"/>
    <col min="10" max="11" width="13.81640625" style="1" bestFit="1" customWidth="1"/>
    <col min="12" max="16384" width="11.453125" style="1"/>
  </cols>
  <sheetData>
    <row r="1" spans="1:14" ht="14.5">
      <c r="A1" s="696" t="s">
        <v>217</v>
      </c>
      <c r="B1" s="180"/>
    </row>
    <row r="2" spans="1:14" ht="15" customHeight="1">
      <c r="A2" s="696"/>
      <c r="B2" s="361" t="str">
        <f>+INDICE!B2</f>
        <v>MINISTERIO DE ECONOMÍA</v>
      </c>
      <c r="C2" s="3"/>
      <c r="D2" s="3"/>
      <c r="E2" s="4"/>
      <c r="F2" s="4"/>
      <c r="G2" s="4"/>
      <c r="H2" s="5"/>
    </row>
    <row r="3" spans="1:14" ht="15" customHeight="1">
      <c r="A3" s="180"/>
      <c r="B3" s="361" t="str">
        <f>+INDICE!B3</f>
        <v>SECRETARÍA DE FINANZAS</v>
      </c>
      <c r="C3" s="3"/>
      <c r="D3" s="3"/>
      <c r="E3" s="4"/>
      <c r="F3" s="4"/>
      <c r="G3" s="4"/>
      <c r="H3" s="5"/>
    </row>
    <row r="4" spans="1:14" s="188" customFormat="1">
      <c r="B4" s="35"/>
      <c r="C4" s="35"/>
      <c r="D4" s="35"/>
      <c r="E4" s="411"/>
      <c r="F4" s="412"/>
      <c r="G4" s="412"/>
      <c r="H4" s="35"/>
      <c r="I4" s="1"/>
      <c r="J4" s="1"/>
      <c r="K4" s="1"/>
      <c r="L4" s="1"/>
      <c r="M4" s="1"/>
      <c r="N4" s="1"/>
    </row>
    <row r="5" spans="1:14" s="188" customFormat="1">
      <c r="B5" s="35"/>
      <c r="C5" s="35"/>
      <c r="D5" s="35"/>
      <c r="E5" s="411"/>
      <c r="F5" s="412"/>
      <c r="G5" s="412"/>
      <c r="H5" s="35"/>
      <c r="I5" s="1"/>
      <c r="J5" s="1"/>
      <c r="K5" s="1"/>
      <c r="L5" s="1"/>
      <c r="M5" s="1"/>
      <c r="N5" s="1"/>
    </row>
    <row r="6" spans="1:14" ht="17">
      <c r="B6" s="1210" t="s">
        <v>356</v>
      </c>
      <c r="C6" s="1210"/>
      <c r="D6" s="1210"/>
      <c r="E6" s="1210"/>
      <c r="F6" s="1210"/>
      <c r="G6" s="1210"/>
      <c r="H6" s="1210"/>
    </row>
    <row r="7" spans="1:14" ht="17">
      <c r="B7" s="1254" t="s">
        <v>226</v>
      </c>
      <c r="C7" s="1254"/>
      <c r="D7" s="1254"/>
      <c r="E7" s="1254"/>
      <c r="F7" s="1254"/>
      <c r="G7" s="1254"/>
      <c r="H7" s="1254"/>
    </row>
    <row r="8" spans="1:14" ht="14.5">
      <c r="B8" s="1239" t="s">
        <v>819</v>
      </c>
      <c r="C8" s="1239"/>
      <c r="D8" s="1239"/>
      <c r="E8" s="1239"/>
      <c r="F8" s="1239"/>
      <c r="G8" s="1239"/>
      <c r="H8" s="1239"/>
    </row>
    <row r="9" spans="1:14" s="188" customFormat="1">
      <c r="B9" s="413"/>
      <c r="C9" s="413"/>
      <c r="D9" s="413"/>
      <c r="E9" s="413"/>
      <c r="F9" s="413"/>
      <c r="G9" s="413"/>
      <c r="H9" s="413"/>
      <c r="I9" s="1"/>
      <c r="J9" s="1"/>
      <c r="K9" s="1"/>
      <c r="L9" s="1"/>
      <c r="M9" s="1"/>
      <c r="N9" s="1"/>
    </row>
    <row r="10" spans="1:14" s="188" customFormat="1">
      <c r="B10" s="413"/>
      <c r="C10" s="413"/>
      <c r="D10" s="413"/>
      <c r="E10" s="413"/>
      <c r="F10" s="413"/>
      <c r="G10" s="413"/>
      <c r="H10" s="413"/>
      <c r="I10" s="1"/>
      <c r="J10" s="1"/>
      <c r="K10" s="1"/>
      <c r="L10" s="1"/>
      <c r="M10" s="1"/>
      <c r="N10" s="1"/>
    </row>
    <row r="11" spans="1:14" ht="13.5" thickBot="1">
      <c r="B11" s="5"/>
      <c r="C11" s="5"/>
      <c r="D11" s="7"/>
      <c r="E11" s="7"/>
      <c r="F11" s="8"/>
      <c r="G11" s="8"/>
      <c r="H11" s="600" t="s">
        <v>292</v>
      </c>
    </row>
    <row r="12" spans="1:14" ht="13.5" thickTop="1">
      <c r="B12" s="1255" t="s">
        <v>293</v>
      </c>
      <c r="C12" s="1258" t="s">
        <v>288</v>
      </c>
      <c r="D12" s="1258" t="s">
        <v>232</v>
      </c>
      <c r="E12" s="1246" t="s">
        <v>289</v>
      </c>
      <c r="F12" s="1249" t="s">
        <v>329</v>
      </c>
      <c r="G12" s="1249" t="s">
        <v>330</v>
      </c>
      <c r="H12" s="1249" t="s">
        <v>331</v>
      </c>
    </row>
    <row r="13" spans="1:14" ht="17.25" customHeight="1">
      <c r="B13" s="1256"/>
      <c r="C13" s="1259"/>
      <c r="D13" s="1259"/>
      <c r="E13" s="1247"/>
      <c r="F13" s="1250"/>
      <c r="G13" s="1250"/>
      <c r="H13" s="1250"/>
    </row>
    <row r="14" spans="1:14">
      <c r="B14" s="1256"/>
      <c r="C14" s="1259"/>
      <c r="D14" s="1259"/>
      <c r="E14" s="1247"/>
      <c r="F14" s="1250"/>
      <c r="G14" s="1250"/>
      <c r="H14" s="1250"/>
    </row>
    <row r="15" spans="1:14">
      <c r="B15" s="1257"/>
      <c r="C15" s="1260"/>
      <c r="D15" s="1260"/>
      <c r="E15" s="1248"/>
      <c r="F15" s="1251"/>
      <c r="G15" s="1251"/>
      <c r="H15" s="1251"/>
    </row>
    <row r="16" spans="1:14" ht="13.5" customHeight="1">
      <c r="B16" s="871"/>
      <c r="C16" s="872"/>
      <c r="D16" s="873"/>
      <c r="E16" s="874"/>
      <c r="F16" s="875"/>
      <c r="G16" s="876"/>
      <c r="H16" s="877"/>
    </row>
    <row r="17" spans="2:14" s="123" customFormat="1" ht="15.5">
      <c r="B17" s="871"/>
      <c r="C17" s="816" t="s">
        <v>303</v>
      </c>
      <c r="D17" s="873"/>
      <c r="E17" s="874"/>
      <c r="F17" s="818">
        <f>+F22+F19+F34+F41</f>
        <v>10900209.770780198</v>
      </c>
      <c r="G17" s="818">
        <f>+G22+G19+G34+G41</f>
        <v>10882292.533680197</v>
      </c>
      <c r="H17" s="818">
        <f>+H22+H19+H34+H41</f>
        <v>28421784.925468415</v>
      </c>
      <c r="I17" s="739"/>
      <c r="J17" s="739"/>
      <c r="K17" s="1"/>
      <c r="L17" s="1"/>
      <c r="M17" s="1"/>
      <c r="N17" s="1"/>
    </row>
    <row r="18" spans="2:14" ht="13.5" customHeight="1">
      <c r="B18" s="871"/>
      <c r="C18" s="872"/>
      <c r="D18" s="873"/>
      <c r="E18" s="874"/>
      <c r="F18" s="875"/>
      <c r="G18" s="876"/>
      <c r="H18" s="877"/>
      <c r="I18" s="739"/>
      <c r="J18" s="739"/>
    </row>
    <row r="19" spans="2:14" s="10" customFormat="1" ht="14.5">
      <c r="B19" s="878"/>
      <c r="C19" s="813" t="s">
        <v>379</v>
      </c>
      <c r="D19" s="879"/>
      <c r="E19" s="880"/>
      <c r="F19" s="881">
        <f>+F20</f>
        <v>29981.989799999999</v>
      </c>
      <c r="G19" s="881">
        <f>+G20</f>
        <v>12064.752699999999</v>
      </c>
      <c r="H19" s="881">
        <f>+H20</f>
        <v>205415.99631760249</v>
      </c>
      <c r="I19" s="739"/>
      <c r="J19" s="739"/>
      <c r="K19" s="1"/>
      <c r="L19" s="1"/>
      <c r="M19" s="1"/>
      <c r="N19" s="1"/>
    </row>
    <row r="20" spans="2:14" ht="14.5">
      <c r="B20" s="882">
        <v>38061</v>
      </c>
      <c r="C20" s="883" t="s">
        <v>667</v>
      </c>
      <c r="D20" s="884">
        <v>0.02</v>
      </c>
      <c r="E20" s="885">
        <v>2024</v>
      </c>
      <c r="F20" s="822">
        <v>29981.989799999999</v>
      </c>
      <c r="G20" s="822">
        <v>12064.752699999999</v>
      </c>
      <c r="H20" s="886">
        <v>205415.99631760249</v>
      </c>
      <c r="I20" s="739"/>
    </row>
    <row r="21" spans="2:14" ht="13.5" customHeight="1">
      <c r="B21" s="871"/>
      <c r="C21" s="872"/>
      <c r="D21" s="873"/>
      <c r="E21" s="874"/>
      <c r="F21" s="875"/>
      <c r="G21" s="876"/>
      <c r="H21" s="877"/>
      <c r="I21" s="739"/>
    </row>
    <row r="22" spans="2:14" s="2" customFormat="1" ht="13.5" customHeight="1">
      <c r="B22" s="878"/>
      <c r="C22" s="813" t="s">
        <v>753</v>
      </c>
      <c r="D22" s="879"/>
      <c r="E22" s="880"/>
      <c r="F22" s="881">
        <f>+SUM(F23:F31)</f>
        <v>10298802.728250001</v>
      </c>
      <c r="G22" s="881">
        <f t="shared" ref="G22:H22" si="0">+SUM(G23:G31)</f>
        <v>10298802.728250001</v>
      </c>
      <c r="H22" s="881">
        <f t="shared" si="0"/>
        <v>17587357.317602184</v>
      </c>
      <c r="I22" s="739"/>
      <c r="J22" s="739"/>
      <c r="K22" s="1"/>
      <c r="L22" s="1"/>
      <c r="M22" s="1"/>
      <c r="N22" s="1"/>
    </row>
    <row r="23" spans="2:14" ht="13.5" customHeight="1">
      <c r="B23" s="882">
        <v>42573</v>
      </c>
      <c r="C23" s="883" t="s">
        <v>606</v>
      </c>
      <c r="D23" s="884">
        <v>2.5000000000000001E-2</v>
      </c>
      <c r="E23" s="885">
        <v>2021</v>
      </c>
      <c r="F23" s="822">
        <v>890178.34664999996</v>
      </c>
      <c r="G23" s="822">
        <v>890178.34664999996</v>
      </c>
      <c r="H23" s="886">
        <v>2906939.2787437839</v>
      </c>
      <c r="I23" s="739"/>
      <c r="J23" s="739"/>
    </row>
    <row r="24" spans="2:14" ht="13.5" customHeight="1">
      <c r="B24" s="882">
        <v>42671</v>
      </c>
      <c r="C24" s="883" t="s">
        <v>607</v>
      </c>
      <c r="D24" s="884">
        <v>2.2499999999999999E-2</v>
      </c>
      <c r="E24" s="885">
        <v>2020</v>
      </c>
      <c r="F24" s="822">
        <v>1712449.9863499999</v>
      </c>
      <c r="G24" s="822">
        <v>1712449.9863499999</v>
      </c>
      <c r="H24" s="886">
        <v>5323805.1797651527</v>
      </c>
      <c r="I24" s="739"/>
      <c r="J24" s="739"/>
    </row>
    <row r="25" spans="2:14" ht="13.5" customHeight="1">
      <c r="B25" s="882">
        <v>43165</v>
      </c>
      <c r="C25" s="883" t="s">
        <v>644</v>
      </c>
      <c r="D25" s="884">
        <v>0.04</v>
      </c>
      <c r="E25" s="885">
        <v>2023</v>
      </c>
      <c r="F25" s="822">
        <v>438849.37338</v>
      </c>
      <c r="G25" s="822">
        <v>438849.37338</v>
      </c>
      <c r="H25" s="886">
        <v>1018719.4571366837</v>
      </c>
      <c r="I25" s="739"/>
      <c r="J25" s="739"/>
    </row>
    <row r="26" spans="2:14" ht="13.5" customHeight="1">
      <c r="B26" s="882">
        <v>43217</v>
      </c>
      <c r="C26" s="883" t="s">
        <v>645</v>
      </c>
      <c r="D26" s="884">
        <v>0.04</v>
      </c>
      <c r="E26" s="885">
        <v>2025</v>
      </c>
      <c r="F26" s="822">
        <v>451340.67373000004</v>
      </c>
      <c r="G26" s="822">
        <v>451340.67373000004</v>
      </c>
      <c r="H26" s="886">
        <v>1008010.1508843814</v>
      </c>
      <c r="I26" s="739"/>
      <c r="J26" s="739"/>
    </row>
    <row r="27" spans="2:14" ht="13.5" customHeight="1">
      <c r="B27" s="882">
        <v>43433</v>
      </c>
      <c r="C27" s="883" t="s">
        <v>662</v>
      </c>
      <c r="D27" s="884">
        <v>8.5000000000000006E-2</v>
      </c>
      <c r="E27" s="885">
        <v>2022</v>
      </c>
      <c r="F27" s="822">
        <v>526825.31608999998</v>
      </c>
      <c r="G27" s="822">
        <v>526825.31608999998</v>
      </c>
      <c r="H27" s="886">
        <v>912937.79210350045</v>
      </c>
      <c r="I27" s="739"/>
      <c r="J27" s="739"/>
    </row>
    <row r="28" spans="2:14" s="180" customFormat="1" ht="14.5">
      <c r="B28" s="882">
        <v>43866</v>
      </c>
      <c r="C28" s="883" t="s">
        <v>905</v>
      </c>
      <c r="D28" s="884">
        <v>0.01</v>
      </c>
      <c r="E28" s="885">
        <v>2021</v>
      </c>
      <c r="F28" s="822">
        <v>2505180.18254</v>
      </c>
      <c r="G28" s="822">
        <v>2505180.18254</v>
      </c>
      <c r="H28" s="886">
        <v>2619647.0605609394</v>
      </c>
      <c r="I28" s="739"/>
      <c r="J28" s="739"/>
      <c r="K28" s="1"/>
      <c r="L28" s="1"/>
      <c r="M28" s="1"/>
      <c r="N28" s="1"/>
    </row>
    <row r="29" spans="2:14" s="180" customFormat="1" ht="14.5">
      <c r="B29" s="882">
        <v>43908</v>
      </c>
      <c r="C29" s="883" t="s">
        <v>904</v>
      </c>
      <c r="D29" s="884">
        <v>1.2E-2</v>
      </c>
      <c r="E29" s="885">
        <v>2022</v>
      </c>
      <c r="F29" s="822">
        <v>1960262.0641900001</v>
      </c>
      <c r="G29" s="822">
        <v>1960262.0641900001</v>
      </c>
      <c r="H29" s="886">
        <v>1976612.166373549</v>
      </c>
      <c r="I29" s="739"/>
      <c r="J29" s="739"/>
      <c r="K29" s="1"/>
      <c r="L29" s="1"/>
      <c r="M29" s="1"/>
      <c r="N29" s="1"/>
    </row>
    <row r="30" spans="2:14" s="180" customFormat="1" ht="14.5">
      <c r="B30" s="882">
        <v>43915</v>
      </c>
      <c r="C30" s="883" t="s">
        <v>902</v>
      </c>
      <c r="D30" s="884">
        <v>1.4999999999999999E-2</v>
      </c>
      <c r="E30" s="885">
        <v>2024</v>
      </c>
      <c r="F30" s="822">
        <v>844224.58528999996</v>
      </c>
      <c r="G30" s="822">
        <v>844224.58528999996</v>
      </c>
      <c r="H30" s="886">
        <v>847468.62995522167</v>
      </c>
      <c r="I30" s="739"/>
      <c r="J30" s="739"/>
      <c r="K30" s="1"/>
      <c r="L30" s="1"/>
      <c r="M30" s="1"/>
      <c r="N30" s="1"/>
    </row>
    <row r="31" spans="2:14" s="180" customFormat="1" ht="14.5">
      <c r="B31" s="882">
        <v>43915</v>
      </c>
      <c r="C31" s="883" t="s">
        <v>903</v>
      </c>
      <c r="D31" s="884">
        <v>1.4E-2</v>
      </c>
      <c r="E31" s="885">
        <v>2023</v>
      </c>
      <c r="F31" s="822">
        <v>969492.20002999995</v>
      </c>
      <c r="G31" s="822">
        <v>969492.20002999995</v>
      </c>
      <c r="H31" s="886">
        <v>973217.60207897134</v>
      </c>
      <c r="I31" s="739"/>
      <c r="J31" s="739"/>
      <c r="K31" s="1"/>
      <c r="L31" s="1"/>
      <c r="M31" s="1"/>
      <c r="N31" s="1"/>
    </row>
    <row r="32" spans="2:14" s="180" customFormat="1" ht="14.5">
      <c r="B32" s="882"/>
      <c r="C32" s="883"/>
      <c r="D32" s="884"/>
      <c r="E32" s="885"/>
      <c r="F32" s="822"/>
      <c r="G32" s="822"/>
      <c r="H32" s="886"/>
      <c r="I32" s="739"/>
      <c r="J32" s="739"/>
      <c r="K32" s="1"/>
      <c r="L32" s="1"/>
      <c r="M32" s="1"/>
      <c r="N32" s="1"/>
    </row>
    <row r="33" spans="2:14" s="180" customFormat="1" ht="14.5">
      <c r="B33" s="882"/>
      <c r="C33" s="883"/>
      <c r="D33" s="884"/>
      <c r="E33" s="885"/>
      <c r="F33" s="842"/>
      <c r="G33" s="849"/>
      <c r="H33" s="887"/>
      <c r="I33" s="739"/>
      <c r="J33" s="739"/>
      <c r="K33" s="1"/>
      <c r="L33" s="1"/>
      <c r="M33" s="1"/>
      <c r="N33" s="1"/>
    </row>
    <row r="34" spans="2:14" ht="14.5">
      <c r="B34" s="878"/>
      <c r="C34" s="813" t="s">
        <v>380</v>
      </c>
      <c r="D34" s="879"/>
      <c r="E34" s="880"/>
      <c r="F34" s="881">
        <f>SUM(F35:F39)</f>
        <v>571425.05273019732</v>
      </c>
      <c r="G34" s="881">
        <f>SUM(G35:G39)</f>
        <v>571425.05273019732</v>
      </c>
      <c r="H34" s="881">
        <f>SUM(H35:H39)</f>
        <v>10628011.297916617</v>
      </c>
      <c r="I34" s="739"/>
      <c r="J34" s="739"/>
    </row>
    <row r="35" spans="2:14" s="10" customFormat="1" ht="14.5">
      <c r="B35" s="882">
        <v>37986</v>
      </c>
      <c r="C35" s="883" t="s">
        <v>608</v>
      </c>
      <c r="D35" s="884">
        <v>1.18E-2</v>
      </c>
      <c r="E35" s="885">
        <v>2038</v>
      </c>
      <c r="F35" s="822">
        <v>43859.935054762158</v>
      </c>
      <c r="G35" s="822">
        <v>43859.935054762158</v>
      </c>
      <c r="H35" s="886">
        <v>615845.54125944595</v>
      </c>
      <c r="I35" s="739"/>
      <c r="J35" s="739"/>
      <c r="K35" s="1"/>
      <c r="L35" s="1"/>
      <c r="M35" s="1"/>
      <c r="N35" s="1"/>
    </row>
    <row r="36" spans="2:14" ht="14.5">
      <c r="B36" s="882">
        <v>37986</v>
      </c>
      <c r="C36" s="883" t="s">
        <v>609</v>
      </c>
      <c r="D36" s="884">
        <v>1.18E-2</v>
      </c>
      <c r="E36" s="885">
        <v>2038</v>
      </c>
      <c r="F36" s="822">
        <v>174.43105831111359</v>
      </c>
      <c r="G36" s="822">
        <v>174.43105831111359</v>
      </c>
      <c r="H36" s="886">
        <v>2449.2190753647737</v>
      </c>
      <c r="I36" s="739"/>
      <c r="J36" s="739"/>
    </row>
    <row r="37" spans="2:14" ht="14.5">
      <c r="B37" s="882">
        <v>37986</v>
      </c>
      <c r="C37" s="883" t="s">
        <v>610</v>
      </c>
      <c r="D37" s="884">
        <v>5.8299999999999998E-2</v>
      </c>
      <c r="E37" s="885">
        <v>2033</v>
      </c>
      <c r="F37" s="822">
        <v>161954.50189779073</v>
      </c>
      <c r="G37" s="822">
        <v>161954.50189779073</v>
      </c>
      <c r="H37" s="886">
        <v>2887877.5373562188</v>
      </c>
      <c r="I37" s="739"/>
      <c r="J37" s="739"/>
    </row>
    <row r="38" spans="2:14" ht="14.5">
      <c r="B38" s="882">
        <v>37986</v>
      </c>
      <c r="C38" s="883" t="s">
        <v>611</v>
      </c>
      <c r="D38" s="884">
        <v>5.8299999999999998E-2</v>
      </c>
      <c r="E38" s="885">
        <v>2033</v>
      </c>
      <c r="F38" s="822">
        <v>1946.8139761779564</v>
      </c>
      <c r="G38" s="822">
        <v>1946.8139761779564</v>
      </c>
      <c r="H38" s="886">
        <v>34714.427285023463</v>
      </c>
      <c r="I38" s="739"/>
      <c r="J38" s="739"/>
    </row>
    <row r="39" spans="2:14" ht="14.5">
      <c r="B39" s="882">
        <v>37986</v>
      </c>
      <c r="C39" s="883" t="s">
        <v>612</v>
      </c>
      <c r="D39" s="884">
        <v>3.3099999999999997E-2</v>
      </c>
      <c r="E39" s="885">
        <v>2045</v>
      </c>
      <c r="F39" s="822">
        <v>363489.3707431553</v>
      </c>
      <c r="G39" s="822">
        <v>363489.3707431553</v>
      </c>
      <c r="H39" s="886">
        <v>7087124.5729405647</v>
      </c>
      <c r="I39" s="739"/>
    </row>
    <row r="40" spans="2:14" s="180" customFormat="1" ht="14.5">
      <c r="B40" s="889"/>
      <c r="C40" s="883"/>
      <c r="D40" s="884"/>
      <c r="E40" s="885"/>
      <c r="F40" s="842"/>
      <c r="G40" s="849"/>
      <c r="H40" s="887"/>
      <c r="I40" s="739"/>
      <c r="J40" s="739"/>
      <c r="K40" s="1"/>
      <c r="L40" s="1"/>
      <c r="M40" s="1"/>
      <c r="N40" s="1"/>
    </row>
    <row r="41" spans="2:14" ht="14.5">
      <c r="B41" s="890"/>
      <c r="C41" s="813" t="s">
        <v>295</v>
      </c>
      <c r="D41" s="879"/>
      <c r="E41" s="880"/>
      <c r="F41" s="881"/>
      <c r="G41" s="881"/>
      <c r="H41" s="888">
        <v>1000.3136320096353</v>
      </c>
      <c r="I41" s="739"/>
    </row>
    <row r="42" spans="2:14" s="123" customFormat="1" ht="15.5">
      <c r="B42" s="889"/>
      <c r="C42" s="883"/>
      <c r="D42" s="884"/>
      <c r="E42" s="885"/>
      <c r="F42" s="842"/>
      <c r="G42" s="849"/>
      <c r="H42" s="887"/>
      <c r="I42" s="739"/>
      <c r="J42" s="739"/>
      <c r="K42" s="1"/>
      <c r="L42" s="1"/>
      <c r="M42" s="1"/>
      <c r="N42" s="1"/>
    </row>
    <row r="43" spans="2:14" s="10" customFormat="1" ht="14.5">
      <c r="B43" s="889"/>
      <c r="C43" s="816" t="s">
        <v>218</v>
      </c>
      <c r="D43" s="884"/>
      <c r="E43" s="885"/>
      <c r="F43" s="891">
        <f>SUM(F45:F45)</f>
        <v>728634.00353999995</v>
      </c>
      <c r="G43" s="891">
        <f>SUM(G45:G45)</f>
        <v>728634.00353999995</v>
      </c>
      <c r="H43" s="891">
        <f>SUM(H45:H45)</f>
        <v>734711.37483893882</v>
      </c>
      <c r="I43" s="739"/>
      <c r="J43" s="1"/>
      <c r="K43" s="1"/>
      <c r="L43" s="1"/>
      <c r="M43" s="1"/>
      <c r="N43" s="1"/>
    </row>
    <row r="44" spans="2:14" s="180" customFormat="1" ht="14.5">
      <c r="B44" s="889"/>
      <c r="C44" s="883"/>
      <c r="D44" s="884"/>
      <c r="E44" s="885"/>
      <c r="F44" s="842"/>
      <c r="G44" s="849"/>
      <c r="H44" s="887"/>
      <c r="I44" s="739"/>
      <c r="J44" s="1"/>
      <c r="K44" s="1"/>
      <c r="L44" s="1"/>
      <c r="M44" s="1"/>
      <c r="N44" s="1"/>
    </row>
    <row r="45" spans="2:14" s="10" customFormat="1" ht="14.5">
      <c r="B45" s="882">
        <v>43908</v>
      </c>
      <c r="C45" s="883" t="s">
        <v>906</v>
      </c>
      <c r="D45" s="884" t="s">
        <v>50</v>
      </c>
      <c r="E45" s="885">
        <v>2020</v>
      </c>
      <c r="F45" s="842">
        <v>728634.00353999995</v>
      </c>
      <c r="G45" s="849">
        <v>728634.00353999995</v>
      </c>
      <c r="H45" s="887">
        <v>734711.37483893882</v>
      </c>
      <c r="I45" s="739"/>
      <c r="J45" s="1"/>
      <c r="K45" s="1"/>
      <c r="L45" s="948"/>
      <c r="M45" s="948"/>
      <c r="N45" s="948"/>
    </row>
    <row r="46" spans="2:14" ht="14.5">
      <c r="B46" s="889"/>
      <c r="C46" s="883"/>
      <c r="D46" s="884"/>
      <c r="E46" s="885"/>
      <c r="F46" s="842"/>
      <c r="G46" s="849"/>
      <c r="H46" s="887"/>
      <c r="I46" s="739"/>
    </row>
    <row r="47" spans="2:14" s="10" customFormat="1" ht="14.5">
      <c r="B47" s="890"/>
      <c r="C47" s="816" t="s">
        <v>378</v>
      </c>
      <c r="D47" s="892"/>
      <c r="E47" s="880"/>
      <c r="F47" s="818">
        <f>SUM(F49:F56)</f>
        <v>26040.793995296972</v>
      </c>
      <c r="G47" s="818">
        <f t="shared" ref="G47:H47" si="1">SUM(G49:G56)</f>
        <v>26040.793995296972</v>
      </c>
      <c r="H47" s="818">
        <f t="shared" si="1"/>
        <v>633609.19185240206</v>
      </c>
      <c r="I47" s="739"/>
      <c r="J47" s="739"/>
      <c r="K47" s="1"/>
      <c r="L47" s="1"/>
      <c r="M47" s="1"/>
      <c r="N47" s="1"/>
    </row>
    <row r="48" spans="2:14" ht="14.5">
      <c r="B48" s="889"/>
      <c r="C48" s="883"/>
      <c r="D48" s="830"/>
      <c r="E48" s="885"/>
      <c r="F48" s="849"/>
      <c r="G48" s="849"/>
      <c r="H48" s="887"/>
      <c r="I48" s="739"/>
      <c r="J48" s="739"/>
    </row>
    <row r="49" spans="2:14" ht="14.5">
      <c r="B49" s="882">
        <v>37201</v>
      </c>
      <c r="C49" s="883" t="s">
        <v>314</v>
      </c>
      <c r="D49" s="844">
        <v>0.05</v>
      </c>
      <c r="E49" s="885">
        <v>2031</v>
      </c>
      <c r="F49" s="842">
        <v>44.821057562968221</v>
      </c>
      <c r="G49" s="842">
        <v>44.821057562968221</v>
      </c>
      <c r="H49" s="886">
        <v>939.84375986554767</v>
      </c>
      <c r="I49" s="739"/>
      <c r="J49" s="739"/>
    </row>
    <row r="50" spans="2:14" ht="14.5">
      <c r="B50" s="882">
        <v>37201</v>
      </c>
      <c r="C50" s="883" t="s">
        <v>313</v>
      </c>
      <c r="D50" s="844">
        <v>0.05</v>
      </c>
      <c r="E50" s="885">
        <v>2030</v>
      </c>
      <c r="F50" s="842">
        <v>195.69229853820397</v>
      </c>
      <c r="G50" s="842">
        <v>195.69229853820397</v>
      </c>
      <c r="H50" s="886">
        <v>4103.4325300444107</v>
      </c>
      <c r="I50" s="739"/>
      <c r="J50" s="739"/>
    </row>
    <row r="51" spans="2:14" ht="14.5">
      <c r="B51" s="882">
        <v>37201</v>
      </c>
      <c r="C51" s="883" t="s">
        <v>309</v>
      </c>
      <c r="D51" s="844">
        <v>0.05</v>
      </c>
      <c r="E51" s="885">
        <v>2027</v>
      </c>
      <c r="F51" s="842">
        <v>908.36476819365032</v>
      </c>
      <c r="G51" s="842">
        <v>908.36476819365032</v>
      </c>
      <c r="H51" s="886">
        <v>19045.326829435449</v>
      </c>
      <c r="I51" s="739"/>
      <c r="J51" s="739"/>
    </row>
    <row r="52" spans="2:14" ht="14.5">
      <c r="B52" s="882">
        <v>37201</v>
      </c>
      <c r="C52" s="883" t="s">
        <v>312</v>
      </c>
      <c r="D52" s="844">
        <v>0.05</v>
      </c>
      <c r="E52" s="885">
        <v>2030</v>
      </c>
      <c r="F52" s="842">
        <v>1470.0853014211091</v>
      </c>
      <c r="G52" s="842">
        <v>1470.0853014211091</v>
      </c>
      <c r="H52" s="886">
        <v>30699.821016952166</v>
      </c>
      <c r="I52" s="739"/>
      <c r="J52" s="739"/>
    </row>
    <row r="53" spans="2:14" ht="14.5">
      <c r="B53" s="882">
        <v>37201</v>
      </c>
      <c r="C53" s="883" t="s">
        <v>310</v>
      </c>
      <c r="D53" s="844">
        <v>0.05</v>
      </c>
      <c r="E53" s="885">
        <v>2027</v>
      </c>
      <c r="F53" s="842">
        <v>2581.052844646315</v>
      </c>
      <c r="G53" s="842">
        <v>2581.052844646315</v>
      </c>
      <c r="H53" s="886">
        <v>54099.070919625308</v>
      </c>
      <c r="I53" s="739"/>
      <c r="J53" s="739"/>
    </row>
    <row r="54" spans="2:14" ht="14.5">
      <c r="B54" s="882">
        <v>37201</v>
      </c>
      <c r="C54" s="883" t="s">
        <v>311</v>
      </c>
      <c r="D54" s="844">
        <v>0.05</v>
      </c>
      <c r="E54" s="885">
        <v>2027</v>
      </c>
      <c r="F54" s="842">
        <v>2643.0924404765633</v>
      </c>
      <c r="G54" s="842">
        <v>2643.0924404765633</v>
      </c>
      <c r="H54" s="886">
        <v>55178.37169243383</v>
      </c>
      <c r="I54" s="739"/>
      <c r="J54" s="739"/>
    </row>
    <row r="55" spans="2:14" ht="14.5">
      <c r="B55" s="882">
        <v>37201</v>
      </c>
      <c r="C55" s="883" t="s">
        <v>316</v>
      </c>
      <c r="D55" s="844">
        <v>0.05</v>
      </c>
      <c r="E55" s="885">
        <v>2031</v>
      </c>
      <c r="F55" s="842">
        <v>3556.4867433208087</v>
      </c>
      <c r="G55" s="842">
        <v>3556.4867433208087</v>
      </c>
      <c r="H55" s="886">
        <v>91463.486690414313</v>
      </c>
      <c r="I55" s="739"/>
      <c r="J55" s="739"/>
    </row>
    <row r="56" spans="2:14" ht="14.5">
      <c r="B56" s="882">
        <v>37201</v>
      </c>
      <c r="C56" s="883" t="s">
        <v>315</v>
      </c>
      <c r="D56" s="844">
        <v>0.05</v>
      </c>
      <c r="E56" s="885">
        <v>2031</v>
      </c>
      <c r="F56" s="842">
        <v>14641.198541137353</v>
      </c>
      <c r="G56" s="842">
        <v>14641.198541137353</v>
      </c>
      <c r="H56" s="886">
        <v>378079.83841363102</v>
      </c>
      <c r="I56" s="739"/>
    </row>
    <row r="57" spans="2:14" s="493" customFormat="1" ht="15.5">
      <c r="B57" s="882"/>
      <c r="C57" s="883"/>
      <c r="D57" s="844"/>
      <c r="E57" s="885"/>
      <c r="F57" s="842"/>
      <c r="G57" s="849"/>
      <c r="H57" s="887"/>
      <c r="I57" s="739"/>
      <c r="J57" s="739"/>
      <c r="K57" s="1"/>
      <c r="L57" s="1"/>
      <c r="M57" s="1"/>
      <c r="N57" s="1"/>
    </row>
    <row r="58" spans="2:14" ht="14.5">
      <c r="B58" s="878"/>
      <c r="C58" s="894" t="s">
        <v>344</v>
      </c>
      <c r="D58" s="893"/>
      <c r="E58" s="880"/>
      <c r="F58" s="818">
        <f>+F60</f>
        <v>22748.298982002401</v>
      </c>
      <c r="G58" s="818">
        <f>+G60</f>
        <v>22748.298982002401</v>
      </c>
      <c r="H58" s="818">
        <f>+H60</f>
        <v>319413.11545233108</v>
      </c>
      <c r="I58" s="739"/>
      <c r="J58" s="739"/>
    </row>
    <row r="59" spans="2:14" s="10" customFormat="1" ht="14.5">
      <c r="B59" s="882"/>
      <c r="C59" s="883"/>
      <c r="D59" s="844"/>
      <c r="E59" s="885"/>
      <c r="F59" s="842"/>
      <c r="G59" s="849"/>
      <c r="H59" s="887"/>
      <c r="I59" s="739"/>
      <c r="J59" s="739"/>
      <c r="K59" s="1"/>
      <c r="L59" s="1"/>
      <c r="M59" s="1"/>
      <c r="N59" s="1"/>
    </row>
    <row r="60" spans="2:14" s="123" customFormat="1" ht="15.5">
      <c r="B60" s="882">
        <v>37986</v>
      </c>
      <c r="C60" s="883" t="s">
        <v>546</v>
      </c>
      <c r="D60" s="844">
        <v>1.77E-2</v>
      </c>
      <c r="E60" s="885">
        <v>2038</v>
      </c>
      <c r="F60" s="842">
        <v>22748.298982002401</v>
      </c>
      <c r="G60" s="822">
        <v>22748.298982002401</v>
      </c>
      <c r="H60" s="886">
        <v>319413.11545233108</v>
      </c>
      <c r="I60" s="739"/>
      <c r="J60" s="739"/>
      <c r="K60" s="1"/>
      <c r="L60" s="1"/>
      <c r="M60" s="1"/>
      <c r="N60" s="1"/>
    </row>
    <row r="61" spans="2:14" ht="14.5">
      <c r="B61" s="882"/>
      <c r="C61" s="895"/>
      <c r="D61" s="844"/>
      <c r="E61" s="885"/>
      <c r="F61" s="896"/>
      <c r="G61" s="876"/>
      <c r="H61" s="877"/>
      <c r="I61" s="739"/>
    </row>
    <row r="62" spans="2:14" ht="15.5">
      <c r="B62" s="1252" t="s">
        <v>278</v>
      </c>
      <c r="C62" s="1253"/>
      <c r="D62" s="1253"/>
      <c r="E62" s="1253"/>
      <c r="F62" s="897">
        <f>+F58+F47+F43+F17</f>
        <v>11677632.867297497</v>
      </c>
      <c r="G62" s="897">
        <f>+G58+G47+G43+G17</f>
        <v>11659715.630197495</v>
      </c>
      <c r="H62" s="897">
        <f>+H58+H47+H43+H17</f>
        <v>30109518.607612088</v>
      </c>
      <c r="I62" s="739"/>
    </row>
    <row r="63" spans="2:14" ht="14.5">
      <c r="B63" s="1154"/>
      <c r="C63" s="180"/>
      <c r="D63" s="180"/>
      <c r="E63" s="180"/>
      <c r="F63" s="898"/>
      <c r="G63" s="898"/>
      <c r="H63" s="899"/>
      <c r="I63" s="739"/>
    </row>
    <row r="64" spans="2:14">
      <c r="B64" s="826" t="s">
        <v>332</v>
      </c>
      <c r="C64" s="900"/>
      <c r="D64" s="900"/>
      <c r="E64" s="900"/>
      <c r="F64" s="1196"/>
      <c r="G64" s="1196"/>
      <c r="H64" s="1196"/>
      <c r="I64" s="739"/>
    </row>
    <row r="65" spans="2:9">
      <c r="B65" s="826" t="s">
        <v>821</v>
      </c>
      <c r="C65" s="900"/>
      <c r="D65" s="900"/>
      <c r="E65" s="900"/>
      <c r="F65" s="900"/>
      <c r="G65" s="900"/>
      <c r="H65" s="1058"/>
      <c r="I65" s="739"/>
    </row>
    <row r="66" spans="2:9">
      <c r="B66" s="826" t="s">
        <v>822</v>
      </c>
      <c r="C66" s="900"/>
      <c r="D66" s="900"/>
      <c r="E66" s="900"/>
      <c r="F66" s="900"/>
      <c r="G66" s="900"/>
      <c r="H66" s="87"/>
      <c r="I66" s="739"/>
    </row>
    <row r="67" spans="2:9">
      <c r="F67" s="949"/>
      <c r="G67" s="949"/>
      <c r="H67" s="87"/>
      <c r="I67" s="739"/>
    </row>
    <row r="68" spans="2:9">
      <c r="H68" s="87"/>
      <c r="I68" s="739"/>
    </row>
    <row r="69" spans="2:9">
      <c r="H69" s="87"/>
      <c r="I69" s="739"/>
    </row>
    <row r="70" spans="2:9">
      <c r="F70" s="949"/>
      <c r="G70" s="949"/>
      <c r="H70" s="949"/>
      <c r="I70" s="739"/>
    </row>
    <row r="71" spans="2:9">
      <c r="I71" s="739"/>
    </row>
    <row r="72" spans="2:9">
      <c r="I72" s="739"/>
    </row>
    <row r="73" spans="2:9">
      <c r="I73" s="739"/>
    </row>
  </sheetData>
  <sortState ref="B23:H31">
    <sortCondition ref="B23:B31"/>
  </sortState>
  <mergeCells count="11">
    <mergeCell ref="B62:E62"/>
    <mergeCell ref="B6:H6"/>
    <mergeCell ref="B7:H7"/>
    <mergeCell ref="B8:H8"/>
    <mergeCell ref="B12:B15"/>
    <mergeCell ref="C12:C15"/>
    <mergeCell ref="D12:D15"/>
    <mergeCell ref="E12:E15"/>
    <mergeCell ref="F12:F15"/>
    <mergeCell ref="G12:G15"/>
    <mergeCell ref="H12:H1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4" verticalDpi="4294967294" r:id="rId1"/>
  <headerFooter scaleWithDoc="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29</vt:i4>
      </vt:variant>
    </vt:vector>
  </HeadingPairs>
  <TitlesOfParts>
    <vt:vector size="58" baseType="lpstr">
      <vt:lpstr>INDICE</vt:lpstr>
      <vt:lpstr>A.1.1</vt:lpstr>
      <vt:lpstr>A.1.2</vt:lpstr>
      <vt:lpstr>A.1.3</vt:lpstr>
      <vt:lpstr>A.1.4</vt:lpstr>
      <vt:lpstr>A.1.5</vt:lpstr>
      <vt:lpstr>A.1.6</vt:lpstr>
      <vt:lpstr>A.1.7</vt:lpstr>
      <vt:lpstr>A.1.8</vt:lpstr>
      <vt:lpstr>A.1.9</vt:lpstr>
      <vt:lpstr>A.1.10</vt:lpstr>
      <vt:lpstr>A.2.1</vt:lpstr>
      <vt:lpstr>A.2.2</vt:lpstr>
      <vt:lpstr>A.2.3</vt:lpstr>
      <vt:lpstr>A.3.1</vt:lpstr>
      <vt:lpstr>A.3.2</vt:lpstr>
      <vt:lpstr>A.3.3</vt:lpstr>
      <vt:lpstr>A.3.4</vt:lpstr>
      <vt:lpstr>A.3.5</vt:lpstr>
      <vt:lpstr>A.3.6</vt:lpstr>
      <vt:lpstr>A.3.7</vt:lpstr>
      <vt:lpstr>A.3.8</vt:lpstr>
      <vt:lpstr>A.4.1</vt:lpstr>
      <vt:lpstr>A.4.2</vt:lpstr>
      <vt:lpstr>A.4.3</vt:lpstr>
      <vt:lpstr>A.4.4</vt:lpstr>
      <vt:lpstr>A.4.5</vt:lpstr>
      <vt:lpstr>A.4.6</vt:lpstr>
      <vt:lpstr>A.4.7</vt:lpstr>
      <vt:lpstr>A.1.1!Área_de_impresión</vt:lpstr>
      <vt:lpstr>A.1.10!Área_de_impresión</vt:lpstr>
      <vt:lpstr>A.1.2!Área_de_impresión</vt:lpstr>
      <vt:lpstr>A.1.3!Área_de_impresión</vt:lpstr>
      <vt:lpstr>A.1.4!Área_de_impresión</vt:lpstr>
      <vt:lpstr>A.1.5!Área_de_impresión</vt:lpstr>
      <vt:lpstr>A.1.6!Área_de_impresión</vt:lpstr>
      <vt:lpstr>A.1.7!Área_de_impresión</vt:lpstr>
      <vt:lpstr>A.1.8!Área_de_impresión</vt:lpstr>
      <vt:lpstr>A.1.9!Área_de_impresión</vt:lpstr>
      <vt:lpstr>A.2.1!Área_de_impresión</vt:lpstr>
      <vt:lpstr>A.2.2!Área_de_impresión</vt:lpstr>
      <vt:lpstr>A.2.3!Área_de_impresión</vt:lpstr>
      <vt:lpstr>A.3.1!Área_de_impresión</vt:lpstr>
      <vt:lpstr>A.3.2!Área_de_impresión</vt:lpstr>
      <vt:lpstr>A.3.3!Área_de_impresión</vt:lpstr>
      <vt:lpstr>A.3.5!Área_de_impresión</vt:lpstr>
      <vt:lpstr>A.3.6!Área_de_impresión</vt:lpstr>
      <vt:lpstr>A.3.7!Área_de_impresión</vt:lpstr>
      <vt:lpstr>A.3.8!Área_de_impresión</vt:lpstr>
      <vt:lpstr>A.4.1!Área_de_impresión</vt:lpstr>
      <vt:lpstr>A.4.2!Área_de_impresión</vt:lpstr>
      <vt:lpstr>A.4.3!Área_de_impresión</vt:lpstr>
      <vt:lpstr>A.4.4!Área_de_impresión</vt:lpstr>
      <vt:lpstr>A.4.5!Área_de_impresión</vt:lpstr>
      <vt:lpstr>A.4.7!Área_de_impresión</vt:lpstr>
      <vt:lpstr>INDICE!Área_de_impresión</vt:lpstr>
      <vt:lpstr>A.3.7!Títulos_a_imprimir</vt:lpstr>
      <vt:lpstr>A.3.8!Títulos_a_imprimir</vt:lpstr>
    </vt:vector>
  </TitlesOfParts>
  <Manager>Alfredo Ortiz</Manager>
  <Company>Dirección de Administración de la Deuda Pública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Fiscal - Hacienda</dc:title>
  <dc:subject>Capítulo Deuda Pública</dc:subject>
  <dc:creator>CRDP</dc:creator>
  <cp:lastModifiedBy>Grinderz</cp:lastModifiedBy>
  <cp:lastPrinted>2019-07-22T20:45:59Z</cp:lastPrinted>
  <dcterms:created xsi:type="dcterms:W3CDTF">1999-01-19T22:36:21Z</dcterms:created>
  <dcterms:modified xsi:type="dcterms:W3CDTF">2020-07-27T17:49:24Z</dcterms:modified>
</cp:coreProperties>
</file>