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640" windowHeight="9975" tabRatio="859"/>
  </bookViews>
  <sheets>
    <sheet name="INDICE" sheetId="1" r:id="rId1"/>
    <sheet name="A.1.1" sheetId="2" r:id="rId2"/>
    <sheet name="A.1.2" sheetId="3" r:id="rId3"/>
    <sheet name="A. 1.3" sheetId="4" r:id="rId4"/>
    <sheet name="A.1.4" sheetId="5" r:id="rId5"/>
    <sheet name="A.1.5" sheetId="6" r:id="rId6"/>
    <sheet name="A.1.6" sheetId="7" r:id="rId7"/>
    <sheet name="A.1.7" sheetId="8" r:id="rId8"/>
    <sheet name="A.1.8" sheetId="9" r:id="rId9"/>
    <sheet name="A.1.9" sheetId="10" r:id="rId10"/>
    <sheet name="A.1.10" sheetId="11" r:id="rId11"/>
    <sheet name="A.1.11" sheetId="12" r:id="rId12"/>
    <sheet name="A.1.12" sheetId="13" r:id="rId13"/>
    <sheet name="A.2.1" sheetId="14" r:id="rId14"/>
    <sheet name="A.2.2" sheetId="15" r:id="rId15"/>
    <sheet name="A.2.3" sheetId="16" r:id="rId16"/>
    <sheet name="A.3.1" sheetId="17" r:id="rId17"/>
    <sheet name="A.3.2" sheetId="18" r:id="rId18"/>
    <sheet name="A.3.3" sheetId="19" r:id="rId19"/>
    <sheet name="A.3.4" sheetId="20" r:id="rId20"/>
    <sheet name="A.3.5" sheetId="21" r:id="rId21"/>
    <sheet name="A.3.6" sheetId="22" r:id="rId22"/>
    <sheet name="A.3.7" sheetId="23" r:id="rId23"/>
    <sheet name="A.3.8" sheetId="24" r:id="rId24"/>
    <sheet name="A.4.1" sheetId="25" r:id="rId25"/>
    <sheet name="A.4.2" sheetId="26" r:id="rId26"/>
    <sheet name="A.4.3" sheetId="27" r:id="rId27"/>
    <sheet name="A.4.4" sheetId="28" r:id="rId28"/>
    <sheet name="A.4.5" sheetId="29" r:id="rId29"/>
    <sheet name="A.4.6" sheetId="30" r:id="rId30"/>
    <sheet name="A.4.7" sheetId="31"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r">#REF!</definedName>
    <definedName name="_r">#REF!</definedName>
    <definedName name="_xlnm.Print_Area" localSheetId="3">'A. 1.3'!$B$2:$C$53</definedName>
    <definedName name="_xlnm.Print_Area" localSheetId="1">A.1.1!$B$3:$D$74</definedName>
    <definedName name="_xlnm.Print_Area" localSheetId="10">A.1.10!$B$3:$H$66</definedName>
    <definedName name="_xlnm.Print_Area" localSheetId="11">A.1.11!$B$2:$H$87</definedName>
    <definedName name="_xlnm.Print_Area" localSheetId="12">A.1.12!$B$4:$F$183</definedName>
    <definedName name="_xlnm.Print_Area" localSheetId="2">A.1.2!$B$2:$D$35</definedName>
    <definedName name="_xlnm.Print_Area" localSheetId="4">A.1.4!$B$2:$D$64</definedName>
    <definedName name="_xlnm.Print_Area" localSheetId="5">A.1.5!$B$3:$E$23</definedName>
    <definedName name="_xlnm.Print_Area" localSheetId="6">A.1.6!$B$2:$D$55</definedName>
    <definedName name="_xlnm.Print_Area" localSheetId="7">A.1.7!$B$3:$C$61</definedName>
    <definedName name="_xlnm.Print_Area" localSheetId="8">A.1.8!$B$2:$C$35</definedName>
    <definedName name="_xlnm.Print_Area" localSheetId="9">A.1.9!$B$4:$H$101</definedName>
    <definedName name="_xlnm.Print_Area" localSheetId="13">A.2.1!$B$3:$G$77</definedName>
    <definedName name="_xlnm.Print_Area" localSheetId="14">A.2.2!$B$4:$D$80,A.2.2!$B$82:$E$106</definedName>
    <definedName name="_xlnm.Print_Area" localSheetId="15">A.2.3!$B$2:$F$69</definedName>
    <definedName name="_xlnm.Print_Area" localSheetId="16">A.3.1!$B$4:$Q$66</definedName>
    <definedName name="_xlnm.Print_Area" localSheetId="17">A.3.2!$B$3:$L$125</definedName>
    <definedName name="_xlnm.Print_Area" localSheetId="18">A.3.3!$B$3:$L$124</definedName>
    <definedName name="_xlnm.Print_Area" localSheetId="19">A.3.4!$B$3:$O$124</definedName>
    <definedName name="_xlnm.Print_Area" localSheetId="20">A.3.5!$B$3:$O$124</definedName>
    <definedName name="_xlnm.Print_Area" localSheetId="21">A.3.6!$B$3:$N$76</definedName>
    <definedName name="_xlnm.Print_Area" localSheetId="22">A.3.7!$B$3:$AJ$126</definedName>
    <definedName name="_xlnm.Print_Area" localSheetId="23">A.3.8!$B$3:$AJ$127</definedName>
    <definedName name="_xlnm.Print_Area" localSheetId="24">A.4.1!$B$4:$C$22</definedName>
    <definedName name="_xlnm.Print_Area" localSheetId="25">A.4.2!$B$1:$E$61</definedName>
    <definedName name="_xlnm.Print_Area" localSheetId="26">A.4.3!$B$1:$C$46</definedName>
    <definedName name="_xlnm.Print_Area" localSheetId="27">A.4.4!$B$4:$AA$41</definedName>
    <definedName name="_xlnm.Print_Area" localSheetId="28">A.4.5!$B$4:$F$88</definedName>
    <definedName name="_xlnm.Print_Area" localSheetId="29">A.4.6!$B$4:$I$29</definedName>
    <definedName name="_xlnm.Print_Area" localSheetId="30">A.4.7!$B$4:$S$39</definedName>
    <definedName name="_xlnm.Print_Area" localSheetId="0">INDICE!$B$1:$C$43</definedName>
    <definedName name="Coef" localSheetId="28">[1]CoefStocks!$A$4:$AT$260</definedName>
    <definedName name="Coef" localSheetId="29">[1]CoefStocks!$A$4:$AT$260</definedName>
    <definedName name="Coef">[1]CoefStocks!$A$4:$AT$260</definedName>
    <definedName name="CVAL">[2]Resumen!$A$2:$AU$262</definedName>
    <definedName name="dieferencias" localSheetId="22">#REF!</definedName>
    <definedName name="dieferencias">#REF!</definedName>
    <definedName name="Diferencia" localSheetId="8">#REF!</definedName>
    <definedName name="Diferencia" localSheetId="22">#REF!</definedName>
    <definedName name="Diferencia">#REF!</definedName>
    <definedName name="e">#REF!</definedName>
    <definedName name="eee">#REF!</definedName>
    <definedName name="ESTRUCTU_BONOS_PROVINCIALES_List">#REF!</definedName>
    <definedName name="Final">'[3]Amort Títulos'!$K$1</definedName>
    <definedName name="Kanual">'[4]2005 K'!$A$2:$G$399</definedName>
    <definedName name="Kmens2004">'[5]IV 2004 cap'!$A$3:$E$246</definedName>
    <definedName name="kmens2005" localSheetId="28">'[6]KAPITIV 2005'!$A$4:$E$248</definedName>
    <definedName name="kmens2005" localSheetId="29">'[6]KAPITIV 2005'!$A$4:$E$248</definedName>
    <definedName name="kmens2005">'[6]KAPITIV 2005'!$A$4:$E$248</definedName>
    <definedName name="Kmens2006" localSheetId="28">'[6]KAPITA 2006'!$A$4:$N$401</definedName>
    <definedName name="Kmens2006" localSheetId="29">'[6]KAPITA 2006'!$A$4:$N$401</definedName>
    <definedName name="Kmens2006">'[6]KAPITA 2006'!$A$4:$N$401</definedName>
    <definedName name="kmens2007" localSheetId="28">'[7]kap. 2007'!$A$3:$N$363</definedName>
    <definedName name="kmens2007" localSheetId="29">'[7]kap. 2007'!$A$3:$N$363</definedName>
    <definedName name="kmens2007">'[7]kap. 2007'!$A$3:$N$363</definedName>
    <definedName name="Kmens2008" localSheetId="28">'[8]kap 2008'!$A$4:$N$332</definedName>
    <definedName name="Kmens2008" localSheetId="29">'[8]kap 2008'!$A$4:$N$332</definedName>
    <definedName name="Kmens2008">'[8]kap 2008'!$A$4:$N$332</definedName>
    <definedName name="kmens2009">'[9]KAP 2009'!$A$4:$N$305</definedName>
    <definedName name="kmens2010">[9]KAP2010!$A$5:$N$287</definedName>
    <definedName name="Kresto" localSheetId="28">'[6]KAPITAL RESTO'!$A$3:$CH$370</definedName>
    <definedName name="Kresto" localSheetId="29">'[6]KAPITAL RESTO'!$A$3:$CH$370</definedName>
    <definedName name="Kresto">'[6]KAPITAL RESTO'!$A$3:$CH$370</definedName>
    <definedName name="p" localSheetId="22">#REF!</definedName>
    <definedName name="p">#REF!</definedName>
    <definedName name="POPO" localSheetId="8">#REF!</definedName>
    <definedName name="POPO" localSheetId="22">#REF!</definedName>
    <definedName name="POPO">#REF!</definedName>
    <definedName name="RESIDENTES">[10]!RESIDENTES</definedName>
    <definedName name="rrr" localSheetId="22">#REF!</definedName>
    <definedName name="rrr">#REF!</definedName>
    <definedName name="SIGADERD">[11]!SIGADERED</definedName>
    <definedName name="TABLE" localSheetId="1">A.1.1!#REF!</definedName>
    <definedName name="TABLE_2" localSheetId="1">A.1.1!#REF!</definedName>
    <definedName name="TABLE_3" localSheetId="1">A.1.1!#REF!</definedName>
    <definedName name="_xlnm.Print_Titles" localSheetId="22">A.3.7!$A:$A,A.3.7!$5:$8</definedName>
    <definedName name="_xlnm.Print_Titles" localSheetId="23">A.3.8!$A:$A,A.3.8!$5:$8</definedName>
    <definedName name="TOTAL" localSheetId="28">[1]SIGADE!$A$2:$AU$306</definedName>
    <definedName name="TOTAL" localSheetId="29">[1]SIGADE!$A$2:$AU$306</definedName>
    <definedName name="TOTAL">[1]SIGADE!$A$2:$AU$306</definedName>
    <definedName name="Z_AE035438_BA58_480D_90AC_43CF75BC256A_.wvu.Cols" localSheetId="10" hidden="1">A.1.10!#REF!,A.1.10!#REF!</definedName>
    <definedName name="Z_AE035438_BA58_480D_90AC_43CF75BC256A_.wvu.Cols" localSheetId="6" hidden="1">A.1.6!#REF!</definedName>
    <definedName name="Z_AE035438_BA58_480D_90AC_43CF75BC256A_.wvu.PrintArea" localSheetId="1" hidden="1">A.1.1!#REF!</definedName>
    <definedName name="Z_AE035438_BA58_480D_90AC_43CF75BC256A_.wvu.PrintArea" localSheetId="10" hidden="1">A.1.10!#REF!</definedName>
    <definedName name="Z_AE035438_BA58_480D_90AC_43CF75BC256A_.wvu.PrintArea" localSheetId="11" hidden="1">A.1.11!#REF!</definedName>
    <definedName name="Z_AE035438_BA58_480D_90AC_43CF75BC256A_.wvu.PrintArea" localSheetId="12" hidden="1">A.1.12!#REF!</definedName>
    <definedName name="Z_AE035438_BA58_480D_90AC_43CF75BC256A_.wvu.PrintArea" localSheetId="2" hidden="1">A.1.2!#REF!</definedName>
    <definedName name="Z_AE035438_BA58_480D_90AC_43CF75BC256A_.wvu.PrintArea" localSheetId="4" hidden="1">A.1.4!#REF!</definedName>
    <definedName name="Z_AE035438_BA58_480D_90AC_43CF75BC256A_.wvu.PrintArea" localSheetId="5" hidden="1">A.1.5!#REF!</definedName>
    <definedName name="Z_AE035438_BA58_480D_90AC_43CF75BC256A_.wvu.PrintArea" localSheetId="6" hidden="1">A.1.6!#REF!</definedName>
    <definedName name="Z_AE035438_BA58_480D_90AC_43CF75BC256A_.wvu.PrintArea" localSheetId="7" hidden="1">A.1.7!#REF!</definedName>
    <definedName name="Z_AE035438_BA58_480D_90AC_43CF75BC256A_.wvu.PrintArea" localSheetId="9" hidden="1">A.1.9!#REF!</definedName>
    <definedName name="Z_AE035438_BA58_480D_90AC_43CF75BC256A_.wvu.PrintArea" localSheetId="13" hidden="1">A.2.1!#REF!</definedName>
    <definedName name="Z_AE035438_BA58_480D_90AC_43CF75BC256A_.wvu.PrintArea" localSheetId="14" hidden="1">A.2.2!#REF!</definedName>
    <definedName name="Z_AE035438_BA58_480D_90AC_43CF75BC256A_.wvu.PrintArea" localSheetId="15" hidden="1">A.2.3!#REF!</definedName>
    <definedName name="Z_AE035438_BA58_480D_90AC_43CF75BC256A_.wvu.PrintArea" localSheetId="16" hidden="1">A.3.1!#REF!</definedName>
    <definedName name="Z_AE035438_BA58_480D_90AC_43CF75BC256A_.wvu.PrintArea" localSheetId="21" hidden="1">A.3.6!#REF!</definedName>
    <definedName name="Z_AE035438_BA58_480D_90AC_43CF75BC256A_.wvu.PrintArea" localSheetId="25" hidden="1">A.4.2!#REF!</definedName>
    <definedName name="Z_AE035438_BA58_480D_90AC_43CF75BC256A_.wvu.PrintArea" localSheetId="26" hidden="1">A.4.3!#REF!</definedName>
    <definedName name="Z_AE035438_BA58_480D_90AC_43CF75BC256A_.wvu.PrintArea" localSheetId="27" hidden="1">A.4.4!#REF!</definedName>
    <definedName name="Z_AE035438_BA58_480D_90AC_43CF75BC256A_.wvu.PrintArea" localSheetId="28" hidden="1">A.4.5!#REF!</definedName>
    <definedName name="Z_AE035438_BA58_480D_90AC_43CF75BC256A_.wvu.PrintArea" localSheetId="29" hidden="1">A.4.6!#REF!</definedName>
    <definedName name="Z_AE035438_BA58_480D_90AC_43CF75BC256A_.wvu.Rows" localSheetId="12" hidden="1">A.1.12!#REF!,A.1.12!#REF!,A.1.12!#REF!,A.1.12!#REF!,A.1.12!#REF!</definedName>
    <definedName name="Z_AE035438_BA58_480D_90AC_43CF75BC256A_.wvu.Rows" localSheetId="9" hidden="1">A.1.9!#REF!</definedName>
  </definedNames>
  <calcPr calcId="144525" concurrentCalc="0"/>
</workbook>
</file>

<file path=xl/calcChain.xml><?xml version="1.0" encoding="utf-8"?>
<calcChain xmlns="http://schemas.openxmlformats.org/spreadsheetml/2006/main">
  <c r="AJ122" i="23" l="1"/>
  <c r="AJ121" i="23"/>
  <c r="AJ120" i="23"/>
  <c r="AJ118" i="23"/>
  <c r="AJ117" i="23"/>
  <c r="AJ116" i="23"/>
  <c r="AJ115" i="23"/>
  <c r="AJ114" i="23"/>
  <c r="AJ113" i="23"/>
  <c r="AJ112" i="23"/>
  <c r="AJ111" i="23"/>
  <c r="AJ110" i="23"/>
  <c r="AJ109" i="23"/>
  <c r="AJ108" i="23"/>
  <c r="AJ107" i="23"/>
  <c r="AJ106" i="23"/>
  <c r="AJ105" i="23"/>
  <c r="AJ104" i="23"/>
  <c r="AJ103" i="23"/>
  <c r="AJ102" i="23"/>
  <c r="AJ101" i="23"/>
  <c r="AJ100" i="23"/>
  <c r="AJ99" i="23"/>
  <c r="AJ98" i="23"/>
  <c r="AJ97" i="23"/>
  <c r="AJ96" i="23"/>
  <c r="AJ95" i="23"/>
  <c r="AJ94" i="23"/>
  <c r="AJ93" i="23"/>
  <c r="AJ92" i="23"/>
  <c r="AJ91" i="23"/>
  <c r="AJ90" i="23"/>
  <c r="AJ89" i="23"/>
  <c r="AJ88" i="23"/>
  <c r="AJ87" i="23"/>
  <c r="AJ86" i="23"/>
  <c r="AJ85" i="23"/>
  <c r="AJ84" i="23"/>
  <c r="AJ83" i="23"/>
  <c r="AJ82" i="23"/>
  <c r="AJ81" i="23"/>
  <c r="AJ80" i="23"/>
  <c r="AJ79" i="23"/>
  <c r="AJ78" i="23"/>
  <c r="AJ77" i="23"/>
  <c r="AJ76" i="23"/>
  <c r="AJ75" i="23"/>
  <c r="AJ74" i="23"/>
  <c r="AJ73" i="23"/>
  <c r="AJ72" i="23"/>
  <c r="AJ71" i="23"/>
  <c r="AJ70" i="23"/>
  <c r="AJ69" i="23"/>
  <c r="AJ68" i="23"/>
  <c r="AJ67" i="23"/>
  <c r="AJ66" i="23"/>
  <c r="AJ65" i="23"/>
  <c r="AJ64" i="23"/>
  <c r="AJ63" i="23"/>
  <c r="AJ62" i="23"/>
  <c r="AJ61" i="23"/>
  <c r="AJ60" i="23"/>
  <c r="AJ59" i="23"/>
  <c r="AJ58" i="23"/>
  <c r="AJ57" i="23"/>
  <c r="AJ56" i="23"/>
  <c r="AJ55" i="23"/>
  <c r="AJ54" i="23"/>
  <c r="AJ53" i="23"/>
  <c r="AJ52" i="23"/>
  <c r="AJ51" i="23"/>
  <c r="AJ50" i="23"/>
  <c r="AJ49" i="23"/>
  <c r="AJ48" i="23"/>
  <c r="AJ47" i="23"/>
  <c r="AJ46" i="23"/>
  <c r="AJ44" i="23"/>
  <c r="AJ43" i="23"/>
  <c r="AJ42" i="23"/>
  <c r="AJ41" i="23"/>
  <c r="AJ40" i="23"/>
  <c r="AJ39" i="23"/>
  <c r="AJ38" i="23"/>
  <c r="AJ37" i="23"/>
  <c r="AJ36" i="23"/>
  <c r="AJ35" i="23"/>
  <c r="AJ34" i="23"/>
  <c r="AJ33" i="23"/>
  <c r="AJ32" i="23"/>
  <c r="AJ31" i="23"/>
  <c r="AJ30" i="23"/>
  <c r="AJ29" i="23"/>
  <c r="AJ28" i="23"/>
  <c r="AJ27" i="23"/>
  <c r="AJ26" i="23"/>
  <c r="AJ25" i="23"/>
  <c r="AJ24" i="23"/>
  <c r="AJ23" i="23"/>
  <c r="AJ22" i="23"/>
  <c r="AJ21" i="23"/>
  <c r="AJ20" i="23"/>
  <c r="AJ19" i="23"/>
  <c r="AJ18" i="23"/>
  <c r="AJ17" i="23"/>
  <c r="AJ15" i="23"/>
  <c r="AJ14" i="23"/>
  <c r="AJ13" i="23"/>
  <c r="N70" i="22"/>
  <c r="M70" i="22"/>
  <c r="L70" i="22"/>
  <c r="K70" i="22"/>
  <c r="J70" i="22"/>
  <c r="I70" i="22"/>
  <c r="H70" i="22"/>
  <c r="G70" i="22"/>
  <c r="F70" i="22"/>
  <c r="E70" i="22"/>
  <c r="D70" i="22"/>
  <c r="C70" i="22"/>
  <c r="N69" i="22"/>
  <c r="M69" i="22"/>
  <c r="L69" i="22"/>
  <c r="K69" i="22"/>
  <c r="J69" i="22"/>
  <c r="I69" i="22"/>
  <c r="H69" i="22"/>
  <c r="G69" i="22"/>
  <c r="F69" i="22"/>
  <c r="E69" i="22"/>
  <c r="D69" i="22"/>
  <c r="C69" i="22"/>
  <c r="N64" i="22"/>
  <c r="N62" i="22"/>
  <c r="N59" i="22"/>
  <c r="N58" i="22"/>
  <c r="N57" i="22"/>
  <c r="N54" i="22"/>
  <c r="N53" i="22"/>
  <c r="N52" i="22"/>
  <c r="N49" i="22"/>
  <c r="N48" i="22"/>
  <c r="N47" i="22"/>
  <c r="N44" i="22"/>
  <c r="N43" i="22"/>
  <c r="N42" i="22"/>
  <c r="N39" i="22"/>
  <c r="N38" i="22"/>
  <c r="N37" i="22"/>
  <c r="N34" i="22"/>
  <c r="N33" i="22"/>
  <c r="N32" i="22"/>
  <c r="N29" i="22"/>
  <c r="N28" i="22"/>
  <c r="N26" i="22"/>
  <c r="N24" i="22"/>
  <c r="N23" i="22"/>
  <c r="N21" i="22"/>
  <c r="N17" i="22"/>
  <c r="N16" i="22"/>
  <c r="O122" i="21"/>
  <c r="O121" i="21"/>
  <c r="O120" i="21"/>
  <c r="O118" i="21"/>
  <c r="O117" i="21"/>
  <c r="O116" i="21"/>
  <c r="O115" i="21"/>
  <c r="O114" i="21"/>
  <c r="O113" i="21"/>
  <c r="O112" i="21"/>
  <c r="O111" i="21"/>
  <c r="O110" i="21"/>
  <c r="O109" i="21"/>
  <c r="O108" i="21"/>
  <c r="O107" i="21"/>
  <c r="O106" i="21"/>
  <c r="O105" i="21"/>
  <c r="O104" i="21"/>
  <c r="O103" i="21"/>
  <c r="O102" i="21"/>
  <c r="O101" i="21"/>
  <c r="O100" i="21"/>
  <c r="O99" i="21"/>
  <c r="O98" i="21"/>
  <c r="O97" i="21"/>
  <c r="O96" i="21"/>
  <c r="O95" i="21"/>
  <c r="O94" i="21"/>
  <c r="O93" i="21"/>
  <c r="O92" i="21"/>
  <c r="O91" i="21"/>
  <c r="O90" i="21"/>
  <c r="O89" i="21"/>
  <c r="O88" i="21"/>
  <c r="O87" i="21"/>
  <c r="O86" i="21"/>
  <c r="O85" i="21"/>
  <c r="O84" i="21"/>
  <c r="O83" i="21"/>
  <c r="O82" i="21"/>
  <c r="O81" i="21"/>
  <c r="O80" i="21"/>
  <c r="O79" i="21"/>
  <c r="O78" i="21"/>
  <c r="O77" i="21"/>
  <c r="O76" i="21"/>
  <c r="O75" i="21"/>
  <c r="O74" i="21"/>
  <c r="O73" i="21"/>
  <c r="O72" i="21"/>
  <c r="O71" i="21"/>
  <c r="O70" i="21"/>
  <c r="O69" i="21"/>
  <c r="O68" i="21"/>
  <c r="O67" i="21"/>
  <c r="O66" i="21"/>
  <c r="O65" i="21"/>
  <c r="O64" i="21"/>
  <c r="O63" i="21"/>
  <c r="O62" i="21"/>
  <c r="O61" i="21"/>
  <c r="O60" i="21"/>
  <c r="O59" i="21"/>
  <c r="O58" i="21"/>
  <c r="O57" i="21"/>
  <c r="O56" i="21"/>
  <c r="O55" i="21"/>
  <c r="O54" i="21"/>
  <c r="O53" i="21"/>
  <c r="O52" i="21"/>
  <c r="O51" i="21"/>
  <c r="O50" i="21"/>
  <c r="O49" i="21"/>
  <c r="O48" i="21"/>
  <c r="O47" i="21"/>
  <c r="O44" i="21"/>
  <c r="O43" i="21"/>
  <c r="O42" i="21"/>
  <c r="O41" i="21"/>
  <c r="O40" i="21"/>
  <c r="O39" i="21"/>
  <c r="O38" i="21"/>
  <c r="O37" i="21"/>
  <c r="O36" i="21"/>
  <c r="O35" i="21"/>
  <c r="O34" i="21"/>
  <c r="O33" i="21"/>
  <c r="O32" i="21"/>
  <c r="O31" i="21"/>
  <c r="O30" i="21"/>
  <c r="O29" i="21"/>
  <c r="O28" i="21"/>
  <c r="O27" i="21"/>
  <c r="O26" i="21"/>
  <c r="O25" i="21"/>
  <c r="O24" i="21"/>
  <c r="O23" i="21"/>
  <c r="O22" i="21"/>
  <c r="O21" i="21"/>
  <c r="O20" i="21"/>
  <c r="O19" i="21"/>
  <c r="O18" i="21"/>
  <c r="O15" i="21"/>
  <c r="O14" i="21"/>
  <c r="O122" i="20"/>
  <c r="O121" i="20"/>
  <c r="O120" i="20"/>
  <c r="O15" i="20"/>
  <c r="O14" i="20"/>
  <c r="L122" i="19"/>
  <c r="L121" i="19"/>
  <c r="L120" i="19"/>
  <c r="L15" i="19"/>
  <c r="L14" i="19"/>
  <c r="L122" i="18"/>
  <c r="L121" i="18"/>
  <c r="L120" i="18"/>
  <c r="Q57" i="17"/>
  <c r="D47" i="7"/>
  <c r="D46" i="7"/>
  <c r="D45" i="7"/>
  <c r="D43" i="7"/>
  <c r="D42" i="7"/>
  <c r="D41" i="7"/>
  <c r="D39" i="7"/>
  <c r="D38" i="7"/>
  <c r="D37" i="7"/>
  <c r="D36" i="7"/>
  <c r="D35" i="7"/>
  <c r="D34" i="7"/>
  <c r="D32" i="7"/>
  <c r="D31" i="7"/>
  <c r="D30" i="7"/>
  <c r="D29" i="7"/>
  <c r="D28" i="7"/>
  <c r="D27" i="7"/>
  <c r="D25" i="7"/>
  <c r="D23" i="7"/>
  <c r="D22" i="7"/>
  <c r="D20" i="7"/>
  <c r="D19" i="7"/>
  <c r="D18" i="7"/>
  <c r="D47" i="5"/>
  <c r="D46" i="5"/>
  <c r="D45" i="5"/>
  <c r="D43" i="5"/>
  <c r="D42" i="5"/>
  <c r="D41" i="5"/>
  <c r="D40" i="5"/>
  <c r="D39" i="5"/>
  <c r="D38" i="5"/>
  <c r="D36" i="5"/>
  <c r="D34" i="5"/>
  <c r="D33" i="5"/>
  <c r="D32" i="5"/>
  <c r="D31" i="5"/>
  <c r="D29" i="5"/>
  <c r="D28" i="5"/>
  <c r="D27" i="5"/>
  <c r="D26" i="5"/>
  <c r="D25" i="5"/>
  <c r="D24" i="5"/>
  <c r="D23" i="5"/>
  <c r="D21" i="5"/>
  <c r="D18" i="5"/>
  <c r="D16" i="5"/>
  <c r="C21" i="5"/>
  <c r="C24" i="30"/>
  <c r="C22" i="30"/>
  <c r="C20" i="30"/>
  <c r="C18" i="30"/>
  <c r="C16" i="30"/>
  <c r="C14" i="30"/>
  <c r="I12" i="30"/>
  <c r="H12" i="30"/>
  <c r="G12" i="30"/>
  <c r="F12" i="30"/>
  <c r="E12" i="30"/>
  <c r="D12" i="30"/>
  <c r="C12" i="30"/>
  <c r="Z41" i="28"/>
  <c r="Y41" i="28"/>
  <c r="Z40" i="28"/>
  <c r="Y40" i="28"/>
  <c r="X40" i="28"/>
  <c r="W40" i="28"/>
  <c r="V40" i="28"/>
  <c r="U40" i="28"/>
  <c r="T40" i="28"/>
  <c r="S40" i="28"/>
  <c r="R40" i="28"/>
  <c r="Q40" i="28"/>
  <c r="P40" i="28"/>
  <c r="O40" i="28"/>
  <c r="N40" i="28"/>
  <c r="M40" i="28"/>
  <c r="L40" i="28"/>
  <c r="K40" i="28"/>
  <c r="J40" i="28"/>
  <c r="I40" i="28"/>
  <c r="H40" i="28"/>
  <c r="G40" i="28"/>
  <c r="F40" i="28"/>
  <c r="E40" i="28"/>
  <c r="D40" i="28"/>
  <c r="Z39" i="28"/>
  <c r="Y39" i="28"/>
  <c r="Z38" i="28"/>
  <c r="Y38" i="28"/>
  <c r="X38" i="28"/>
  <c r="W38" i="28"/>
  <c r="V38" i="28"/>
  <c r="U38" i="28"/>
  <c r="T38" i="28"/>
  <c r="S38" i="28"/>
  <c r="R38" i="28"/>
  <c r="Q38" i="28"/>
  <c r="P38" i="28"/>
  <c r="O38" i="28"/>
  <c r="N38" i="28"/>
  <c r="M38" i="28"/>
  <c r="L38" i="28"/>
  <c r="K38" i="28"/>
  <c r="J38" i="28"/>
  <c r="I38" i="28"/>
  <c r="H38" i="28"/>
  <c r="G38" i="28"/>
  <c r="F38" i="28"/>
  <c r="E38" i="28"/>
  <c r="D38" i="28"/>
  <c r="Z37" i="28"/>
  <c r="Y37" i="28"/>
  <c r="X37" i="28"/>
  <c r="W37" i="28"/>
  <c r="V37" i="28"/>
  <c r="U37" i="28"/>
  <c r="T37" i="28"/>
  <c r="S37" i="28"/>
  <c r="R37" i="28"/>
  <c r="Q37" i="28"/>
  <c r="P37" i="28"/>
  <c r="O37" i="28"/>
  <c r="N37" i="28"/>
  <c r="M37" i="28"/>
  <c r="L37" i="28"/>
  <c r="K37" i="28"/>
  <c r="J37" i="28"/>
  <c r="I37" i="28"/>
  <c r="H37" i="28"/>
  <c r="G37" i="28"/>
  <c r="F37" i="28"/>
  <c r="E37" i="28"/>
  <c r="D37" i="28"/>
  <c r="AA36" i="28"/>
  <c r="W35" i="28"/>
  <c r="AA34" i="28"/>
  <c r="X33" i="28"/>
  <c r="X35" i="28"/>
  <c r="W33" i="28"/>
  <c r="V33" i="28"/>
  <c r="V35" i="28"/>
  <c r="U33" i="28"/>
  <c r="U35" i="28"/>
  <c r="T33" i="28"/>
  <c r="T35" i="28"/>
  <c r="S33" i="28"/>
  <c r="S35" i="28"/>
  <c r="R33" i="28"/>
  <c r="R35" i="28"/>
  <c r="Q33" i="28"/>
  <c r="Q35" i="28"/>
  <c r="P33" i="28"/>
  <c r="P35" i="28"/>
  <c r="O33" i="28"/>
  <c r="O35" i="28"/>
  <c r="N33" i="28"/>
  <c r="N35" i="28"/>
  <c r="M33" i="28"/>
  <c r="M35" i="28"/>
  <c r="L33" i="28"/>
  <c r="L35" i="28"/>
  <c r="K33" i="28"/>
  <c r="K35" i="28"/>
  <c r="J33" i="28"/>
  <c r="J35" i="28"/>
  <c r="I33" i="28"/>
  <c r="I35" i="28"/>
  <c r="H33" i="28"/>
  <c r="H35" i="28"/>
  <c r="G33" i="28"/>
  <c r="G35" i="28"/>
  <c r="F33" i="28"/>
  <c r="F35" i="28"/>
  <c r="E33" i="28"/>
  <c r="E35" i="28"/>
  <c r="D33" i="28"/>
  <c r="AA33" i="28"/>
  <c r="AA32" i="28"/>
  <c r="AA31" i="28"/>
  <c r="AA37" i="28"/>
  <c r="W29" i="28"/>
  <c r="S29" i="28"/>
  <c r="O29" i="28"/>
  <c r="K29" i="28"/>
  <c r="G29" i="28"/>
  <c r="AA28" i="28"/>
  <c r="X27" i="28"/>
  <c r="X29" i="28"/>
  <c r="W27" i="28"/>
  <c r="V27" i="28"/>
  <c r="V29" i="28"/>
  <c r="U27" i="28"/>
  <c r="U29" i="28"/>
  <c r="T27" i="28"/>
  <c r="T29" i="28"/>
  <c r="S27" i="28"/>
  <c r="R27" i="28"/>
  <c r="R29" i="28"/>
  <c r="Q27" i="28"/>
  <c r="Q29" i="28"/>
  <c r="P27" i="28"/>
  <c r="P29" i="28"/>
  <c r="O27" i="28"/>
  <c r="N27" i="28"/>
  <c r="N29" i="28"/>
  <c r="M27" i="28"/>
  <c r="M29" i="28"/>
  <c r="L27" i="28"/>
  <c r="L29" i="28"/>
  <c r="K27" i="28"/>
  <c r="J27" i="28"/>
  <c r="J29" i="28"/>
  <c r="I27" i="28"/>
  <c r="I29" i="28"/>
  <c r="H27" i="28"/>
  <c r="H29" i="28"/>
  <c r="G27" i="28"/>
  <c r="F27" i="28"/>
  <c r="F29" i="28"/>
  <c r="E27" i="28"/>
  <c r="E29" i="28"/>
  <c r="D27" i="28"/>
  <c r="AA27" i="28"/>
  <c r="AA26" i="28"/>
  <c r="AA25" i="28"/>
  <c r="W23" i="28"/>
  <c r="S23" i="28"/>
  <c r="O23" i="28"/>
  <c r="K23" i="28"/>
  <c r="G23" i="28"/>
  <c r="AA22" i="28"/>
  <c r="X21" i="28"/>
  <c r="X23" i="28"/>
  <c r="W21" i="28"/>
  <c r="V21" i="28"/>
  <c r="V23" i="28"/>
  <c r="U21" i="28"/>
  <c r="U23" i="28"/>
  <c r="T21" i="28"/>
  <c r="T23" i="28"/>
  <c r="S21" i="28"/>
  <c r="R21" i="28"/>
  <c r="R23" i="28"/>
  <c r="Q21" i="28"/>
  <c r="Q23" i="28"/>
  <c r="P21" i="28"/>
  <c r="P23" i="28"/>
  <c r="O21" i="28"/>
  <c r="N21" i="28"/>
  <c r="N23" i="28"/>
  <c r="M21" i="28"/>
  <c r="M23" i="28"/>
  <c r="L21" i="28"/>
  <c r="L23" i="28"/>
  <c r="K21" i="28"/>
  <c r="J21" i="28"/>
  <c r="J23" i="28"/>
  <c r="I21" i="28"/>
  <c r="I23" i="28"/>
  <c r="H21" i="28"/>
  <c r="H23" i="28"/>
  <c r="G21" i="28"/>
  <c r="F21" i="28"/>
  <c r="F23" i="28"/>
  <c r="E21" i="28"/>
  <c r="E23" i="28"/>
  <c r="D21" i="28"/>
  <c r="AA21" i="28"/>
  <c r="AA20" i="28"/>
  <c r="AA19" i="28"/>
  <c r="W17" i="28"/>
  <c r="W41" i="28"/>
  <c r="S17" i="28"/>
  <c r="S41" i="28"/>
  <c r="O17" i="28"/>
  <c r="O41" i="28"/>
  <c r="K17" i="28"/>
  <c r="K41" i="28"/>
  <c r="G17" i="28"/>
  <c r="G41" i="28"/>
  <c r="AA16" i="28"/>
  <c r="AA40" i="28"/>
  <c r="X15" i="28"/>
  <c r="X39" i="28"/>
  <c r="W15" i="28"/>
  <c r="W39" i="28"/>
  <c r="V15" i="28"/>
  <c r="V17" i="28"/>
  <c r="V41" i="28"/>
  <c r="U15" i="28"/>
  <c r="U17" i="28"/>
  <c r="U41" i="28"/>
  <c r="T15" i="28"/>
  <c r="T39" i="28"/>
  <c r="S15" i="28"/>
  <c r="S39" i="28"/>
  <c r="R15" i="28"/>
  <c r="R17" i="28"/>
  <c r="R41" i="28"/>
  <c r="Q15" i="28"/>
  <c r="Q17" i="28"/>
  <c r="Q41" i="28"/>
  <c r="P15" i="28"/>
  <c r="P39" i="28"/>
  <c r="O15" i="28"/>
  <c r="O39" i="28"/>
  <c r="N15" i="28"/>
  <c r="N17" i="28"/>
  <c r="N41" i="28"/>
  <c r="M15" i="28"/>
  <c r="M17" i="28"/>
  <c r="M41" i="28"/>
  <c r="L15" i="28"/>
  <c r="L39" i="28"/>
  <c r="K15" i="28"/>
  <c r="K39" i="28"/>
  <c r="J15" i="28"/>
  <c r="J17" i="28"/>
  <c r="J41" i="28"/>
  <c r="I15" i="28"/>
  <c r="I17" i="28"/>
  <c r="I41" i="28"/>
  <c r="H15" i="28"/>
  <c r="H39" i="28"/>
  <c r="G15" i="28"/>
  <c r="G39" i="28"/>
  <c r="F15" i="28"/>
  <c r="F17" i="28"/>
  <c r="F41" i="28"/>
  <c r="E15" i="28"/>
  <c r="AA15" i="28"/>
  <c r="AA39" i="28"/>
  <c r="D15" i="28"/>
  <c r="D39" i="28"/>
  <c r="AA14" i="28"/>
  <c r="AA38" i="28"/>
  <c r="AA13" i="28"/>
  <c r="C17" i="27"/>
  <c r="E60" i="26"/>
  <c r="E59" i="26"/>
  <c r="E57" i="26"/>
  <c r="E56" i="26"/>
  <c r="E54" i="26"/>
  <c r="C54" i="26"/>
  <c r="E35" i="26"/>
  <c r="E33" i="26"/>
  <c r="C33" i="26"/>
  <c r="E31" i="26"/>
  <c r="E25" i="26"/>
  <c r="D25" i="26"/>
  <c r="C25" i="26"/>
  <c r="E20" i="26"/>
  <c r="E18" i="26"/>
  <c r="E38" i="26"/>
  <c r="D20" i="26"/>
  <c r="C20" i="26"/>
  <c r="AJ122" i="24"/>
  <c r="AJ121" i="24"/>
  <c r="AJ120" i="24"/>
  <c r="AJ118" i="24"/>
  <c r="AJ117" i="24"/>
  <c r="AI116" i="24"/>
  <c r="AH116" i="24"/>
  <c r="AG116" i="24"/>
  <c r="AF116" i="24"/>
  <c r="AE116" i="24"/>
  <c r="AD116" i="24"/>
  <c r="AC116" i="24"/>
  <c r="AB116" i="24"/>
  <c r="AA116" i="24"/>
  <c r="Z116" i="24"/>
  <c r="Y116" i="24"/>
  <c r="X116" i="24"/>
  <c r="W116" i="24"/>
  <c r="V116" i="24"/>
  <c r="U116" i="24"/>
  <c r="T116" i="24"/>
  <c r="S116" i="24"/>
  <c r="R116" i="24"/>
  <c r="Q116" i="24"/>
  <c r="P116" i="24"/>
  <c r="O116" i="24"/>
  <c r="N116" i="24"/>
  <c r="M116" i="24"/>
  <c r="L116" i="24"/>
  <c r="K116" i="24"/>
  <c r="J116" i="24"/>
  <c r="I116" i="24"/>
  <c r="H116" i="24"/>
  <c r="G116" i="24"/>
  <c r="F116" i="24"/>
  <c r="E116" i="24"/>
  <c r="D116" i="24"/>
  <c r="AJ116" i="24"/>
  <c r="C116" i="24"/>
  <c r="AJ115" i="24"/>
  <c r="AJ114" i="24"/>
  <c r="AI113" i="24"/>
  <c r="AH113" i="24"/>
  <c r="AG113" i="24"/>
  <c r="AF113" i="24"/>
  <c r="AE113" i="24"/>
  <c r="AD113" i="24"/>
  <c r="AC113" i="24"/>
  <c r="AB113" i="24"/>
  <c r="AA113" i="24"/>
  <c r="Z113" i="24"/>
  <c r="Y113" i="24"/>
  <c r="X113" i="24"/>
  <c r="W113" i="24"/>
  <c r="V113" i="24"/>
  <c r="U113" i="24"/>
  <c r="T113" i="24"/>
  <c r="S113" i="24"/>
  <c r="R113" i="24"/>
  <c r="Q113" i="24"/>
  <c r="P113" i="24"/>
  <c r="O113" i="24"/>
  <c r="N113" i="24"/>
  <c r="M113" i="24"/>
  <c r="L113" i="24"/>
  <c r="K113" i="24"/>
  <c r="J113" i="24"/>
  <c r="I113" i="24"/>
  <c r="H113" i="24"/>
  <c r="G113" i="24"/>
  <c r="F113" i="24"/>
  <c r="E113" i="24"/>
  <c r="D113" i="24"/>
  <c r="AJ113" i="24"/>
  <c r="C113" i="24"/>
  <c r="AJ112" i="24"/>
  <c r="AJ111" i="24"/>
  <c r="AI110" i="24"/>
  <c r="AH110" i="24"/>
  <c r="AG110" i="24"/>
  <c r="AF110" i="24"/>
  <c r="AF109" i="24"/>
  <c r="AF108" i="24"/>
  <c r="AE110" i="24"/>
  <c r="AD110" i="24"/>
  <c r="AC110" i="24"/>
  <c r="AB110" i="24"/>
  <c r="AB109" i="24"/>
  <c r="AB108" i="24"/>
  <c r="AA110" i="24"/>
  <c r="Z110" i="24"/>
  <c r="Y110" i="24"/>
  <c r="X110" i="24"/>
  <c r="X109" i="24"/>
  <c r="X108" i="24"/>
  <c r="W110" i="24"/>
  <c r="V110" i="24"/>
  <c r="U110" i="24"/>
  <c r="T110" i="24"/>
  <c r="T109" i="24"/>
  <c r="T108" i="24"/>
  <c r="S110" i="24"/>
  <c r="R110" i="24"/>
  <c r="Q110" i="24"/>
  <c r="P110" i="24"/>
  <c r="P109" i="24"/>
  <c r="P108" i="24"/>
  <c r="O110" i="24"/>
  <c r="N110" i="24"/>
  <c r="M110" i="24"/>
  <c r="L110" i="24"/>
  <c r="L109" i="24"/>
  <c r="L108" i="24"/>
  <c r="K110" i="24"/>
  <c r="J110" i="24"/>
  <c r="I110" i="24"/>
  <c r="H110" i="24"/>
  <c r="H109" i="24"/>
  <c r="H108" i="24"/>
  <c r="G110" i="24"/>
  <c r="F110" i="24"/>
  <c r="E110" i="24"/>
  <c r="D110" i="24"/>
  <c r="AJ110" i="24"/>
  <c r="C110" i="24"/>
  <c r="AI109" i="24"/>
  <c r="AH109" i="24"/>
  <c r="AH108" i="24"/>
  <c r="AG109" i="24"/>
  <c r="AE109" i="24"/>
  <c r="AD109" i="24"/>
  <c r="AD108" i="24"/>
  <c r="AC109" i="24"/>
  <c r="AA109" i="24"/>
  <c r="Z109" i="24"/>
  <c r="Z108" i="24"/>
  <c r="Y109" i="24"/>
  <c r="W109" i="24"/>
  <c r="V109" i="24"/>
  <c r="V108" i="24"/>
  <c r="U109" i="24"/>
  <c r="S109" i="24"/>
  <c r="R109" i="24"/>
  <c r="R108" i="24"/>
  <c r="Q109" i="24"/>
  <c r="O109" i="24"/>
  <c r="N109" i="24"/>
  <c r="N108" i="24"/>
  <c r="M109" i="24"/>
  <c r="K109" i="24"/>
  <c r="J109" i="24"/>
  <c r="J108" i="24"/>
  <c r="I109" i="24"/>
  <c r="G109" i="24"/>
  <c r="F109" i="24"/>
  <c r="F108" i="24"/>
  <c r="E109" i="24"/>
  <c r="C109" i="24"/>
  <c r="AI108" i="24"/>
  <c r="AG108" i="24"/>
  <c r="AE108" i="24"/>
  <c r="AC108" i="24"/>
  <c r="AA108" i="24"/>
  <c r="Y108" i="24"/>
  <c r="W108" i="24"/>
  <c r="U108" i="24"/>
  <c r="S108" i="24"/>
  <c r="Q108" i="24"/>
  <c r="O108" i="24"/>
  <c r="M108" i="24"/>
  <c r="K108" i="24"/>
  <c r="I108" i="24"/>
  <c r="G108" i="24"/>
  <c r="E108" i="24"/>
  <c r="C108" i="24"/>
  <c r="AJ107" i="24"/>
  <c r="AJ106" i="24"/>
  <c r="AI105" i="24"/>
  <c r="AH105" i="24"/>
  <c r="AG105" i="24"/>
  <c r="AF105" i="24"/>
  <c r="AE105" i="24"/>
  <c r="AD105" i="24"/>
  <c r="AC105" i="24"/>
  <c r="AB105" i="24"/>
  <c r="AA105" i="24"/>
  <c r="Z105" i="24"/>
  <c r="Y105" i="24"/>
  <c r="X105" i="24"/>
  <c r="W105" i="24"/>
  <c r="V105" i="24"/>
  <c r="U105" i="24"/>
  <c r="T105" i="24"/>
  <c r="S105" i="24"/>
  <c r="R105" i="24"/>
  <c r="Q105" i="24"/>
  <c r="P105" i="24"/>
  <c r="O105" i="24"/>
  <c r="N105" i="24"/>
  <c r="M105" i="24"/>
  <c r="L105" i="24"/>
  <c r="K105" i="24"/>
  <c r="J105" i="24"/>
  <c r="I105" i="24"/>
  <c r="H105" i="24"/>
  <c r="G105" i="24"/>
  <c r="F105" i="24"/>
  <c r="E105" i="24"/>
  <c r="D105" i="24"/>
  <c r="AJ105" i="24"/>
  <c r="C105" i="24"/>
  <c r="AJ104" i="24"/>
  <c r="AJ103" i="24"/>
  <c r="AJ102" i="24"/>
  <c r="AJ101" i="24"/>
  <c r="AJ100" i="24"/>
  <c r="AJ99" i="24"/>
  <c r="AJ98" i="24"/>
  <c r="AJ97" i="24"/>
  <c r="AJ96" i="24"/>
  <c r="AJ95" i="24"/>
  <c r="AJ94" i="24"/>
  <c r="AJ93" i="24"/>
  <c r="AJ92" i="24"/>
  <c r="AJ91" i="24"/>
  <c r="AJ90" i="24"/>
  <c r="AJ89" i="24"/>
  <c r="AJ88" i="24"/>
  <c r="AJ87" i="24"/>
  <c r="AJ86" i="24"/>
  <c r="AJ85" i="24"/>
  <c r="AJ84" i="24"/>
  <c r="AJ83" i="24"/>
  <c r="AJ82" i="24"/>
  <c r="AI81" i="24"/>
  <c r="AH81" i="24"/>
  <c r="AG81" i="24"/>
  <c r="AF81" i="24"/>
  <c r="AE81" i="24"/>
  <c r="AD81" i="24"/>
  <c r="AC81" i="24"/>
  <c r="AB81" i="24"/>
  <c r="AA81" i="24"/>
  <c r="Z81" i="24"/>
  <c r="Y81" i="24"/>
  <c r="X81" i="24"/>
  <c r="W81" i="24"/>
  <c r="V81" i="24"/>
  <c r="U81" i="24"/>
  <c r="T81" i="24"/>
  <c r="S81" i="24"/>
  <c r="R81" i="24"/>
  <c r="Q81" i="24"/>
  <c r="P81" i="24"/>
  <c r="O81" i="24"/>
  <c r="N81" i="24"/>
  <c r="M81" i="24"/>
  <c r="L81" i="24"/>
  <c r="K81" i="24"/>
  <c r="J81" i="24"/>
  <c r="I81" i="24"/>
  <c r="H81" i="24"/>
  <c r="G81" i="24"/>
  <c r="F81" i="24"/>
  <c r="E81" i="24"/>
  <c r="D81" i="24"/>
  <c r="C81" i="24"/>
  <c r="AJ81" i="24"/>
  <c r="AJ80" i="24"/>
  <c r="AJ79" i="24"/>
  <c r="AI78" i="24"/>
  <c r="AH78" i="24"/>
  <c r="AG78" i="24"/>
  <c r="AF78" i="24"/>
  <c r="AE78" i="24"/>
  <c r="AD78" i="24"/>
  <c r="AC78" i="24"/>
  <c r="AB78" i="24"/>
  <c r="AA78" i="24"/>
  <c r="Z78" i="24"/>
  <c r="Y78" i="24"/>
  <c r="X78" i="24"/>
  <c r="W78" i="24"/>
  <c r="V78" i="24"/>
  <c r="U78" i="24"/>
  <c r="T78" i="24"/>
  <c r="S78" i="24"/>
  <c r="R78" i="24"/>
  <c r="Q78" i="24"/>
  <c r="P78" i="24"/>
  <c r="O78" i="24"/>
  <c r="N78" i="24"/>
  <c r="M78" i="24"/>
  <c r="L78" i="24"/>
  <c r="K78" i="24"/>
  <c r="J78" i="24"/>
  <c r="I78" i="24"/>
  <c r="H78" i="24"/>
  <c r="G78" i="24"/>
  <c r="F78" i="24"/>
  <c r="E78" i="24"/>
  <c r="D78" i="24"/>
  <c r="AJ78" i="24"/>
  <c r="C78" i="24"/>
  <c r="AJ77" i="24"/>
  <c r="AJ76" i="24"/>
  <c r="AI75" i="24"/>
  <c r="AH75" i="24"/>
  <c r="AG75" i="24"/>
  <c r="AF75" i="24"/>
  <c r="AE75" i="24"/>
  <c r="AD75" i="24"/>
  <c r="AC75" i="24"/>
  <c r="AB75" i="24"/>
  <c r="AA75" i="24"/>
  <c r="Z75" i="24"/>
  <c r="Y75" i="24"/>
  <c r="X75" i="24"/>
  <c r="W75" i="24"/>
  <c r="V75" i="24"/>
  <c r="U75" i="24"/>
  <c r="T75" i="24"/>
  <c r="S75" i="24"/>
  <c r="R75" i="24"/>
  <c r="Q75" i="24"/>
  <c r="P75" i="24"/>
  <c r="O75" i="24"/>
  <c r="N75" i="24"/>
  <c r="M75" i="24"/>
  <c r="L75" i="24"/>
  <c r="K75" i="24"/>
  <c r="J75" i="24"/>
  <c r="I75" i="24"/>
  <c r="H75" i="24"/>
  <c r="G75" i="24"/>
  <c r="F75" i="24"/>
  <c r="E75" i="24"/>
  <c r="D75" i="24"/>
  <c r="AJ75" i="24"/>
  <c r="C75" i="24"/>
  <c r="AJ74" i="24"/>
  <c r="AJ73" i="24"/>
  <c r="AI72" i="24"/>
  <c r="AH72" i="24"/>
  <c r="AG72" i="24"/>
  <c r="AG71" i="24"/>
  <c r="AF72" i="24"/>
  <c r="AE72" i="24"/>
  <c r="AD72" i="24"/>
  <c r="AC72" i="24"/>
  <c r="AC71" i="24"/>
  <c r="AB72" i="24"/>
  <c r="AA72" i="24"/>
  <c r="Z72" i="24"/>
  <c r="Y72" i="24"/>
  <c r="Y71" i="24"/>
  <c r="Y67" i="24"/>
  <c r="X72" i="24"/>
  <c r="W72" i="24"/>
  <c r="V72" i="24"/>
  <c r="U72" i="24"/>
  <c r="U71" i="24"/>
  <c r="U67" i="24"/>
  <c r="T72" i="24"/>
  <c r="S72" i="24"/>
  <c r="R72" i="24"/>
  <c r="Q72" i="24"/>
  <c r="Q71" i="24"/>
  <c r="P72" i="24"/>
  <c r="O72" i="24"/>
  <c r="N72" i="24"/>
  <c r="M72" i="24"/>
  <c r="M71" i="24"/>
  <c r="L72" i="24"/>
  <c r="K72" i="24"/>
  <c r="J72" i="24"/>
  <c r="I72" i="24"/>
  <c r="I71" i="24"/>
  <c r="I67" i="24"/>
  <c r="H72" i="24"/>
  <c r="G72" i="24"/>
  <c r="F72" i="24"/>
  <c r="E72" i="24"/>
  <c r="E71" i="24"/>
  <c r="E67" i="24"/>
  <c r="D72" i="24"/>
  <c r="C72" i="24"/>
  <c r="AI71" i="24"/>
  <c r="AH71" i="24"/>
  <c r="AF71" i="24"/>
  <c r="AE71" i="24"/>
  <c r="AD71" i="24"/>
  <c r="AB71" i="24"/>
  <c r="AA71" i="24"/>
  <c r="Z71" i="24"/>
  <c r="X71" i="24"/>
  <c r="W71" i="24"/>
  <c r="V71" i="24"/>
  <c r="T71" i="24"/>
  <c r="S71" i="24"/>
  <c r="R71" i="24"/>
  <c r="P71" i="24"/>
  <c r="O71" i="24"/>
  <c r="N71" i="24"/>
  <c r="L71" i="24"/>
  <c r="K71" i="24"/>
  <c r="J71" i="24"/>
  <c r="H71" i="24"/>
  <c r="G71" i="24"/>
  <c r="F71" i="24"/>
  <c r="D71" i="24"/>
  <c r="C71" i="24"/>
  <c r="AJ71" i="24"/>
  <c r="AJ70" i="24"/>
  <c r="AJ69" i="24"/>
  <c r="AI68" i="24"/>
  <c r="AH68" i="24"/>
  <c r="AG68" i="24"/>
  <c r="AF68" i="24"/>
  <c r="AE68" i="24"/>
  <c r="AE67" i="24"/>
  <c r="AD68" i="24"/>
  <c r="AC68" i="24"/>
  <c r="AB68" i="24"/>
  <c r="AA68" i="24"/>
  <c r="Z68" i="24"/>
  <c r="Y68" i="24"/>
  <c r="X68" i="24"/>
  <c r="W68" i="24"/>
  <c r="V68" i="24"/>
  <c r="U68" i="24"/>
  <c r="T68" i="24"/>
  <c r="S68" i="24"/>
  <c r="R68" i="24"/>
  <c r="Q68" i="24"/>
  <c r="P68" i="24"/>
  <c r="O68" i="24"/>
  <c r="O67" i="24"/>
  <c r="N68" i="24"/>
  <c r="M68" i="24"/>
  <c r="L68" i="24"/>
  <c r="K68" i="24"/>
  <c r="J68" i="24"/>
  <c r="I68" i="24"/>
  <c r="H68" i="24"/>
  <c r="G68" i="24"/>
  <c r="F68" i="24"/>
  <c r="E68" i="24"/>
  <c r="D68" i="24"/>
  <c r="C68" i="24"/>
  <c r="AH67" i="24"/>
  <c r="AG67" i="24"/>
  <c r="AF67" i="24"/>
  <c r="AD67" i="24"/>
  <c r="AC67" i="24"/>
  <c r="AB67" i="24"/>
  <c r="Z67" i="24"/>
  <c r="X67" i="24"/>
  <c r="V67" i="24"/>
  <c r="T67" i="24"/>
  <c r="R67" i="24"/>
  <c r="Q67" i="24"/>
  <c r="P67" i="24"/>
  <c r="N67" i="24"/>
  <c r="M67" i="24"/>
  <c r="L67" i="24"/>
  <c r="J67" i="24"/>
  <c r="H67" i="24"/>
  <c r="F67" i="24"/>
  <c r="D67" i="24"/>
  <c r="AJ66" i="24"/>
  <c r="AJ65" i="24"/>
  <c r="AI64" i="24"/>
  <c r="AH64" i="24"/>
  <c r="AG64" i="24"/>
  <c r="AG50" i="24"/>
  <c r="AF64" i="24"/>
  <c r="AE64" i="24"/>
  <c r="AD64" i="24"/>
  <c r="AC64" i="24"/>
  <c r="AC50" i="24"/>
  <c r="AB64" i="24"/>
  <c r="AA64" i="24"/>
  <c r="Z64" i="24"/>
  <c r="Y64" i="24"/>
  <c r="X64" i="24"/>
  <c r="W64" i="24"/>
  <c r="V64" i="24"/>
  <c r="U64" i="24"/>
  <c r="T64" i="24"/>
  <c r="S64" i="24"/>
  <c r="R64" i="24"/>
  <c r="Q64" i="24"/>
  <c r="P64" i="24"/>
  <c r="O64" i="24"/>
  <c r="N64" i="24"/>
  <c r="M64" i="24"/>
  <c r="M50" i="24"/>
  <c r="L64" i="24"/>
  <c r="K64" i="24"/>
  <c r="J64" i="24"/>
  <c r="I64" i="24"/>
  <c r="H64" i="24"/>
  <c r="G64" i="24"/>
  <c r="F64" i="24"/>
  <c r="E64" i="24"/>
  <c r="D64" i="24"/>
  <c r="C64" i="24"/>
  <c r="AJ63" i="24"/>
  <c r="AJ62" i="24"/>
  <c r="AI61" i="24"/>
  <c r="AH61" i="24"/>
  <c r="AG61" i="24"/>
  <c r="AF61" i="24"/>
  <c r="AE61" i="24"/>
  <c r="AD61" i="24"/>
  <c r="AC61" i="24"/>
  <c r="AB61" i="24"/>
  <c r="AA61" i="24"/>
  <c r="Z61" i="24"/>
  <c r="Y61" i="24"/>
  <c r="X61" i="24"/>
  <c r="W61" i="24"/>
  <c r="V61" i="24"/>
  <c r="U61" i="24"/>
  <c r="T61" i="24"/>
  <c r="S61" i="24"/>
  <c r="R61" i="24"/>
  <c r="Q61" i="24"/>
  <c r="P61" i="24"/>
  <c r="O61" i="24"/>
  <c r="N61" i="24"/>
  <c r="M61" i="24"/>
  <c r="L61" i="24"/>
  <c r="K61" i="24"/>
  <c r="J61" i="24"/>
  <c r="I61" i="24"/>
  <c r="H61" i="24"/>
  <c r="G61" i="24"/>
  <c r="F61" i="24"/>
  <c r="E61" i="24"/>
  <c r="D61" i="24"/>
  <c r="AJ61" i="24"/>
  <c r="C61" i="24"/>
  <c r="AJ60" i="24"/>
  <c r="AJ59" i="24"/>
  <c r="AI58" i="24"/>
  <c r="AH58" i="24"/>
  <c r="AG58" i="24"/>
  <c r="AF58" i="24"/>
  <c r="AE58" i="24"/>
  <c r="AD58" i="24"/>
  <c r="AC58" i="24"/>
  <c r="AB58" i="24"/>
  <c r="AA58" i="24"/>
  <c r="Z58" i="24"/>
  <c r="Y58" i="24"/>
  <c r="X58" i="24"/>
  <c r="W58" i="24"/>
  <c r="V58" i="24"/>
  <c r="U58" i="24"/>
  <c r="T58" i="24"/>
  <c r="S58" i="24"/>
  <c r="R58" i="24"/>
  <c r="Q58" i="24"/>
  <c r="P58" i="24"/>
  <c r="O58" i="24"/>
  <c r="N58" i="24"/>
  <c r="M58" i="24"/>
  <c r="L58" i="24"/>
  <c r="K58" i="24"/>
  <c r="J58" i="24"/>
  <c r="I58" i="24"/>
  <c r="H58" i="24"/>
  <c r="G58" i="24"/>
  <c r="F58" i="24"/>
  <c r="E58" i="24"/>
  <c r="D58" i="24"/>
  <c r="AJ58" i="24"/>
  <c r="C58" i="24"/>
  <c r="AJ57" i="24"/>
  <c r="AJ56" i="24"/>
  <c r="AI55" i="24"/>
  <c r="AH55" i="24"/>
  <c r="AG55" i="24"/>
  <c r="AG54" i="24"/>
  <c r="AF55" i="24"/>
  <c r="AF54" i="24"/>
  <c r="AF50" i="24"/>
  <c r="AE55" i="24"/>
  <c r="AD55" i="24"/>
  <c r="AC55" i="24"/>
  <c r="AC54" i="24"/>
  <c r="AB55" i="24"/>
  <c r="AA55" i="24"/>
  <c r="Z55" i="24"/>
  <c r="Y55" i="24"/>
  <c r="Y54" i="24"/>
  <c r="X55" i="24"/>
  <c r="X54" i="24"/>
  <c r="X50" i="24"/>
  <c r="W55" i="24"/>
  <c r="V55" i="24"/>
  <c r="U55" i="24"/>
  <c r="U54" i="24"/>
  <c r="T55" i="24"/>
  <c r="T54" i="24"/>
  <c r="T50" i="24"/>
  <c r="S55" i="24"/>
  <c r="R55" i="24"/>
  <c r="Q55" i="24"/>
  <c r="Q54" i="24"/>
  <c r="Q50" i="24"/>
  <c r="P55" i="24"/>
  <c r="P54" i="24"/>
  <c r="P50" i="24"/>
  <c r="O55" i="24"/>
  <c r="N55" i="24"/>
  <c r="M55" i="24"/>
  <c r="M54" i="24"/>
  <c r="L55" i="24"/>
  <c r="K55" i="24"/>
  <c r="J55" i="24"/>
  <c r="I55" i="24"/>
  <c r="I54" i="24"/>
  <c r="H55" i="24"/>
  <c r="H54" i="24"/>
  <c r="H50" i="24"/>
  <c r="G55" i="24"/>
  <c r="F55" i="24"/>
  <c r="E55" i="24"/>
  <c r="E54" i="24"/>
  <c r="D55" i="24"/>
  <c r="AJ55" i="24"/>
  <c r="C55" i="24"/>
  <c r="AI54" i="24"/>
  <c r="AH54" i="24"/>
  <c r="AE54" i="24"/>
  <c r="AD54" i="24"/>
  <c r="AB54" i="24"/>
  <c r="AB50" i="24"/>
  <c r="AA54" i="24"/>
  <c r="Z54" i="24"/>
  <c r="W54" i="24"/>
  <c r="V54" i="24"/>
  <c r="S54" i="24"/>
  <c r="R54" i="24"/>
  <c r="O54" i="24"/>
  <c r="N54" i="24"/>
  <c r="L54" i="24"/>
  <c r="L50" i="24"/>
  <c r="K54" i="24"/>
  <c r="J54" i="24"/>
  <c r="G54" i="24"/>
  <c r="F54" i="24"/>
  <c r="C54" i="24"/>
  <c r="AJ53" i="24"/>
  <c r="AJ52" i="24"/>
  <c r="AI51" i="24"/>
  <c r="AI50" i="24"/>
  <c r="AH51" i="24"/>
  <c r="AH50" i="24"/>
  <c r="AG51" i="24"/>
  <c r="AF51" i="24"/>
  <c r="AE51" i="24"/>
  <c r="AE50" i="24"/>
  <c r="AD51" i="24"/>
  <c r="AC51" i="24"/>
  <c r="AB51" i="24"/>
  <c r="AA51" i="24"/>
  <c r="AA50" i="24"/>
  <c r="Z51" i="24"/>
  <c r="Z50" i="24"/>
  <c r="Y51" i="24"/>
  <c r="X51" i="24"/>
  <c r="W51" i="24"/>
  <c r="V51" i="24"/>
  <c r="V50" i="24"/>
  <c r="U51" i="24"/>
  <c r="T51" i="24"/>
  <c r="S51" i="24"/>
  <c r="S50" i="24"/>
  <c r="R51" i="24"/>
  <c r="R50" i="24"/>
  <c r="Q51" i="24"/>
  <c r="P51" i="24"/>
  <c r="O51" i="24"/>
  <c r="O50" i="24"/>
  <c r="N51" i="24"/>
  <c r="M51" i="24"/>
  <c r="L51" i="24"/>
  <c r="K51" i="24"/>
  <c r="K50" i="24"/>
  <c r="J51" i="24"/>
  <c r="J50" i="24"/>
  <c r="I51" i="24"/>
  <c r="H51" i="24"/>
  <c r="G51" i="24"/>
  <c r="F51" i="24"/>
  <c r="F50" i="24"/>
  <c r="E51" i="24"/>
  <c r="D51" i="24"/>
  <c r="C51" i="24"/>
  <c r="C50" i="24"/>
  <c r="AD50" i="24"/>
  <c r="Y50" i="24"/>
  <c r="U50" i="24"/>
  <c r="N50" i="24"/>
  <c r="I50" i="24"/>
  <c r="E50" i="24"/>
  <c r="AJ49" i="24"/>
  <c r="AI48" i="24"/>
  <c r="AI47" i="24"/>
  <c r="AH48" i="24"/>
  <c r="AG48" i="24"/>
  <c r="AF48" i="24"/>
  <c r="AF47" i="24"/>
  <c r="AF46" i="24"/>
  <c r="AE48" i="24"/>
  <c r="AE47" i="24"/>
  <c r="AE46" i="24"/>
  <c r="AD48" i="24"/>
  <c r="AC48" i="24"/>
  <c r="AB48" i="24"/>
  <c r="AB47" i="24"/>
  <c r="AB46" i="24"/>
  <c r="AA48" i="24"/>
  <c r="AA47" i="24"/>
  <c r="Z48" i="24"/>
  <c r="Y48" i="24"/>
  <c r="X48" i="24"/>
  <c r="X47" i="24"/>
  <c r="X46" i="24"/>
  <c r="W48" i="24"/>
  <c r="W47" i="24"/>
  <c r="V48" i="24"/>
  <c r="U48" i="24"/>
  <c r="T48" i="24"/>
  <c r="T47" i="24"/>
  <c r="T46" i="24"/>
  <c r="S48" i="24"/>
  <c r="S47" i="24"/>
  <c r="R48" i="24"/>
  <c r="Q48" i="24"/>
  <c r="P48" i="24"/>
  <c r="P47" i="24"/>
  <c r="P46" i="24"/>
  <c r="O48" i="24"/>
  <c r="O47" i="24"/>
  <c r="O46" i="24"/>
  <c r="N48" i="24"/>
  <c r="M48" i="24"/>
  <c r="L48" i="24"/>
  <c r="L47" i="24"/>
  <c r="L46" i="24"/>
  <c r="K48" i="24"/>
  <c r="K47" i="24"/>
  <c r="J48" i="24"/>
  <c r="I48" i="24"/>
  <c r="H48" i="24"/>
  <c r="H47" i="24"/>
  <c r="H46" i="24"/>
  <c r="G48" i="24"/>
  <c r="G47" i="24"/>
  <c r="F48" i="24"/>
  <c r="E48" i="24"/>
  <c r="D48" i="24"/>
  <c r="D47" i="24"/>
  <c r="C48" i="24"/>
  <c r="AJ48" i="24"/>
  <c r="AH47" i="24"/>
  <c r="AH46" i="24"/>
  <c r="AG47" i="24"/>
  <c r="AG46" i="24"/>
  <c r="AD47" i="24"/>
  <c r="AD46" i="24"/>
  <c r="AC47" i="24"/>
  <c r="AC46" i="24"/>
  <c r="Z47" i="24"/>
  <c r="Z46" i="24"/>
  <c r="Y47" i="24"/>
  <c r="Y46" i="24"/>
  <c r="V47" i="24"/>
  <c r="V46" i="24"/>
  <c r="U47" i="24"/>
  <c r="U46" i="24"/>
  <c r="R47" i="24"/>
  <c r="R46" i="24"/>
  <c r="Q47" i="24"/>
  <c r="Q46" i="24"/>
  <c r="N47" i="24"/>
  <c r="N46" i="24"/>
  <c r="M47" i="24"/>
  <c r="M46" i="24"/>
  <c r="J47" i="24"/>
  <c r="J46" i="24"/>
  <c r="I47" i="24"/>
  <c r="I46" i="24"/>
  <c r="F47" i="24"/>
  <c r="F46" i="24"/>
  <c r="E47" i="24"/>
  <c r="E46" i="24"/>
  <c r="AJ44" i="24"/>
  <c r="AJ43" i="24"/>
  <c r="AJ42" i="24"/>
  <c r="AI41" i="24"/>
  <c r="AH41" i="24"/>
  <c r="AG41" i="24"/>
  <c r="AF41" i="24"/>
  <c r="AE41" i="24"/>
  <c r="AD41" i="24"/>
  <c r="AC41" i="24"/>
  <c r="AB41" i="24"/>
  <c r="AA41" i="24"/>
  <c r="Z41" i="24"/>
  <c r="Y41" i="24"/>
  <c r="X41" i="24"/>
  <c r="W41" i="24"/>
  <c r="V41" i="24"/>
  <c r="U41" i="24"/>
  <c r="T41" i="24"/>
  <c r="S41" i="24"/>
  <c r="R41" i="24"/>
  <c r="Q41" i="24"/>
  <c r="P41" i="24"/>
  <c r="O41" i="24"/>
  <c r="N41" i="24"/>
  <c r="M41" i="24"/>
  <c r="L41" i="24"/>
  <c r="K41" i="24"/>
  <c r="J41" i="24"/>
  <c r="I41" i="24"/>
  <c r="H41" i="24"/>
  <c r="G41" i="24"/>
  <c r="F41" i="24"/>
  <c r="E41" i="24"/>
  <c r="D41" i="24"/>
  <c r="AJ41" i="24"/>
  <c r="C41" i="24"/>
  <c r="AJ40" i="24"/>
  <c r="AJ39" i="24"/>
  <c r="AI38" i="24"/>
  <c r="AH38" i="24"/>
  <c r="AG38" i="24"/>
  <c r="AF38" i="24"/>
  <c r="AF33" i="24"/>
  <c r="AE38" i="24"/>
  <c r="AD38" i="24"/>
  <c r="AC38" i="24"/>
  <c r="AB38" i="24"/>
  <c r="AB33" i="24"/>
  <c r="AA38" i="24"/>
  <c r="Z38" i="24"/>
  <c r="Y38" i="24"/>
  <c r="X38" i="24"/>
  <c r="X33" i="24"/>
  <c r="W38" i="24"/>
  <c r="V38" i="24"/>
  <c r="U38" i="24"/>
  <c r="T38" i="24"/>
  <c r="T33" i="24"/>
  <c r="S38" i="24"/>
  <c r="R38" i="24"/>
  <c r="Q38" i="24"/>
  <c r="P38" i="24"/>
  <c r="P33" i="24"/>
  <c r="O38" i="24"/>
  <c r="N38" i="24"/>
  <c r="M38" i="24"/>
  <c r="L38" i="24"/>
  <c r="L33" i="24"/>
  <c r="K38" i="24"/>
  <c r="J38" i="24"/>
  <c r="I38" i="24"/>
  <c r="H38" i="24"/>
  <c r="H33" i="24"/>
  <c r="G38" i="24"/>
  <c r="F38" i="24"/>
  <c r="E38" i="24"/>
  <c r="D38" i="24"/>
  <c r="D33" i="24"/>
  <c r="C38" i="24"/>
  <c r="AJ37" i="24"/>
  <c r="AJ36" i="24"/>
  <c r="AJ35" i="24"/>
  <c r="AI34" i="24"/>
  <c r="AH34" i="24"/>
  <c r="AH33" i="24"/>
  <c r="AG34" i="24"/>
  <c r="AG33" i="24"/>
  <c r="AF34" i="24"/>
  <c r="AE34" i="24"/>
  <c r="AD34" i="24"/>
  <c r="AD33" i="24"/>
  <c r="AC34" i="24"/>
  <c r="AC33" i="24"/>
  <c r="AB34" i="24"/>
  <c r="AA34" i="24"/>
  <c r="Z34" i="24"/>
  <c r="Z33" i="24"/>
  <c r="Y34" i="24"/>
  <c r="Y33" i="24"/>
  <c r="X34" i="24"/>
  <c r="W34" i="24"/>
  <c r="V34" i="24"/>
  <c r="V33" i="24"/>
  <c r="U34" i="24"/>
  <c r="U33" i="24"/>
  <c r="T34" i="24"/>
  <c r="S34" i="24"/>
  <c r="R34" i="24"/>
  <c r="R33" i="24"/>
  <c r="Q34" i="24"/>
  <c r="Q33" i="24"/>
  <c r="P34" i="24"/>
  <c r="O34" i="24"/>
  <c r="N34" i="24"/>
  <c r="N33" i="24"/>
  <c r="M34" i="24"/>
  <c r="M33" i="24"/>
  <c r="L34" i="24"/>
  <c r="K34" i="24"/>
  <c r="J34" i="24"/>
  <c r="J33" i="24"/>
  <c r="I34" i="24"/>
  <c r="I33" i="24"/>
  <c r="H34" i="24"/>
  <c r="G34" i="24"/>
  <c r="F34" i="24"/>
  <c r="F33" i="24"/>
  <c r="E34" i="24"/>
  <c r="E33" i="24"/>
  <c r="D34" i="24"/>
  <c r="AJ34" i="24"/>
  <c r="C34" i="24"/>
  <c r="AI33" i="24"/>
  <c r="AE33" i="24"/>
  <c r="AA33" i="24"/>
  <c r="W33" i="24"/>
  <c r="S33" i="24"/>
  <c r="O33" i="24"/>
  <c r="K33" i="24"/>
  <c r="G33" i="24"/>
  <c r="C33" i="24"/>
  <c r="AJ33" i="24"/>
  <c r="AJ32" i="24"/>
  <c r="AJ31" i="24"/>
  <c r="AJ30" i="24"/>
  <c r="AI29" i="24"/>
  <c r="AH29" i="24"/>
  <c r="AG29" i="24"/>
  <c r="AG25" i="24"/>
  <c r="AF29" i="24"/>
  <c r="AE29" i="24"/>
  <c r="AD29" i="24"/>
  <c r="AC29" i="24"/>
  <c r="AC25" i="24"/>
  <c r="AB29" i="24"/>
  <c r="AA29" i="24"/>
  <c r="Z29" i="24"/>
  <c r="Y29" i="24"/>
  <c r="Y25" i="24"/>
  <c r="X29" i="24"/>
  <c r="W29" i="24"/>
  <c r="V29" i="24"/>
  <c r="U29" i="24"/>
  <c r="U25" i="24"/>
  <c r="U17" i="24"/>
  <c r="T29" i="24"/>
  <c r="S29" i="24"/>
  <c r="R29" i="24"/>
  <c r="Q29" i="24"/>
  <c r="Q25" i="24"/>
  <c r="Q17" i="24"/>
  <c r="P29" i="24"/>
  <c r="O29" i="24"/>
  <c r="N29" i="24"/>
  <c r="M29" i="24"/>
  <c r="M25" i="24"/>
  <c r="M17" i="24"/>
  <c r="L29" i="24"/>
  <c r="K29" i="24"/>
  <c r="J29" i="24"/>
  <c r="I29" i="24"/>
  <c r="I25" i="24"/>
  <c r="I17" i="24"/>
  <c r="H29" i="24"/>
  <c r="G29" i="24"/>
  <c r="F29" i="24"/>
  <c r="E29" i="24"/>
  <c r="E25" i="24"/>
  <c r="E17" i="24"/>
  <c r="D29" i="24"/>
  <c r="AJ29" i="24"/>
  <c r="C29" i="24"/>
  <c r="AJ28" i="24"/>
  <c r="AI27" i="24"/>
  <c r="AI25" i="24"/>
  <c r="AH27" i="24"/>
  <c r="AG27" i="24"/>
  <c r="AF27" i="24"/>
  <c r="AF25" i="24"/>
  <c r="AF17" i="24"/>
  <c r="AE27" i="24"/>
  <c r="AE25" i="24"/>
  <c r="AD27" i="24"/>
  <c r="AC27" i="24"/>
  <c r="AB27" i="24"/>
  <c r="AB25" i="24"/>
  <c r="AB17" i="24"/>
  <c r="AA27" i="24"/>
  <c r="AA25" i="24"/>
  <c r="Z27" i="24"/>
  <c r="Y27" i="24"/>
  <c r="X27" i="24"/>
  <c r="X25" i="24"/>
  <c r="X17" i="24"/>
  <c r="W27" i="24"/>
  <c r="W25" i="24"/>
  <c r="V27" i="24"/>
  <c r="U27" i="24"/>
  <c r="T27" i="24"/>
  <c r="T25" i="24"/>
  <c r="T17" i="24"/>
  <c r="S27" i="24"/>
  <c r="S25" i="24"/>
  <c r="R27" i="24"/>
  <c r="Q27" i="24"/>
  <c r="P27" i="24"/>
  <c r="P25" i="24"/>
  <c r="P17" i="24"/>
  <c r="O27" i="24"/>
  <c r="O25" i="24"/>
  <c r="N27" i="24"/>
  <c r="M27" i="24"/>
  <c r="L27" i="24"/>
  <c r="L25" i="24"/>
  <c r="L17" i="24"/>
  <c r="K27" i="24"/>
  <c r="K25" i="24"/>
  <c r="J27" i="24"/>
  <c r="I27" i="24"/>
  <c r="H27" i="24"/>
  <c r="H25" i="24"/>
  <c r="H17" i="24"/>
  <c r="G27" i="24"/>
  <c r="G25" i="24"/>
  <c r="F27" i="24"/>
  <c r="E27" i="24"/>
  <c r="D27" i="24"/>
  <c r="D25" i="24"/>
  <c r="D17" i="24"/>
  <c r="C27" i="24"/>
  <c r="AJ27" i="24"/>
  <c r="AJ26" i="24"/>
  <c r="AH25" i="24"/>
  <c r="AD25" i="24"/>
  <c r="Z25" i="24"/>
  <c r="V25" i="24"/>
  <c r="R25" i="24"/>
  <c r="N25" i="24"/>
  <c r="J25" i="24"/>
  <c r="F25" i="24"/>
  <c r="AJ24" i="24"/>
  <c r="AJ23" i="24"/>
  <c r="AI22" i="24"/>
  <c r="AH22" i="24"/>
  <c r="AH17" i="24"/>
  <c r="AG22" i="24"/>
  <c r="AF22" i="24"/>
  <c r="AE22" i="24"/>
  <c r="AD22" i="24"/>
  <c r="AD17" i="24"/>
  <c r="AC22" i="24"/>
  <c r="AB22" i="24"/>
  <c r="AA22" i="24"/>
  <c r="Z22" i="24"/>
  <c r="Z17" i="24"/>
  <c r="Y22" i="24"/>
  <c r="X22" i="24"/>
  <c r="W22" i="24"/>
  <c r="V22" i="24"/>
  <c r="V17" i="24"/>
  <c r="U22" i="24"/>
  <c r="T22" i="24"/>
  <c r="S22" i="24"/>
  <c r="R22" i="24"/>
  <c r="R17" i="24"/>
  <c r="Q22" i="24"/>
  <c r="P22" i="24"/>
  <c r="O22" i="24"/>
  <c r="N22" i="24"/>
  <c r="N17" i="24"/>
  <c r="M22" i="24"/>
  <c r="L22" i="24"/>
  <c r="K22" i="24"/>
  <c r="J22" i="24"/>
  <c r="J17" i="24"/>
  <c r="I22" i="24"/>
  <c r="H22" i="24"/>
  <c r="G22" i="24"/>
  <c r="F22" i="24"/>
  <c r="F17" i="24"/>
  <c r="E22" i="24"/>
  <c r="D22" i="24"/>
  <c r="C22" i="24"/>
  <c r="AJ22" i="24"/>
  <c r="AJ21" i="24"/>
  <c r="AJ20" i="24"/>
  <c r="AJ19" i="24"/>
  <c r="AI18" i="24"/>
  <c r="AI17" i="24"/>
  <c r="AH18" i="24"/>
  <c r="AG18" i="24"/>
  <c r="AF18" i="24"/>
  <c r="AE18" i="24"/>
  <c r="AE17" i="24"/>
  <c r="AD18" i="24"/>
  <c r="AC18" i="24"/>
  <c r="AB18" i="24"/>
  <c r="AA18" i="24"/>
  <c r="AA17" i="24"/>
  <c r="Z18" i="24"/>
  <c r="Y18" i="24"/>
  <c r="X18" i="24"/>
  <c r="W18" i="24"/>
  <c r="W17" i="24"/>
  <c r="V18" i="24"/>
  <c r="U18" i="24"/>
  <c r="T18" i="24"/>
  <c r="S18" i="24"/>
  <c r="S17" i="24"/>
  <c r="R18" i="24"/>
  <c r="Q18" i="24"/>
  <c r="P18" i="24"/>
  <c r="O18" i="24"/>
  <c r="O17" i="24"/>
  <c r="N18" i="24"/>
  <c r="M18" i="24"/>
  <c r="L18" i="24"/>
  <c r="K18" i="24"/>
  <c r="K17" i="24"/>
  <c r="J18" i="24"/>
  <c r="I18" i="24"/>
  <c r="H18" i="24"/>
  <c r="G18" i="24"/>
  <c r="G17" i="24"/>
  <c r="F18" i="24"/>
  <c r="E18" i="24"/>
  <c r="D18" i="24"/>
  <c r="C18" i="24"/>
  <c r="AJ18" i="24"/>
  <c r="AJ13" i="24"/>
  <c r="AI13"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F13" i="24"/>
  <c r="E13" i="24"/>
  <c r="D13" i="24"/>
  <c r="C13" i="24"/>
  <c r="AI116" i="23"/>
  <c r="AH116" i="23"/>
  <c r="AG116" i="23"/>
  <c r="AF116" i="23"/>
  <c r="AE116" i="23"/>
  <c r="AD116" i="23"/>
  <c r="AC116" i="23"/>
  <c r="AB116" i="23"/>
  <c r="AA116" i="23"/>
  <c r="Z116" i="23"/>
  <c r="Y116" i="23"/>
  <c r="X116" i="23"/>
  <c r="W116" i="23"/>
  <c r="V116" i="23"/>
  <c r="U116" i="23"/>
  <c r="T116" i="23"/>
  <c r="S116" i="23"/>
  <c r="R116" i="23"/>
  <c r="Q116" i="23"/>
  <c r="P116" i="23"/>
  <c r="O116" i="23"/>
  <c r="N116" i="23"/>
  <c r="M116" i="23"/>
  <c r="L116" i="23"/>
  <c r="K116" i="23"/>
  <c r="J116" i="23"/>
  <c r="I116" i="23"/>
  <c r="H116" i="23"/>
  <c r="G116" i="23"/>
  <c r="F116" i="23"/>
  <c r="E116" i="23"/>
  <c r="D116" i="23"/>
  <c r="C116" i="23"/>
  <c r="AI113" i="23"/>
  <c r="AH113" i="23"/>
  <c r="AG113" i="23"/>
  <c r="AF113" i="23"/>
  <c r="AE113" i="23"/>
  <c r="AD113" i="23"/>
  <c r="AC113" i="23"/>
  <c r="AB113" i="23"/>
  <c r="AA113" i="23"/>
  <c r="Z113" i="23"/>
  <c r="Y113" i="23"/>
  <c r="X113" i="23"/>
  <c r="W113" i="23"/>
  <c r="V113" i="23"/>
  <c r="U113" i="23"/>
  <c r="T113" i="23"/>
  <c r="S113" i="23"/>
  <c r="R113" i="23"/>
  <c r="Q113" i="23"/>
  <c r="P113" i="23"/>
  <c r="O113" i="23"/>
  <c r="N113" i="23"/>
  <c r="M113" i="23"/>
  <c r="L113" i="23"/>
  <c r="K113" i="23"/>
  <c r="J113" i="23"/>
  <c r="I113" i="23"/>
  <c r="H113" i="23"/>
  <c r="G113" i="23"/>
  <c r="F113" i="23"/>
  <c r="E113" i="23"/>
  <c r="D113" i="23"/>
  <c r="C113" i="23"/>
  <c r="AI110" i="23"/>
  <c r="AH110" i="23"/>
  <c r="AH109" i="23"/>
  <c r="AG110" i="23"/>
  <c r="AG109" i="23"/>
  <c r="AG108" i="23"/>
  <c r="AF110" i="23"/>
  <c r="AE110" i="23"/>
  <c r="AD110" i="23"/>
  <c r="AD109" i="23"/>
  <c r="AD108" i="23"/>
  <c r="AC110" i="23"/>
  <c r="AC109" i="23"/>
  <c r="AC108" i="23"/>
  <c r="AB110" i="23"/>
  <c r="AA110" i="23"/>
  <c r="Z110" i="23"/>
  <c r="Z109" i="23"/>
  <c r="Y110" i="23"/>
  <c r="Y109" i="23"/>
  <c r="Y108" i="23"/>
  <c r="X110" i="23"/>
  <c r="W110" i="23"/>
  <c r="V110" i="23"/>
  <c r="V109" i="23"/>
  <c r="U110" i="23"/>
  <c r="U109" i="23"/>
  <c r="U108" i="23"/>
  <c r="T110" i="23"/>
  <c r="S110" i="23"/>
  <c r="R110" i="23"/>
  <c r="R109" i="23"/>
  <c r="Q110" i="23"/>
  <c r="Q109" i="23"/>
  <c r="Q108" i="23"/>
  <c r="P110" i="23"/>
  <c r="O110" i="23"/>
  <c r="N110" i="23"/>
  <c r="N109" i="23"/>
  <c r="N108" i="23"/>
  <c r="M110" i="23"/>
  <c r="M109" i="23"/>
  <c r="M108" i="23"/>
  <c r="L110" i="23"/>
  <c r="K110" i="23"/>
  <c r="J110" i="23"/>
  <c r="J109" i="23"/>
  <c r="I110" i="23"/>
  <c r="I109" i="23"/>
  <c r="I108" i="23"/>
  <c r="H110" i="23"/>
  <c r="G110" i="23"/>
  <c r="F110" i="23"/>
  <c r="F109" i="23"/>
  <c r="E110" i="23"/>
  <c r="E109" i="23"/>
  <c r="E108" i="23"/>
  <c r="D110" i="23"/>
  <c r="C110" i="23"/>
  <c r="AI109" i="23"/>
  <c r="AI108" i="23"/>
  <c r="AF109" i="23"/>
  <c r="AF108" i="23"/>
  <c r="AE109" i="23"/>
  <c r="AE108" i="23"/>
  <c r="AB109" i="23"/>
  <c r="AB108" i="23"/>
  <c r="AA109" i="23"/>
  <c r="AA108" i="23"/>
  <c r="X109" i="23"/>
  <c r="X108" i="23"/>
  <c r="W109" i="23"/>
  <c r="W108" i="23"/>
  <c r="T109" i="23"/>
  <c r="T108" i="23"/>
  <c r="S109" i="23"/>
  <c r="S108" i="23"/>
  <c r="P109" i="23"/>
  <c r="P108" i="23"/>
  <c r="O109" i="23"/>
  <c r="O108" i="23"/>
  <c r="L109" i="23"/>
  <c r="L108" i="23"/>
  <c r="K109" i="23"/>
  <c r="K108" i="23"/>
  <c r="H109" i="23"/>
  <c r="H108" i="23"/>
  <c r="G109" i="23"/>
  <c r="G108" i="23"/>
  <c r="D109" i="23"/>
  <c r="D108" i="23"/>
  <c r="C109" i="23"/>
  <c r="C108" i="23"/>
  <c r="AH108" i="23"/>
  <c r="Z108" i="23"/>
  <c r="V108" i="23"/>
  <c r="R108" i="23"/>
  <c r="J108" i="23"/>
  <c r="F108" i="23"/>
  <c r="AI105" i="23"/>
  <c r="AH105" i="23"/>
  <c r="AG105" i="23"/>
  <c r="AF105" i="23"/>
  <c r="AE105" i="23"/>
  <c r="AD105" i="23"/>
  <c r="AC105" i="23"/>
  <c r="AB105" i="23"/>
  <c r="AA105" i="23"/>
  <c r="Z105" i="23"/>
  <c r="Y105" i="23"/>
  <c r="X105" i="23"/>
  <c r="W105" i="23"/>
  <c r="V105" i="23"/>
  <c r="U105" i="23"/>
  <c r="T105" i="23"/>
  <c r="S105" i="23"/>
  <c r="R105" i="23"/>
  <c r="Q105" i="23"/>
  <c r="P105" i="23"/>
  <c r="O105" i="23"/>
  <c r="N105" i="23"/>
  <c r="M105" i="23"/>
  <c r="L105" i="23"/>
  <c r="K105" i="23"/>
  <c r="J105" i="23"/>
  <c r="I105" i="23"/>
  <c r="H105" i="23"/>
  <c r="G105" i="23"/>
  <c r="F105" i="23"/>
  <c r="E105" i="23"/>
  <c r="D105" i="23"/>
  <c r="C105" i="23"/>
  <c r="AI81" i="23"/>
  <c r="AH81" i="23"/>
  <c r="AG81" i="23"/>
  <c r="AF81" i="23"/>
  <c r="AE81" i="23"/>
  <c r="AD81" i="23"/>
  <c r="AC81" i="23"/>
  <c r="AB81" i="23"/>
  <c r="AA81" i="23"/>
  <c r="Z81" i="23"/>
  <c r="Y81" i="23"/>
  <c r="X81" i="23"/>
  <c r="W81" i="23"/>
  <c r="V81" i="23"/>
  <c r="U81" i="23"/>
  <c r="T81" i="23"/>
  <c r="S81" i="23"/>
  <c r="R81" i="23"/>
  <c r="Q81" i="23"/>
  <c r="P81" i="23"/>
  <c r="O81" i="23"/>
  <c r="N81" i="23"/>
  <c r="M81" i="23"/>
  <c r="L81" i="23"/>
  <c r="K81" i="23"/>
  <c r="J81" i="23"/>
  <c r="I81" i="23"/>
  <c r="H81" i="23"/>
  <c r="G81" i="23"/>
  <c r="F81" i="23"/>
  <c r="E81" i="23"/>
  <c r="D81" i="23"/>
  <c r="C81" i="23"/>
  <c r="AI78" i="23"/>
  <c r="AH78" i="23"/>
  <c r="AG78" i="23"/>
  <c r="AF78" i="23"/>
  <c r="AE78" i="23"/>
  <c r="AD78" i="23"/>
  <c r="AC78" i="23"/>
  <c r="AB78" i="23"/>
  <c r="AA78" i="23"/>
  <c r="Z78" i="23"/>
  <c r="Y78" i="23"/>
  <c r="X78" i="23"/>
  <c r="W78" i="23"/>
  <c r="V78" i="23"/>
  <c r="U78" i="23"/>
  <c r="T78" i="23"/>
  <c r="S78" i="23"/>
  <c r="R78" i="23"/>
  <c r="Q78" i="23"/>
  <c r="P78" i="23"/>
  <c r="O78" i="23"/>
  <c r="N78" i="23"/>
  <c r="M78" i="23"/>
  <c r="L78" i="23"/>
  <c r="K78" i="23"/>
  <c r="J78" i="23"/>
  <c r="I78" i="23"/>
  <c r="H78" i="23"/>
  <c r="G78" i="23"/>
  <c r="F78" i="23"/>
  <c r="E78" i="23"/>
  <c r="D78" i="23"/>
  <c r="C78" i="23"/>
  <c r="AI75" i="23"/>
  <c r="AH75" i="23"/>
  <c r="AG75" i="23"/>
  <c r="AF75" i="23"/>
  <c r="AE75" i="23"/>
  <c r="AD75" i="23"/>
  <c r="AC75" i="23"/>
  <c r="AB75" i="23"/>
  <c r="AA75" i="23"/>
  <c r="Z75" i="23"/>
  <c r="Y75" i="23"/>
  <c r="X75" i="23"/>
  <c r="W75" i="23"/>
  <c r="V75" i="23"/>
  <c r="U75" i="23"/>
  <c r="T75" i="23"/>
  <c r="S75" i="23"/>
  <c r="R75" i="23"/>
  <c r="Q75" i="23"/>
  <c r="P75" i="23"/>
  <c r="O75" i="23"/>
  <c r="N75" i="23"/>
  <c r="M75" i="23"/>
  <c r="L75" i="23"/>
  <c r="K75" i="23"/>
  <c r="J75" i="23"/>
  <c r="I75" i="23"/>
  <c r="H75" i="23"/>
  <c r="G75" i="23"/>
  <c r="F75" i="23"/>
  <c r="E75" i="23"/>
  <c r="D75" i="23"/>
  <c r="C75" i="23"/>
  <c r="AI72" i="23"/>
  <c r="AI71" i="23"/>
  <c r="AI67" i="23"/>
  <c r="AH72" i="23"/>
  <c r="AH71" i="23"/>
  <c r="AG72" i="23"/>
  <c r="AF72" i="23"/>
  <c r="AE72" i="23"/>
  <c r="AE71" i="23"/>
  <c r="AD72" i="23"/>
  <c r="AD71" i="23"/>
  <c r="AC72" i="23"/>
  <c r="AB72" i="23"/>
  <c r="AA72" i="23"/>
  <c r="AA71" i="23"/>
  <c r="AA67" i="23"/>
  <c r="Z72" i="23"/>
  <c r="Z71" i="23"/>
  <c r="Y72" i="23"/>
  <c r="X72" i="23"/>
  <c r="W72" i="23"/>
  <c r="W71" i="23"/>
  <c r="W67" i="23"/>
  <c r="V72" i="23"/>
  <c r="V71" i="23"/>
  <c r="U72" i="23"/>
  <c r="T72" i="23"/>
  <c r="S72" i="23"/>
  <c r="S71" i="23"/>
  <c r="S67" i="23"/>
  <c r="R72" i="23"/>
  <c r="R71" i="23"/>
  <c r="R67" i="23"/>
  <c r="Q72" i="23"/>
  <c r="P72" i="23"/>
  <c r="O72" i="23"/>
  <c r="O71" i="23"/>
  <c r="N72" i="23"/>
  <c r="N71" i="23"/>
  <c r="M72" i="23"/>
  <c r="L72" i="23"/>
  <c r="K72" i="23"/>
  <c r="K71" i="23"/>
  <c r="K67" i="23"/>
  <c r="J72" i="23"/>
  <c r="J71" i="23"/>
  <c r="I72" i="23"/>
  <c r="H72" i="23"/>
  <c r="G72" i="23"/>
  <c r="G71" i="23"/>
  <c r="G67" i="23"/>
  <c r="F72" i="23"/>
  <c r="F71" i="23"/>
  <c r="E72" i="23"/>
  <c r="D72" i="23"/>
  <c r="C72" i="23"/>
  <c r="AG71" i="23"/>
  <c r="AF71" i="23"/>
  <c r="AC71" i="23"/>
  <c r="AB71" i="23"/>
  <c r="Y71" i="23"/>
  <c r="X71" i="23"/>
  <c r="U71" i="23"/>
  <c r="T71" i="23"/>
  <c r="Q71" i="23"/>
  <c r="P71" i="23"/>
  <c r="M71" i="23"/>
  <c r="L71" i="23"/>
  <c r="I71" i="23"/>
  <c r="H71" i="23"/>
  <c r="E71" i="23"/>
  <c r="D71" i="23"/>
  <c r="AI68" i="23"/>
  <c r="AH68" i="23"/>
  <c r="AG68" i="23"/>
  <c r="AG67" i="23"/>
  <c r="AF68" i="23"/>
  <c r="AF67" i="23"/>
  <c r="AE68" i="23"/>
  <c r="AD68" i="23"/>
  <c r="AC68" i="23"/>
  <c r="AB68" i="23"/>
  <c r="AB67" i="23"/>
  <c r="AA68" i="23"/>
  <c r="Z68" i="23"/>
  <c r="Y68" i="23"/>
  <c r="Y67" i="23"/>
  <c r="X68" i="23"/>
  <c r="X67" i="23"/>
  <c r="W68" i="23"/>
  <c r="V68" i="23"/>
  <c r="U68" i="23"/>
  <c r="T68" i="23"/>
  <c r="S68" i="23"/>
  <c r="R68" i="23"/>
  <c r="Q68" i="23"/>
  <c r="Q67" i="23"/>
  <c r="P68" i="23"/>
  <c r="P67" i="23"/>
  <c r="O68" i="23"/>
  <c r="N68" i="23"/>
  <c r="M68" i="23"/>
  <c r="L68" i="23"/>
  <c r="L67" i="23"/>
  <c r="K68" i="23"/>
  <c r="J68" i="23"/>
  <c r="I68" i="23"/>
  <c r="I67" i="23"/>
  <c r="H68" i="23"/>
  <c r="H67" i="23"/>
  <c r="G68" i="23"/>
  <c r="F68" i="23"/>
  <c r="E68" i="23"/>
  <c r="D68" i="23"/>
  <c r="C68" i="23"/>
  <c r="AH67" i="23"/>
  <c r="AE67" i="23"/>
  <c r="AD67" i="23"/>
  <c r="Z67" i="23"/>
  <c r="V67" i="23"/>
  <c r="T67" i="23"/>
  <c r="O67" i="23"/>
  <c r="N67" i="23"/>
  <c r="J67" i="23"/>
  <c r="F67" i="23"/>
  <c r="D67" i="23"/>
  <c r="AI64" i="23"/>
  <c r="AH64" i="23"/>
  <c r="AG64" i="23"/>
  <c r="AF64" i="23"/>
  <c r="AE64" i="23"/>
  <c r="AD64" i="23"/>
  <c r="AC64" i="23"/>
  <c r="AB64" i="23"/>
  <c r="AA64" i="23"/>
  <c r="Z64" i="23"/>
  <c r="Y64" i="23"/>
  <c r="X64" i="23"/>
  <c r="W64" i="23"/>
  <c r="V64" i="23"/>
  <c r="U64" i="23"/>
  <c r="T64" i="23"/>
  <c r="S64" i="23"/>
  <c r="R64" i="23"/>
  <c r="Q64" i="23"/>
  <c r="P64" i="23"/>
  <c r="O64" i="23"/>
  <c r="N64" i="23"/>
  <c r="M64" i="23"/>
  <c r="L64" i="23"/>
  <c r="K64" i="23"/>
  <c r="J64" i="23"/>
  <c r="I64" i="23"/>
  <c r="H64" i="23"/>
  <c r="G64" i="23"/>
  <c r="F64" i="23"/>
  <c r="E64" i="23"/>
  <c r="D64" i="23"/>
  <c r="C64" i="23"/>
  <c r="AI61" i="23"/>
  <c r="AH61" i="23"/>
  <c r="AG61" i="23"/>
  <c r="AF61" i="23"/>
  <c r="AE61" i="23"/>
  <c r="AD61" i="23"/>
  <c r="AC61" i="23"/>
  <c r="AB61" i="23"/>
  <c r="AA61" i="23"/>
  <c r="AA50" i="23"/>
  <c r="AA46" i="23"/>
  <c r="Z61" i="23"/>
  <c r="Y61" i="23"/>
  <c r="X61" i="23"/>
  <c r="W61" i="23"/>
  <c r="V61" i="23"/>
  <c r="U61" i="23"/>
  <c r="T61" i="23"/>
  <c r="S61" i="23"/>
  <c r="R61" i="23"/>
  <c r="Q61" i="23"/>
  <c r="P61" i="23"/>
  <c r="O61" i="23"/>
  <c r="O50" i="23"/>
  <c r="O46" i="23"/>
  <c r="N61" i="23"/>
  <c r="M61" i="23"/>
  <c r="L61" i="23"/>
  <c r="K61" i="23"/>
  <c r="K50" i="23"/>
  <c r="K46" i="23"/>
  <c r="J61" i="23"/>
  <c r="I61" i="23"/>
  <c r="H61" i="23"/>
  <c r="G61" i="23"/>
  <c r="F61" i="23"/>
  <c r="E61" i="23"/>
  <c r="D61" i="23"/>
  <c r="C61" i="23"/>
  <c r="AI58" i="23"/>
  <c r="AH58" i="23"/>
  <c r="AG58" i="23"/>
  <c r="AF58" i="23"/>
  <c r="AE58" i="23"/>
  <c r="AD58" i="23"/>
  <c r="AC58" i="23"/>
  <c r="AB58" i="23"/>
  <c r="AA58" i="23"/>
  <c r="Z58" i="23"/>
  <c r="Y58" i="23"/>
  <c r="X58" i="23"/>
  <c r="W58" i="23"/>
  <c r="V58" i="23"/>
  <c r="U58" i="23"/>
  <c r="T58" i="23"/>
  <c r="S58" i="23"/>
  <c r="R58" i="23"/>
  <c r="Q58" i="23"/>
  <c r="P58" i="23"/>
  <c r="O58" i="23"/>
  <c r="N58" i="23"/>
  <c r="M58" i="23"/>
  <c r="L58" i="23"/>
  <c r="K58" i="23"/>
  <c r="J58" i="23"/>
  <c r="I58" i="23"/>
  <c r="H58" i="23"/>
  <c r="G58" i="23"/>
  <c r="F58" i="23"/>
  <c r="E58" i="23"/>
  <c r="D58" i="23"/>
  <c r="C58" i="23"/>
  <c r="AI55" i="23"/>
  <c r="AH55" i="23"/>
  <c r="AG55" i="23"/>
  <c r="AF55" i="23"/>
  <c r="AE55" i="23"/>
  <c r="AD55" i="23"/>
  <c r="AC55" i="23"/>
  <c r="AB55" i="23"/>
  <c r="AA55" i="23"/>
  <c r="Z55" i="23"/>
  <c r="Y55" i="23"/>
  <c r="X55" i="23"/>
  <c r="W55" i="23"/>
  <c r="V55" i="23"/>
  <c r="U55" i="23"/>
  <c r="T55" i="23"/>
  <c r="S55" i="23"/>
  <c r="R55" i="23"/>
  <c r="Q55" i="23"/>
  <c r="P55" i="23"/>
  <c r="O55" i="23"/>
  <c r="N55" i="23"/>
  <c r="M55" i="23"/>
  <c r="L55" i="23"/>
  <c r="K55" i="23"/>
  <c r="J55" i="23"/>
  <c r="I55" i="23"/>
  <c r="H55" i="23"/>
  <c r="G55" i="23"/>
  <c r="F55" i="23"/>
  <c r="E55" i="23"/>
  <c r="D55" i="23"/>
  <c r="C55" i="23"/>
  <c r="C54" i="23"/>
  <c r="AI51" i="23"/>
  <c r="AH51" i="23"/>
  <c r="AG51" i="23"/>
  <c r="AG50" i="23"/>
  <c r="AF51" i="23"/>
  <c r="AF50" i="23"/>
  <c r="AE51" i="23"/>
  <c r="AD51" i="23"/>
  <c r="AC51" i="23"/>
  <c r="AC50" i="23"/>
  <c r="AB51" i="23"/>
  <c r="AA51" i="23"/>
  <c r="Z51" i="23"/>
  <c r="Y51" i="23"/>
  <c r="Y50" i="23"/>
  <c r="X51" i="23"/>
  <c r="W51" i="23"/>
  <c r="V51" i="23"/>
  <c r="V50" i="23"/>
  <c r="V46" i="23"/>
  <c r="U51" i="23"/>
  <c r="U50" i="23"/>
  <c r="T51" i="23"/>
  <c r="T50" i="23"/>
  <c r="S51" i="23"/>
  <c r="R51" i="23"/>
  <c r="Q51" i="23"/>
  <c r="Q50" i="23"/>
  <c r="P51" i="23"/>
  <c r="P50" i="23"/>
  <c r="O51" i="23"/>
  <c r="N51" i="23"/>
  <c r="M51" i="23"/>
  <c r="M50" i="23"/>
  <c r="L51" i="23"/>
  <c r="K51" i="23"/>
  <c r="J51" i="23"/>
  <c r="I51" i="23"/>
  <c r="I50" i="23"/>
  <c r="H51" i="23"/>
  <c r="G51" i="23"/>
  <c r="F51" i="23"/>
  <c r="F50" i="23"/>
  <c r="F46" i="23"/>
  <c r="E51" i="23"/>
  <c r="E50" i="23"/>
  <c r="D51" i="23"/>
  <c r="C51" i="23"/>
  <c r="AI50" i="23"/>
  <c r="AH50" i="23"/>
  <c r="AH46" i="23"/>
  <c r="AE50" i="23"/>
  <c r="AD50" i="23"/>
  <c r="AD46" i="23"/>
  <c r="AB50" i="23"/>
  <c r="Z50" i="23"/>
  <c r="X50" i="23"/>
  <c r="W50" i="23"/>
  <c r="S50" i="23"/>
  <c r="R50" i="23"/>
  <c r="N50" i="23"/>
  <c r="N46" i="23"/>
  <c r="L50" i="23"/>
  <c r="J50" i="23"/>
  <c r="H50" i="23"/>
  <c r="G50" i="23"/>
  <c r="C50" i="23"/>
  <c r="AI48" i="23"/>
  <c r="AH48" i="23"/>
  <c r="AH47" i="23"/>
  <c r="AG48" i="23"/>
  <c r="AG47" i="23"/>
  <c r="AG46" i="23"/>
  <c r="AF48" i="23"/>
  <c r="AE48" i="23"/>
  <c r="AD48" i="23"/>
  <c r="AD47" i="23"/>
  <c r="AC48" i="23"/>
  <c r="AB48" i="23"/>
  <c r="AA48" i="23"/>
  <c r="Z48" i="23"/>
  <c r="Z47" i="23"/>
  <c r="Y48" i="23"/>
  <c r="Y47" i="23"/>
  <c r="Y46" i="23"/>
  <c r="X48" i="23"/>
  <c r="W48" i="23"/>
  <c r="V48" i="23"/>
  <c r="V47" i="23"/>
  <c r="U48" i="23"/>
  <c r="U47" i="23"/>
  <c r="T48" i="23"/>
  <c r="S48" i="23"/>
  <c r="R48" i="23"/>
  <c r="R47" i="23"/>
  <c r="R46" i="23"/>
  <c r="Q48" i="23"/>
  <c r="Q47" i="23"/>
  <c r="Q46" i="23"/>
  <c r="P48" i="23"/>
  <c r="O48" i="23"/>
  <c r="N48" i="23"/>
  <c r="N47" i="23"/>
  <c r="M48" i="23"/>
  <c r="L48" i="23"/>
  <c r="K48" i="23"/>
  <c r="J48" i="23"/>
  <c r="J47" i="23"/>
  <c r="I48" i="23"/>
  <c r="I47" i="23"/>
  <c r="I46" i="23"/>
  <c r="H48" i="23"/>
  <c r="G48" i="23"/>
  <c r="F48" i="23"/>
  <c r="F47" i="23"/>
  <c r="E48" i="23"/>
  <c r="E47" i="23"/>
  <c r="D48" i="23"/>
  <c r="C48" i="23"/>
  <c r="AI47" i="23"/>
  <c r="AI46" i="23"/>
  <c r="AF47" i="23"/>
  <c r="AE47" i="23"/>
  <c r="AC47" i="23"/>
  <c r="AB47" i="23"/>
  <c r="AA47" i="23"/>
  <c r="X47" i="23"/>
  <c r="W47" i="23"/>
  <c r="T47" i="23"/>
  <c r="S47" i="23"/>
  <c r="S46" i="23"/>
  <c r="P47" i="23"/>
  <c r="O47" i="23"/>
  <c r="M47" i="23"/>
  <c r="L47" i="23"/>
  <c r="K47" i="23"/>
  <c r="H47" i="23"/>
  <c r="G47" i="23"/>
  <c r="G46" i="23"/>
  <c r="D47" i="23"/>
  <c r="C47" i="23"/>
  <c r="AE46" i="23"/>
  <c r="Z46" i="23"/>
  <c r="J46" i="23"/>
  <c r="AI41" i="23"/>
  <c r="AH41" i="23"/>
  <c r="AG41" i="23"/>
  <c r="AF41" i="23"/>
  <c r="AE41" i="23"/>
  <c r="AD41" i="23"/>
  <c r="AC41" i="23"/>
  <c r="AB41" i="23"/>
  <c r="AA41" i="23"/>
  <c r="Z41" i="23"/>
  <c r="Y41" i="23"/>
  <c r="X41" i="23"/>
  <c r="W41" i="23"/>
  <c r="V41" i="23"/>
  <c r="U41" i="23"/>
  <c r="T41" i="23"/>
  <c r="S41" i="23"/>
  <c r="R41" i="23"/>
  <c r="Q41" i="23"/>
  <c r="P41" i="23"/>
  <c r="O41" i="23"/>
  <c r="N41" i="23"/>
  <c r="M41" i="23"/>
  <c r="L41" i="23"/>
  <c r="K41" i="23"/>
  <c r="J41" i="23"/>
  <c r="I41" i="23"/>
  <c r="H41" i="23"/>
  <c r="G41" i="23"/>
  <c r="F41" i="23"/>
  <c r="E41" i="23"/>
  <c r="D41" i="23"/>
  <c r="C41" i="23"/>
  <c r="AI38" i="23"/>
  <c r="AH38" i="23"/>
  <c r="AG38" i="23"/>
  <c r="AF38" i="23"/>
  <c r="AE38" i="23"/>
  <c r="AD38" i="23"/>
  <c r="AC38" i="23"/>
  <c r="AB38" i="23"/>
  <c r="AA38" i="23"/>
  <c r="Z38" i="23"/>
  <c r="Y38" i="23"/>
  <c r="X38" i="23"/>
  <c r="W38" i="23"/>
  <c r="V38" i="23"/>
  <c r="U38" i="23"/>
  <c r="T38" i="23"/>
  <c r="S38" i="23"/>
  <c r="R38" i="23"/>
  <c r="Q38" i="23"/>
  <c r="P38" i="23"/>
  <c r="O38" i="23"/>
  <c r="N38" i="23"/>
  <c r="M38" i="23"/>
  <c r="L38" i="23"/>
  <c r="K38" i="23"/>
  <c r="J38" i="23"/>
  <c r="I38" i="23"/>
  <c r="H38" i="23"/>
  <c r="G38" i="23"/>
  <c r="F38" i="23"/>
  <c r="E38" i="23"/>
  <c r="D38" i="23"/>
  <c r="C38" i="23"/>
  <c r="AI34" i="23"/>
  <c r="AH34" i="23"/>
  <c r="AH33" i="23"/>
  <c r="AH17" i="23"/>
  <c r="AG34" i="23"/>
  <c r="AG33" i="23"/>
  <c r="AF34" i="23"/>
  <c r="AE34" i="23"/>
  <c r="AD34" i="23"/>
  <c r="AD33" i="23"/>
  <c r="AD17" i="23"/>
  <c r="AC34" i="23"/>
  <c r="AC33" i="23"/>
  <c r="AB34" i="23"/>
  <c r="AA34" i="23"/>
  <c r="Z34" i="23"/>
  <c r="Z33" i="23"/>
  <c r="Z17" i="23"/>
  <c r="Y34" i="23"/>
  <c r="Y33" i="23"/>
  <c r="X34" i="23"/>
  <c r="W34" i="23"/>
  <c r="V34" i="23"/>
  <c r="V33" i="23"/>
  <c r="V17" i="23"/>
  <c r="U34" i="23"/>
  <c r="U33" i="23"/>
  <c r="T34" i="23"/>
  <c r="S34" i="23"/>
  <c r="R34" i="23"/>
  <c r="R33" i="23"/>
  <c r="R17" i="23"/>
  <c r="Q34" i="23"/>
  <c r="Q33" i="23"/>
  <c r="P34" i="23"/>
  <c r="O34" i="23"/>
  <c r="N34" i="23"/>
  <c r="N33" i="23"/>
  <c r="N17" i="23"/>
  <c r="M34" i="23"/>
  <c r="M33" i="23"/>
  <c r="L34" i="23"/>
  <c r="K34" i="23"/>
  <c r="J34" i="23"/>
  <c r="J33" i="23"/>
  <c r="J17" i="23"/>
  <c r="I34" i="23"/>
  <c r="I33" i="23"/>
  <c r="H34" i="23"/>
  <c r="G34" i="23"/>
  <c r="F34" i="23"/>
  <c r="F33" i="23"/>
  <c r="F17" i="23"/>
  <c r="E34" i="23"/>
  <c r="E33" i="23"/>
  <c r="D34" i="23"/>
  <c r="C34" i="23"/>
  <c r="AI33" i="23"/>
  <c r="AF33" i="23"/>
  <c r="AE33" i="23"/>
  <c r="AB33" i="23"/>
  <c r="AA33" i="23"/>
  <c r="X33" i="23"/>
  <c r="W33" i="23"/>
  <c r="T33" i="23"/>
  <c r="S33" i="23"/>
  <c r="P33" i="23"/>
  <c r="O33" i="23"/>
  <c r="L33" i="23"/>
  <c r="K33" i="23"/>
  <c r="H33" i="23"/>
  <c r="G33" i="23"/>
  <c r="D33" i="23"/>
  <c r="C33" i="23"/>
  <c r="AI29" i="23"/>
  <c r="AH29" i="23"/>
  <c r="AG29" i="23"/>
  <c r="AG25" i="23"/>
  <c r="AF29" i="23"/>
  <c r="AE29" i="23"/>
  <c r="AD29" i="23"/>
  <c r="AC29" i="23"/>
  <c r="AC25" i="23"/>
  <c r="AB29" i="23"/>
  <c r="AA29" i="23"/>
  <c r="Z29" i="23"/>
  <c r="Y29" i="23"/>
  <c r="Y25" i="23"/>
  <c r="X29" i="23"/>
  <c r="W29" i="23"/>
  <c r="V29" i="23"/>
  <c r="U29" i="23"/>
  <c r="U25" i="23"/>
  <c r="T29" i="23"/>
  <c r="S29" i="23"/>
  <c r="R29" i="23"/>
  <c r="Q29" i="23"/>
  <c r="Q25" i="23"/>
  <c r="P29" i="23"/>
  <c r="O29" i="23"/>
  <c r="N29" i="23"/>
  <c r="M29" i="23"/>
  <c r="M25" i="23"/>
  <c r="L29" i="23"/>
  <c r="K29" i="23"/>
  <c r="J29" i="23"/>
  <c r="I29" i="23"/>
  <c r="I25" i="23"/>
  <c r="H29" i="23"/>
  <c r="G29" i="23"/>
  <c r="F29" i="23"/>
  <c r="E29" i="23"/>
  <c r="E25" i="23"/>
  <c r="D29" i="23"/>
  <c r="C29" i="23"/>
  <c r="AI27" i="23"/>
  <c r="AH27" i="23"/>
  <c r="AG27" i="23"/>
  <c r="AF27" i="23"/>
  <c r="AF25" i="23"/>
  <c r="AE27" i="23"/>
  <c r="AD27" i="23"/>
  <c r="AC27" i="23"/>
  <c r="AB27" i="23"/>
  <c r="AB25" i="23"/>
  <c r="AA27" i="23"/>
  <c r="Z27" i="23"/>
  <c r="Y27" i="23"/>
  <c r="X27" i="23"/>
  <c r="X25" i="23"/>
  <c r="W27" i="23"/>
  <c r="V27" i="23"/>
  <c r="U27" i="23"/>
  <c r="T27" i="23"/>
  <c r="T25" i="23"/>
  <c r="S27" i="23"/>
  <c r="R27" i="23"/>
  <c r="Q27" i="23"/>
  <c r="P27" i="23"/>
  <c r="P25" i="23"/>
  <c r="O27" i="23"/>
  <c r="N27" i="23"/>
  <c r="M27" i="23"/>
  <c r="L27" i="23"/>
  <c r="L25" i="23"/>
  <c r="K27" i="23"/>
  <c r="J27" i="23"/>
  <c r="I27" i="23"/>
  <c r="H27" i="23"/>
  <c r="H25" i="23"/>
  <c r="G27" i="23"/>
  <c r="F27" i="23"/>
  <c r="E27" i="23"/>
  <c r="D27" i="23"/>
  <c r="C27" i="23"/>
  <c r="AI25" i="23"/>
  <c r="AH25" i="23"/>
  <c r="AE25" i="23"/>
  <c r="AD25" i="23"/>
  <c r="AA25" i="23"/>
  <c r="Z25" i="23"/>
  <c r="W25" i="23"/>
  <c r="V25" i="23"/>
  <c r="S25" i="23"/>
  <c r="R25" i="23"/>
  <c r="O25" i="23"/>
  <c r="N25" i="23"/>
  <c r="K25" i="23"/>
  <c r="J25" i="23"/>
  <c r="G25" i="23"/>
  <c r="F25" i="23"/>
  <c r="C25" i="23"/>
  <c r="AI22" i="23"/>
  <c r="AH22" i="23"/>
  <c r="AG22" i="23"/>
  <c r="AF22" i="23"/>
  <c r="AE22"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C22" i="23"/>
  <c r="AI18" i="23"/>
  <c r="AI17" i="23"/>
  <c r="AH18" i="23"/>
  <c r="AG18" i="23"/>
  <c r="AF18" i="23"/>
  <c r="AE18" i="23"/>
  <c r="AE17" i="23"/>
  <c r="AD18" i="23"/>
  <c r="AC18" i="23"/>
  <c r="AB18" i="23"/>
  <c r="AA18" i="23"/>
  <c r="AA17" i="23"/>
  <c r="Z18" i="23"/>
  <c r="Y18" i="23"/>
  <c r="X18" i="23"/>
  <c r="W18" i="23"/>
  <c r="W17" i="23"/>
  <c r="V18" i="23"/>
  <c r="U18" i="23"/>
  <c r="T18" i="23"/>
  <c r="S18" i="23"/>
  <c r="S17" i="23"/>
  <c r="R18" i="23"/>
  <c r="Q18" i="23"/>
  <c r="P18" i="23"/>
  <c r="O18" i="23"/>
  <c r="O17" i="23"/>
  <c r="N18" i="23"/>
  <c r="M18" i="23"/>
  <c r="L18" i="23"/>
  <c r="K18" i="23"/>
  <c r="K17" i="23"/>
  <c r="J18" i="23"/>
  <c r="I18" i="23"/>
  <c r="H18" i="23"/>
  <c r="G18" i="23"/>
  <c r="G17" i="23"/>
  <c r="F18" i="23"/>
  <c r="E18" i="23"/>
  <c r="D18" i="23"/>
  <c r="C18" i="23"/>
  <c r="C17" i="23"/>
  <c r="M67" i="22"/>
  <c r="L67" i="22"/>
  <c r="K67" i="22"/>
  <c r="J67" i="22"/>
  <c r="I67" i="22"/>
  <c r="H67" i="22"/>
  <c r="G67" i="22"/>
  <c r="F67" i="22"/>
  <c r="E67" i="22"/>
  <c r="D67" i="22"/>
  <c r="C67" i="22"/>
  <c r="M62" i="22"/>
  <c r="L62" i="22"/>
  <c r="K62" i="22"/>
  <c r="J62" i="22"/>
  <c r="I62" i="22"/>
  <c r="H62" i="22"/>
  <c r="G62" i="22"/>
  <c r="F62" i="22"/>
  <c r="E62" i="22"/>
  <c r="D62" i="22"/>
  <c r="C62" i="22"/>
  <c r="M57" i="22"/>
  <c r="L57" i="22"/>
  <c r="K57" i="22"/>
  <c r="J57" i="22"/>
  <c r="I57" i="22"/>
  <c r="H57" i="22"/>
  <c r="G57" i="22"/>
  <c r="F57" i="22"/>
  <c r="E57" i="22"/>
  <c r="D57" i="22"/>
  <c r="C57" i="22"/>
  <c r="M52" i="22"/>
  <c r="L52" i="22"/>
  <c r="K52" i="22"/>
  <c r="J52" i="22"/>
  <c r="I52" i="22"/>
  <c r="H52" i="22"/>
  <c r="G52" i="22"/>
  <c r="F52" i="22"/>
  <c r="E52" i="22"/>
  <c r="D52" i="22"/>
  <c r="C52" i="22"/>
  <c r="M47" i="22"/>
  <c r="L47" i="22"/>
  <c r="K47" i="22"/>
  <c r="J47" i="22"/>
  <c r="I47" i="22"/>
  <c r="H47" i="22"/>
  <c r="G47" i="22"/>
  <c r="F47" i="22"/>
  <c r="E47" i="22"/>
  <c r="D47" i="22"/>
  <c r="C47" i="22"/>
  <c r="M42" i="22"/>
  <c r="L42" i="22"/>
  <c r="K42" i="22"/>
  <c r="J42" i="22"/>
  <c r="I42" i="22"/>
  <c r="H42" i="22"/>
  <c r="G42" i="22"/>
  <c r="F42" i="22"/>
  <c r="E42" i="22"/>
  <c r="D42" i="22"/>
  <c r="C42" i="22"/>
  <c r="M37" i="22"/>
  <c r="L37" i="22"/>
  <c r="K37" i="22"/>
  <c r="J37" i="22"/>
  <c r="I37" i="22"/>
  <c r="H37" i="22"/>
  <c r="G37" i="22"/>
  <c r="F37" i="22"/>
  <c r="E37" i="22"/>
  <c r="D37" i="22"/>
  <c r="C37" i="22"/>
  <c r="M32" i="22"/>
  <c r="L32" i="22"/>
  <c r="K32" i="22"/>
  <c r="J32" i="22"/>
  <c r="I32" i="22"/>
  <c r="H32" i="22"/>
  <c r="G32" i="22"/>
  <c r="F32" i="22"/>
  <c r="E32" i="22"/>
  <c r="D32" i="22"/>
  <c r="C32" i="22"/>
  <c r="M29" i="22"/>
  <c r="L29" i="22"/>
  <c r="K29" i="22"/>
  <c r="J29" i="22"/>
  <c r="I29" i="22"/>
  <c r="H29" i="22"/>
  <c r="G29" i="22"/>
  <c r="F29" i="22"/>
  <c r="E29" i="22"/>
  <c r="D29" i="22"/>
  <c r="C29" i="22"/>
  <c r="M28" i="22"/>
  <c r="L28" i="22"/>
  <c r="K28" i="22"/>
  <c r="J28" i="22"/>
  <c r="J26" i="22"/>
  <c r="I28" i="22"/>
  <c r="H28" i="22"/>
  <c r="G28" i="22"/>
  <c r="F28" i="22"/>
  <c r="F26" i="22"/>
  <c r="E28" i="22"/>
  <c r="D28" i="22"/>
  <c r="C28" i="22"/>
  <c r="M26" i="22"/>
  <c r="L26" i="22"/>
  <c r="K26" i="22"/>
  <c r="I26" i="22"/>
  <c r="H26" i="22"/>
  <c r="G26" i="22"/>
  <c r="E26" i="22"/>
  <c r="D26" i="22"/>
  <c r="C26" i="22"/>
  <c r="M21" i="22"/>
  <c r="L21" i="22"/>
  <c r="K21" i="22"/>
  <c r="J21" i="22"/>
  <c r="I21" i="22"/>
  <c r="H21" i="22"/>
  <c r="G21" i="22"/>
  <c r="F21" i="22"/>
  <c r="E21" i="22"/>
  <c r="D21" i="22"/>
  <c r="C21" i="22"/>
  <c r="N14" i="22"/>
  <c r="M14" i="22"/>
  <c r="L14" i="22"/>
  <c r="K14" i="22"/>
  <c r="J14" i="22"/>
  <c r="I14" i="22"/>
  <c r="H14" i="22"/>
  <c r="G14" i="22"/>
  <c r="F14" i="22"/>
  <c r="E14" i="22"/>
  <c r="D14" i="22"/>
  <c r="C14" i="22"/>
  <c r="N116" i="21"/>
  <c r="M116" i="21"/>
  <c r="L116" i="21"/>
  <c r="K116" i="21"/>
  <c r="J116" i="21"/>
  <c r="I116" i="21"/>
  <c r="H116" i="21"/>
  <c r="G116" i="21"/>
  <c r="F116" i="21"/>
  <c r="E116" i="21"/>
  <c r="D116" i="21"/>
  <c r="C116" i="21"/>
  <c r="N113" i="21"/>
  <c r="M113" i="21"/>
  <c r="L113" i="21"/>
  <c r="K113" i="21"/>
  <c r="J113" i="21"/>
  <c r="I113" i="21"/>
  <c r="H113" i="21"/>
  <c r="G113" i="21"/>
  <c r="F113" i="21"/>
  <c r="E113" i="21"/>
  <c r="D113" i="21"/>
  <c r="C113" i="21"/>
  <c r="N110" i="21"/>
  <c r="M110" i="21"/>
  <c r="L110" i="21"/>
  <c r="L109" i="21"/>
  <c r="L108" i="21"/>
  <c r="K110" i="21"/>
  <c r="K109" i="21"/>
  <c r="K108" i="21"/>
  <c r="J110" i="21"/>
  <c r="I110" i="21"/>
  <c r="H110" i="21"/>
  <c r="H109" i="21"/>
  <c r="H108" i="21"/>
  <c r="G110" i="21"/>
  <c r="G109" i="21"/>
  <c r="G108" i="21"/>
  <c r="F110" i="21"/>
  <c r="E110" i="21"/>
  <c r="D110" i="21"/>
  <c r="D109" i="21"/>
  <c r="D108" i="21"/>
  <c r="C110" i="21"/>
  <c r="C109" i="21"/>
  <c r="C108" i="21"/>
  <c r="N109" i="21"/>
  <c r="M109" i="21"/>
  <c r="M108" i="21"/>
  <c r="J109" i="21"/>
  <c r="J108" i="21"/>
  <c r="I109" i="21"/>
  <c r="I108" i="21"/>
  <c r="F109" i="21"/>
  <c r="E109" i="21"/>
  <c r="E108" i="21"/>
  <c r="N108" i="21"/>
  <c r="F108" i="21"/>
  <c r="N105" i="21"/>
  <c r="M105" i="21"/>
  <c r="L105" i="21"/>
  <c r="K105" i="21"/>
  <c r="J105" i="21"/>
  <c r="I105" i="21"/>
  <c r="H105" i="21"/>
  <c r="G105" i="21"/>
  <c r="F105" i="21"/>
  <c r="E105" i="21"/>
  <c r="D105" i="21"/>
  <c r="C105" i="21"/>
  <c r="N81" i="21"/>
  <c r="M81" i="21"/>
  <c r="L81" i="21"/>
  <c r="K81" i="21"/>
  <c r="J81" i="21"/>
  <c r="I81" i="21"/>
  <c r="H81" i="21"/>
  <c r="G81" i="21"/>
  <c r="F81" i="21"/>
  <c r="E81" i="21"/>
  <c r="D81" i="21"/>
  <c r="C81" i="21"/>
  <c r="N78" i="21"/>
  <c r="M78" i="21"/>
  <c r="L78" i="21"/>
  <c r="K78" i="21"/>
  <c r="J78" i="21"/>
  <c r="I78" i="21"/>
  <c r="H78" i="21"/>
  <c r="G78" i="21"/>
  <c r="F78" i="21"/>
  <c r="E78" i="21"/>
  <c r="D78" i="21"/>
  <c r="C78" i="21"/>
  <c r="N71" i="21"/>
  <c r="M71" i="21"/>
  <c r="L71" i="21"/>
  <c r="K71" i="21"/>
  <c r="J71" i="21"/>
  <c r="I71" i="21"/>
  <c r="H71" i="21"/>
  <c r="G71" i="21"/>
  <c r="F71" i="21"/>
  <c r="E71" i="21"/>
  <c r="D71" i="21"/>
  <c r="C71" i="21"/>
  <c r="N68" i="21"/>
  <c r="N67" i="21"/>
  <c r="M68" i="21"/>
  <c r="L68" i="21"/>
  <c r="K68" i="21"/>
  <c r="J68" i="21"/>
  <c r="J67" i="21"/>
  <c r="I68" i="21"/>
  <c r="H68" i="21"/>
  <c r="H67" i="21"/>
  <c r="G68" i="21"/>
  <c r="F68" i="21"/>
  <c r="F67" i="21"/>
  <c r="E68" i="21"/>
  <c r="D68" i="21"/>
  <c r="C68" i="21"/>
  <c r="M67" i="21"/>
  <c r="L67" i="21"/>
  <c r="I67" i="21"/>
  <c r="E67" i="21"/>
  <c r="D67" i="21"/>
  <c r="N64" i="21"/>
  <c r="M64" i="21"/>
  <c r="L64" i="21"/>
  <c r="K64" i="21"/>
  <c r="J64" i="21"/>
  <c r="I64" i="21"/>
  <c r="H64" i="21"/>
  <c r="G64" i="21"/>
  <c r="F64" i="21"/>
  <c r="E64" i="21"/>
  <c r="D64" i="21"/>
  <c r="C64" i="21"/>
  <c r="N61" i="21"/>
  <c r="M61" i="21"/>
  <c r="M50" i="21"/>
  <c r="L61" i="21"/>
  <c r="K61" i="21"/>
  <c r="J61" i="21"/>
  <c r="I61" i="21"/>
  <c r="I50" i="21"/>
  <c r="H61" i="21"/>
  <c r="G61" i="21"/>
  <c r="F61" i="21"/>
  <c r="E61" i="21"/>
  <c r="D61" i="21"/>
  <c r="C61" i="21"/>
  <c r="N54" i="21"/>
  <c r="N50" i="21"/>
  <c r="M54" i="21"/>
  <c r="L54" i="21"/>
  <c r="K54" i="21"/>
  <c r="J54" i="21"/>
  <c r="J50" i="21"/>
  <c r="I54" i="21"/>
  <c r="H54" i="21"/>
  <c r="G54" i="21"/>
  <c r="F54" i="21"/>
  <c r="F50" i="21"/>
  <c r="E54" i="21"/>
  <c r="D54" i="21"/>
  <c r="C54" i="21"/>
  <c r="N51" i="21"/>
  <c r="M51" i="21"/>
  <c r="L51" i="21"/>
  <c r="K51" i="21"/>
  <c r="K50" i="21"/>
  <c r="J51" i="21"/>
  <c r="I51" i="21"/>
  <c r="H51" i="21"/>
  <c r="G51" i="21"/>
  <c r="G50" i="21"/>
  <c r="F51" i="21"/>
  <c r="E51" i="21"/>
  <c r="D51" i="21"/>
  <c r="C51" i="21"/>
  <c r="C50" i="21"/>
  <c r="L50" i="21"/>
  <c r="L46" i="21"/>
  <c r="E50" i="21"/>
  <c r="N48" i="21"/>
  <c r="M48" i="21"/>
  <c r="M47" i="21"/>
  <c r="L48" i="21"/>
  <c r="K48" i="21"/>
  <c r="J48" i="21"/>
  <c r="I48" i="21"/>
  <c r="I47" i="21"/>
  <c r="H48" i="21"/>
  <c r="G48" i="21"/>
  <c r="F48" i="21"/>
  <c r="F47" i="21"/>
  <c r="E48" i="21"/>
  <c r="E47" i="21"/>
  <c r="E46" i="21"/>
  <c r="D48" i="21"/>
  <c r="C48" i="21"/>
  <c r="N47" i="21"/>
  <c r="L47" i="21"/>
  <c r="K47" i="21"/>
  <c r="J47" i="21"/>
  <c r="H47" i="21"/>
  <c r="G47" i="21"/>
  <c r="D47" i="21"/>
  <c r="C47" i="21"/>
  <c r="N41" i="21"/>
  <c r="M41" i="21"/>
  <c r="L41" i="21"/>
  <c r="K41" i="21"/>
  <c r="J41" i="21"/>
  <c r="I41" i="21"/>
  <c r="H41" i="21"/>
  <c r="G41" i="21"/>
  <c r="F41" i="21"/>
  <c r="E41" i="21"/>
  <c r="D41" i="21"/>
  <c r="C41" i="21"/>
  <c r="N38" i="21"/>
  <c r="M38" i="21"/>
  <c r="L38" i="21"/>
  <c r="K38" i="21"/>
  <c r="K33" i="21"/>
  <c r="J38" i="21"/>
  <c r="I38" i="21"/>
  <c r="H38" i="21"/>
  <c r="G38" i="21"/>
  <c r="G33" i="21"/>
  <c r="F38" i="21"/>
  <c r="E38" i="21"/>
  <c r="D38" i="21"/>
  <c r="C38" i="21"/>
  <c r="O17" i="21"/>
  <c r="N34" i="21"/>
  <c r="M34" i="21"/>
  <c r="L34" i="21"/>
  <c r="L33" i="21"/>
  <c r="K34" i="21"/>
  <c r="J34" i="21"/>
  <c r="I34" i="21"/>
  <c r="H34" i="21"/>
  <c r="G34" i="21"/>
  <c r="F34" i="21"/>
  <c r="E34" i="21"/>
  <c r="D34" i="21"/>
  <c r="D33" i="21"/>
  <c r="C34" i="21"/>
  <c r="M33" i="21"/>
  <c r="I33" i="21"/>
  <c r="H33" i="21"/>
  <c r="E33" i="21"/>
  <c r="C33" i="21"/>
  <c r="N29" i="21"/>
  <c r="M29" i="21"/>
  <c r="L29" i="21"/>
  <c r="K29" i="21"/>
  <c r="J29" i="21"/>
  <c r="I29" i="21"/>
  <c r="H29" i="21"/>
  <c r="H25" i="21"/>
  <c r="G29" i="21"/>
  <c r="F29" i="21"/>
  <c r="E29" i="21"/>
  <c r="D29" i="21"/>
  <c r="D25" i="21"/>
  <c r="C29" i="21"/>
  <c r="N27" i="21"/>
  <c r="M27" i="21"/>
  <c r="M25" i="21"/>
  <c r="L27" i="21"/>
  <c r="K27" i="21"/>
  <c r="J27" i="21"/>
  <c r="I27" i="21"/>
  <c r="I25" i="21"/>
  <c r="H27" i="21"/>
  <c r="G27" i="21"/>
  <c r="F27" i="21"/>
  <c r="E27" i="21"/>
  <c r="E25" i="21"/>
  <c r="D27" i="21"/>
  <c r="C27" i="21"/>
  <c r="N25" i="21"/>
  <c r="L25" i="21"/>
  <c r="K25" i="21"/>
  <c r="J25" i="21"/>
  <c r="G25" i="21"/>
  <c r="G17" i="21"/>
  <c r="F25" i="21"/>
  <c r="C25" i="21"/>
  <c r="N22" i="21"/>
  <c r="M22" i="21"/>
  <c r="L22" i="21"/>
  <c r="K22" i="21"/>
  <c r="J22" i="21"/>
  <c r="I22" i="21"/>
  <c r="H22" i="21"/>
  <c r="G22" i="21"/>
  <c r="F22" i="21"/>
  <c r="E22" i="21"/>
  <c r="D22" i="21"/>
  <c r="C22" i="21"/>
  <c r="N18" i="21"/>
  <c r="M18" i="21"/>
  <c r="L18" i="21"/>
  <c r="K18" i="21"/>
  <c r="J18" i="21"/>
  <c r="I18" i="21"/>
  <c r="H18" i="21"/>
  <c r="G18" i="21"/>
  <c r="F18" i="21"/>
  <c r="E18" i="21"/>
  <c r="D18" i="21"/>
  <c r="C18" i="21"/>
  <c r="K17" i="21"/>
  <c r="C17" i="21"/>
  <c r="O13" i="21"/>
  <c r="N13" i="21"/>
  <c r="M13" i="21"/>
  <c r="L13" i="21"/>
  <c r="K13" i="21"/>
  <c r="J13" i="21"/>
  <c r="I13" i="21"/>
  <c r="H13" i="21"/>
  <c r="G13" i="21"/>
  <c r="F13" i="21"/>
  <c r="E13" i="21"/>
  <c r="D13" i="21"/>
  <c r="C13" i="21"/>
  <c r="O118" i="20"/>
  <c r="O117" i="20"/>
  <c r="O116" i="20"/>
  <c r="O115" i="20"/>
  <c r="O114" i="20"/>
  <c r="N113" i="20"/>
  <c r="M113" i="20"/>
  <c r="M109" i="20"/>
  <c r="M108" i="20"/>
  <c r="L113" i="20"/>
  <c r="K113" i="20"/>
  <c r="J113" i="20"/>
  <c r="I113" i="20"/>
  <c r="H113" i="20"/>
  <c r="G113" i="20"/>
  <c r="F113" i="20"/>
  <c r="E113" i="20"/>
  <c r="D113" i="20"/>
  <c r="C113" i="20"/>
  <c r="O112" i="20"/>
  <c r="O111" i="20"/>
  <c r="N110" i="20"/>
  <c r="M110" i="20"/>
  <c r="L110" i="20"/>
  <c r="L109" i="20"/>
  <c r="L108" i="20"/>
  <c r="K110" i="20"/>
  <c r="J110" i="20"/>
  <c r="I110" i="20"/>
  <c r="H110" i="20"/>
  <c r="H109" i="20"/>
  <c r="H108" i="20"/>
  <c r="G110" i="20"/>
  <c r="F110" i="20"/>
  <c r="E110" i="20"/>
  <c r="D110" i="20"/>
  <c r="D109" i="20"/>
  <c r="D108" i="20"/>
  <c r="C110" i="20"/>
  <c r="O110" i="20"/>
  <c r="N109" i="20"/>
  <c r="N108" i="20"/>
  <c r="K109" i="20"/>
  <c r="J109" i="20"/>
  <c r="I109" i="20"/>
  <c r="I108" i="20"/>
  <c r="I46" i="20"/>
  <c r="G109" i="20"/>
  <c r="F109" i="20"/>
  <c r="E109" i="20"/>
  <c r="E108" i="20"/>
  <c r="C109" i="20"/>
  <c r="K108" i="20"/>
  <c r="J108" i="20"/>
  <c r="G108" i="20"/>
  <c r="F108" i="20"/>
  <c r="C108" i="20"/>
  <c r="O108" i="20"/>
  <c r="O107" i="20"/>
  <c r="O106" i="20"/>
  <c r="N105" i="20"/>
  <c r="M105" i="20"/>
  <c r="M46" i="20"/>
  <c r="L105" i="20"/>
  <c r="K105" i="20"/>
  <c r="J105" i="20"/>
  <c r="I105" i="20"/>
  <c r="H105" i="20"/>
  <c r="G105" i="20"/>
  <c r="F105" i="20"/>
  <c r="E105" i="20"/>
  <c r="E46" i="20"/>
  <c r="D105" i="20"/>
  <c r="C105" i="20"/>
  <c r="O104" i="20"/>
  <c r="O103" i="20"/>
  <c r="O102" i="20"/>
  <c r="O101" i="20"/>
  <c r="O100" i="20"/>
  <c r="O99" i="20"/>
  <c r="O98" i="20"/>
  <c r="O97" i="20"/>
  <c r="O96" i="20"/>
  <c r="O95" i="20"/>
  <c r="O94" i="20"/>
  <c r="O93" i="20"/>
  <c r="O92" i="20"/>
  <c r="O91" i="20"/>
  <c r="O90" i="20"/>
  <c r="O89" i="20"/>
  <c r="O88" i="20"/>
  <c r="O87" i="20"/>
  <c r="O86" i="20"/>
  <c r="O85" i="20"/>
  <c r="O84" i="20"/>
  <c r="O83" i="20"/>
  <c r="O82" i="20"/>
  <c r="O81" i="20"/>
  <c r="O80" i="20"/>
  <c r="O79" i="20"/>
  <c r="O78" i="20"/>
  <c r="O77" i="20"/>
  <c r="O76" i="20"/>
  <c r="O75" i="20"/>
  <c r="O74" i="20"/>
  <c r="O73" i="20"/>
  <c r="O72" i="20"/>
  <c r="O71" i="20"/>
  <c r="O70" i="20"/>
  <c r="O69" i="20"/>
  <c r="O68" i="20"/>
  <c r="O67" i="20"/>
  <c r="O66" i="20"/>
  <c r="O65" i="20"/>
  <c r="O64" i="20"/>
  <c r="O63" i="20"/>
  <c r="O62" i="20"/>
  <c r="O61" i="20"/>
  <c r="O60" i="20"/>
  <c r="O59" i="20"/>
  <c r="O58" i="20"/>
  <c r="O57" i="20"/>
  <c r="O56" i="20"/>
  <c r="O55" i="20"/>
  <c r="O54" i="20"/>
  <c r="O53" i="20"/>
  <c r="O52" i="20"/>
  <c r="O51" i="20"/>
  <c r="O50" i="20"/>
  <c r="O49" i="20"/>
  <c r="N48" i="20"/>
  <c r="N47" i="20"/>
  <c r="M48" i="20"/>
  <c r="L48" i="20"/>
  <c r="K48" i="20"/>
  <c r="J48" i="20"/>
  <c r="J47" i="20"/>
  <c r="I48" i="20"/>
  <c r="H48" i="20"/>
  <c r="G48" i="20"/>
  <c r="G47" i="20"/>
  <c r="G46" i="20"/>
  <c r="F48" i="20"/>
  <c r="F47" i="20"/>
  <c r="F46" i="20"/>
  <c r="E48" i="20"/>
  <c r="D48" i="20"/>
  <c r="C48" i="20"/>
  <c r="O48" i="20"/>
  <c r="M47" i="20"/>
  <c r="L47" i="20"/>
  <c r="K47" i="20"/>
  <c r="I47" i="20"/>
  <c r="H47" i="20"/>
  <c r="E47" i="20"/>
  <c r="D47" i="20"/>
  <c r="D46" i="20"/>
  <c r="C47" i="20"/>
  <c r="L46" i="20"/>
  <c r="H46" i="20"/>
  <c r="O44" i="20"/>
  <c r="O43" i="20"/>
  <c r="O42" i="20"/>
  <c r="N41" i="20"/>
  <c r="M41" i="20"/>
  <c r="L41" i="20"/>
  <c r="K41" i="20"/>
  <c r="J41" i="20"/>
  <c r="I41" i="20"/>
  <c r="H41" i="20"/>
  <c r="G41" i="20"/>
  <c r="F41" i="20"/>
  <c r="E41" i="20"/>
  <c r="D41" i="20"/>
  <c r="C41" i="20"/>
  <c r="O40" i="20"/>
  <c r="O39" i="20"/>
  <c r="N38" i="20"/>
  <c r="M38" i="20"/>
  <c r="L38" i="20"/>
  <c r="K38" i="20"/>
  <c r="J38" i="20"/>
  <c r="I38" i="20"/>
  <c r="H38" i="20"/>
  <c r="G38" i="20"/>
  <c r="F38" i="20"/>
  <c r="E38" i="20"/>
  <c r="D38" i="20"/>
  <c r="C38" i="20"/>
  <c r="O38" i="20"/>
  <c r="O37" i="20"/>
  <c r="O36" i="20"/>
  <c r="O35" i="20"/>
  <c r="N34" i="20"/>
  <c r="M34" i="20"/>
  <c r="L34" i="20"/>
  <c r="K34" i="20"/>
  <c r="K33" i="20"/>
  <c r="J34" i="20"/>
  <c r="I34" i="20"/>
  <c r="H34" i="20"/>
  <c r="H33" i="20"/>
  <c r="G34" i="20"/>
  <c r="G33" i="20"/>
  <c r="F34" i="20"/>
  <c r="E34" i="20"/>
  <c r="D34" i="20"/>
  <c r="D33" i="20"/>
  <c r="C34" i="20"/>
  <c r="C33" i="20"/>
  <c r="N33" i="20"/>
  <c r="M33" i="20"/>
  <c r="L33" i="20"/>
  <c r="J33" i="20"/>
  <c r="I33" i="20"/>
  <c r="F33" i="20"/>
  <c r="E33" i="20"/>
  <c r="O32" i="20"/>
  <c r="O31" i="20"/>
  <c r="O30" i="20"/>
  <c r="N29" i="20"/>
  <c r="M29" i="20"/>
  <c r="L29" i="20"/>
  <c r="K29" i="20"/>
  <c r="J29" i="20"/>
  <c r="I29" i="20"/>
  <c r="H29" i="20"/>
  <c r="G29" i="20"/>
  <c r="F29" i="20"/>
  <c r="E29" i="20"/>
  <c r="D29" i="20"/>
  <c r="C29" i="20"/>
  <c r="O29" i="20"/>
  <c r="O28" i="20"/>
  <c r="N27" i="20"/>
  <c r="N25" i="20"/>
  <c r="N17" i="20"/>
  <c r="M27" i="20"/>
  <c r="L27" i="20"/>
  <c r="K27" i="20"/>
  <c r="K25" i="20"/>
  <c r="J27" i="20"/>
  <c r="J25" i="20"/>
  <c r="J17" i="20"/>
  <c r="I27" i="20"/>
  <c r="H27" i="20"/>
  <c r="G27" i="20"/>
  <c r="G25" i="20"/>
  <c r="F27" i="20"/>
  <c r="F25" i="20"/>
  <c r="F17" i="20"/>
  <c r="E27" i="20"/>
  <c r="D27" i="20"/>
  <c r="C27" i="20"/>
  <c r="C25" i="20"/>
  <c r="O26" i="20"/>
  <c r="M25" i="20"/>
  <c r="M17" i="20"/>
  <c r="L25" i="20"/>
  <c r="I25" i="20"/>
  <c r="H25" i="20"/>
  <c r="E25" i="20"/>
  <c r="E17" i="20"/>
  <c r="D25" i="20"/>
  <c r="O24" i="20"/>
  <c r="O23" i="20"/>
  <c r="N22" i="20"/>
  <c r="M22" i="20"/>
  <c r="L22" i="20"/>
  <c r="K22" i="20"/>
  <c r="J22" i="20"/>
  <c r="I22" i="20"/>
  <c r="H22" i="20"/>
  <c r="G22" i="20"/>
  <c r="F22" i="20"/>
  <c r="E22" i="20"/>
  <c r="D22" i="20"/>
  <c r="C22" i="20"/>
  <c r="O22" i="20"/>
  <c r="O21" i="20"/>
  <c r="O20" i="20"/>
  <c r="O19" i="20"/>
  <c r="N18" i="20"/>
  <c r="M18" i="20"/>
  <c r="L18" i="20"/>
  <c r="L17" i="20"/>
  <c r="K18" i="20"/>
  <c r="K17" i="20"/>
  <c r="J18" i="20"/>
  <c r="I18" i="20"/>
  <c r="H18" i="20"/>
  <c r="G18" i="20"/>
  <c r="G17" i="20"/>
  <c r="F18" i="20"/>
  <c r="E18" i="20"/>
  <c r="D18" i="20"/>
  <c r="C18" i="20"/>
  <c r="C17" i="20"/>
  <c r="I17" i="20"/>
  <c r="H17" i="20"/>
  <c r="O13" i="20"/>
  <c r="N13" i="20"/>
  <c r="M13" i="20"/>
  <c r="L13" i="20"/>
  <c r="K13" i="20"/>
  <c r="J13" i="20"/>
  <c r="I13" i="20"/>
  <c r="H13" i="20"/>
  <c r="G13" i="20"/>
  <c r="F13" i="20"/>
  <c r="E13" i="20"/>
  <c r="D13" i="20"/>
  <c r="C13" i="20"/>
  <c r="L118" i="19"/>
  <c r="L117" i="19"/>
  <c r="K116" i="19"/>
  <c r="J116" i="19"/>
  <c r="I116" i="19"/>
  <c r="H116" i="19"/>
  <c r="G116" i="19"/>
  <c r="F116" i="19"/>
  <c r="E116" i="19"/>
  <c r="D116" i="19"/>
  <c r="C116" i="19"/>
  <c r="L115" i="19"/>
  <c r="L114" i="19"/>
  <c r="K113" i="19"/>
  <c r="J113" i="19"/>
  <c r="I113" i="19"/>
  <c r="H113" i="19"/>
  <c r="G113" i="19"/>
  <c r="F113" i="19"/>
  <c r="E113" i="19"/>
  <c r="D113" i="19"/>
  <c r="C113" i="19"/>
  <c r="L112" i="19"/>
  <c r="L111" i="19"/>
  <c r="K110" i="19"/>
  <c r="J110" i="19"/>
  <c r="I110" i="19"/>
  <c r="H110" i="19"/>
  <c r="G110" i="19"/>
  <c r="F110" i="19"/>
  <c r="E110" i="19"/>
  <c r="D110" i="19"/>
  <c r="C110" i="19"/>
  <c r="L110" i="19"/>
  <c r="K109" i="19"/>
  <c r="K108" i="19"/>
  <c r="H109" i="19"/>
  <c r="H108" i="19"/>
  <c r="G109" i="19"/>
  <c r="G108" i="19"/>
  <c r="D109" i="19"/>
  <c r="D108" i="19"/>
  <c r="C109" i="19"/>
  <c r="C108" i="19"/>
  <c r="L107" i="19"/>
  <c r="L106" i="19"/>
  <c r="K105" i="19"/>
  <c r="J105" i="19"/>
  <c r="I105" i="19"/>
  <c r="H105" i="19"/>
  <c r="G105" i="19"/>
  <c r="F105" i="19"/>
  <c r="E105" i="19"/>
  <c r="D105" i="19"/>
  <c r="C105" i="19"/>
  <c r="L104" i="19"/>
  <c r="L103" i="19"/>
  <c r="L102" i="19"/>
  <c r="L101" i="19"/>
  <c r="L100" i="19"/>
  <c r="L99" i="19"/>
  <c r="L98" i="19"/>
  <c r="L97" i="19"/>
  <c r="L96" i="19"/>
  <c r="L95" i="19"/>
  <c r="L94" i="19"/>
  <c r="L93" i="19"/>
  <c r="L92" i="19"/>
  <c r="L91" i="19"/>
  <c r="L90" i="19"/>
  <c r="L89" i="19"/>
  <c r="L88" i="19"/>
  <c r="L87" i="19"/>
  <c r="L86" i="19"/>
  <c r="L85" i="19"/>
  <c r="L84" i="19"/>
  <c r="L83" i="19"/>
  <c r="L82" i="19"/>
  <c r="K81" i="19"/>
  <c r="J81" i="19"/>
  <c r="I81" i="19"/>
  <c r="H81" i="19"/>
  <c r="G81" i="19"/>
  <c r="F81" i="19"/>
  <c r="E81" i="19"/>
  <c r="D81" i="19"/>
  <c r="C81" i="19"/>
  <c r="L80" i="19"/>
  <c r="L79" i="19"/>
  <c r="K78" i="19"/>
  <c r="J78" i="19"/>
  <c r="I78" i="19"/>
  <c r="H78" i="19"/>
  <c r="G78" i="19"/>
  <c r="F78" i="19"/>
  <c r="E78" i="19"/>
  <c r="D78" i="19"/>
  <c r="C78" i="19"/>
  <c r="L78" i="19"/>
  <c r="L77" i="19"/>
  <c r="L76" i="19"/>
  <c r="K75" i="19"/>
  <c r="J75" i="19"/>
  <c r="I75" i="19"/>
  <c r="H75" i="19"/>
  <c r="G75" i="19"/>
  <c r="F75" i="19"/>
  <c r="E75" i="19"/>
  <c r="D75" i="19"/>
  <c r="C75" i="19"/>
  <c r="L74" i="19"/>
  <c r="L73" i="19"/>
  <c r="K72" i="19"/>
  <c r="J72" i="19"/>
  <c r="I72" i="19"/>
  <c r="H72" i="19"/>
  <c r="G72" i="19"/>
  <c r="F72" i="19"/>
  <c r="E72" i="19"/>
  <c r="D72" i="19"/>
  <c r="C72" i="19"/>
  <c r="I71" i="19"/>
  <c r="H71" i="19"/>
  <c r="E71" i="19"/>
  <c r="D71" i="19"/>
  <c r="L70" i="19"/>
  <c r="L69" i="19"/>
  <c r="K68" i="19"/>
  <c r="J68" i="19"/>
  <c r="I68" i="19"/>
  <c r="H68" i="19"/>
  <c r="H67" i="19"/>
  <c r="G68" i="19"/>
  <c r="F68" i="19"/>
  <c r="E68" i="19"/>
  <c r="D68" i="19"/>
  <c r="C68" i="19"/>
  <c r="L66" i="19"/>
  <c r="L65" i="19"/>
  <c r="K64" i="19"/>
  <c r="J64" i="19"/>
  <c r="I64" i="19"/>
  <c r="H64" i="19"/>
  <c r="G64" i="19"/>
  <c r="F64" i="19"/>
  <c r="E64" i="19"/>
  <c r="D64" i="19"/>
  <c r="C64" i="19"/>
  <c r="L63" i="19"/>
  <c r="L62" i="19"/>
  <c r="K61" i="19"/>
  <c r="J61" i="19"/>
  <c r="I61" i="19"/>
  <c r="H61" i="19"/>
  <c r="G61" i="19"/>
  <c r="F61" i="19"/>
  <c r="E61" i="19"/>
  <c r="D61" i="19"/>
  <c r="C61" i="19"/>
  <c r="L60" i="19"/>
  <c r="L59" i="19"/>
  <c r="K58" i="19"/>
  <c r="J58" i="19"/>
  <c r="I58" i="19"/>
  <c r="H58" i="19"/>
  <c r="G58" i="19"/>
  <c r="F58" i="19"/>
  <c r="E58" i="19"/>
  <c r="D58" i="19"/>
  <c r="C58" i="19"/>
  <c r="L57" i="19"/>
  <c r="L56" i="19"/>
  <c r="K55" i="19"/>
  <c r="K54" i="19"/>
  <c r="K50" i="19"/>
  <c r="J55" i="19"/>
  <c r="I55" i="19"/>
  <c r="H55" i="19"/>
  <c r="G55" i="19"/>
  <c r="G54" i="19"/>
  <c r="G50" i="19"/>
  <c r="F55" i="19"/>
  <c r="E55" i="19"/>
  <c r="D55" i="19"/>
  <c r="C55" i="19"/>
  <c r="I54" i="19"/>
  <c r="H54" i="19"/>
  <c r="E54" i="19"/>
  <c r="D54" i="19"/>
  <c r="L53" i="19"/>
  <c r="L52" i="19"/>
  <c r="K51" i="19"/>
  <c r="J51" i="19"/>
  <c r="I51" i="19"/>
  <c r="I50" i="19"/>
  <c r="H51" i="19"/>
  <c r="H50" i="19"/>
  <c r="G51" i="19"/>
  <c r="F51" i="19"/>
  <c r="E51" i="19"/>
  <c r="D51" i="19"/>
  <c r="D50" i="19"/>
  <c r="C51" i="19"/>
  <c r="L49" i="19"/>
  <c r="K48" i="19"/>
  <c r="J48" i="19"/>
  <c r="J47" i="19"/>
  <c r="I48" i="19"/>
  <c r="I47" i="19"/>
  <c r="H48" i="19"/>
  <c r="G48" i="19"/>
  <c r="F48" i="19"/>
  <c r="F47" i="19"/>
  <c r="E48" i="19"/>
  <c r="E47" i="19"/>
  <c r="D48" i="19"/>
  <c r="C48" i="19"/>
  <c r="L48" i="19"/>
  <c r="K47" i="19"/>
  <c r="H47" i="19"/>
  <c r="G47" i="19"/>
  <c r="D47" i="19"/>
  <c r="C47" i="19"/>
  <c r="L44" i="19"/>
  <c r="L43" i="19"/>
  <c r="L42" i="19"/>
  <c r="K41" i="19"/>
  <c r="J41" i="19"/>
  <c r="I41" i="19"/>
  <c r="H41" i="19"/>
  <c r="G41" i="19"/>
  <c r="F41" i="19"/>
  <c r="E41" i="19"/>
  <c r="D41" i="19"/>
  <c r="C41" i="19"/>
  <c r="L40" i="19"/>
  <c r="L39" i="19"/>
  <c r="K38" i="19"/>
  <c r="J38" i="19"/>
  <c r="I38" i="19"/>
  <c r="H38" i="19"/>
  <c r="G38" i="19"/>
  <c r="F38" i="19"/>
  <c r="F33" i="19"/>
  <c r="E38" i="19"/>
  <c r="D38" i="19"/>
  <c r="C38" i="19"/>
  <c r="L37" i="19"/>
  <c r="L36" i="19"/>
  <c r="L35" i="19"/>
  <c r="K34" i="19"/>
  <c r="K33" i="19"/>
  <c r="J34" i="19"/>
  <c r="I34" i="19"/>
  <c r="H34" i="19"/>
  <c r="H33" i="19"/>
  <c r="G34" i="19"/>
  <c r="G33" i="19"/>
  <c r="F34" i="19"/>
  <c r="E34" i="19"/>
  <c r="D34" i="19"/>
  <c r="D33" i="19"/>
  <c r="C34" i="19"/>
  <c r="C33" i="19"/>
  <c r="J33" i="19"/>
  <c r="I33" i="19"/>
  <c r="E33" i="19"/>
  <c r="L32" i="19"/>
  <c r="L31" i="19"/>
  <c r="L30" i="19"/>
  <c r="K29" i="19"/>
  <c r="K25" i="19"/>
  <c r="J29" i="19"/>
  <c r="I29" i="19"/>
  <c r="H29" i="19"/>
  <c r="G29" i="19"/>
  <c r="G25" i="19"/>
  <c r="F29" i="19"/>
  <c r="E29" i="19"/>
  <c r="D29" i="19"/>
  <c r="C29" i="19"/>
  <c r="L28" i="19"/>
  <c r="K27" i="19"/>
  <c r="J27" i="19"/>
  <c r="I27" i="19"/>
  <c r="H27" i="19"/>
  <c r="G27" i="19"/>
  <c r="F27" i="19"/>
  <c r="E27" i="19"/>
  <c r="E25" i="19"/>
  <c r="D27" i="19"/>
  <c r="C27" i="19"/>
  <c r="L27" i="19"/>
  <c r="L26" i="19"/>
  <c r="I25" i="19"/>
  <c r="H25" i="19"/>
  <c r="H17" i="19"/>
  <c r="D25" i="19"/>
  <c r="L24" i="19"/>
  <c r="L23" i="19"/>
  <c r="K22" i="19"/>
  <c r="J22" i="19"/>
  <c r="I22" i="19"/>
  <c r="H22" i="19"/>
  <c r="G22" i="19"/>
  <c r="F22" i="19"/>
  <c r="E22" i="19"/>
  <c r="D22" i="19"/>
  <c r="C22" i="19"/>
  <c r="L21" i="19"/>
  <c r="L20" i="19"/>
  <c r="L19" i="19"/>
  <c r="K18" i="19"/>
  <c r="J18" i="19"/>
  <c r="I18" i="19"/>
  <c r="I17" i="19"/>
  <c r="H18" i="19"/>
  <c r="G18" i="19"/>
  <c r="F18" i="19"/>
  <c r="E18" i="19"/>
  <c r="E17" i="19"/>
  <c r="D18" i="19"/>
  <c r="C18" i="19"/>
  <c r="K17" i="19"/>
  <c r="G17" i="19"/>
  <c r="D17" i="19"/>
  <c r="L13" i="19"/>
  <c r="K13" i="19"/>
  <c r="J13" i="19"/>
  <c r="I13" i="19"/>
  <c r="H13" i="19"/>
  <c r="G13" i="19"/>
  <c r="F13" i="19"/>
  <c r="E13" i="19"/>
  <c r="D13" i="19"/>
  <c r="C13" i="19"/>
  <c r="L118" i="18"/>
  <c r="L117" i="18"/>
  <c r="K116" i="18"/>
  <c r="J116" i="18"/>
  <c r="I116" i="18"/>
  <c r="H116" i="18"/>
  <c r="G116" i="18"/>
  <c r="F116" i="18"/>
  <c r="E116" i="18"/>
  <c r="D116" i="18"/>
  <c r="C116" i="18"/>
  <c r="L115" i="18"/>
  <c r="L114" i="18"/>
  <c r="K113" i="18"/>
  <c r="J113" i="18"/>
  <c r="I113" i="18"/>
  <c r="H113" i="18"/>
  <c r="G113" i="18"/>
  <c r="F113" i="18"/>
  <c r="E113" i="18"/>
  <c r="D113" i="18"/>
  <c r="C113" i="18"/>
  <c r="L113" i="18"/>
  <c r="L112" i="18"/>
  <c r="L111" i="18"/>
  <c r="K110" i="18"/>
  <c r="J110" i="18"/>
  <c r="J109" i="18"/>
  <c r="J108" i="18"/>
  <c r="I110" i="18"/>
  <c r="H110" i="18"/>
  <c r="G110" i="18"/>
  <c r="F110" i="18"/>
  <c r="F109" i="18"/>
  <c r="F108" i="18"/>
  <c r="E110" i="18"/>
  <c r="D110" i="18"/>
  <c r="C110" i="18"/>
  <c r="K109" i="18"/>
  <c r="K108" i="18"/>
  <c r="H109" i="18"/>
  <c r="H108" i="18"/>
  <c r="G109" i="18"/>
  <c r="G108" i="18"/>
  <c r="D109" i="18"/>
  <c r="D108" i="18"/>
  <c r="C109" i="18"/>
  <c r="C108" i="18"/>
  <c r="L107" i="18"/>
  <c r="L106" i="18"/>
  <c r="K105" i="18"/>
  <c r="J105" i="18"/>
  <c r="I105" i="18"/>
  <c r="H105" i="18"/>
  <c r="G105" i="18"/>
  <c r="F105" i="18"/>
  <c r="E105" i="18"/>
  <c r="D105" i="18"/>
  <c r="C105" i="18"/>
  <c r="L105" i="18"/>
  <c r="L104" i="18"/>
  <c r="L103" i="18"/>
  <c r="L102" i="18"/>
  <c r="L101" i="18"/>
  <c r="L100" i="18"/>
  <c r="L99" i="18"/>
  <c r="L98" i="18"/>
  <c r="L97" i="18"/>
  <c r="L96" i="18"/>
  <c r="L95" i="18"/>
  <c r="L94" i="18"/>
  <c r="L93" i="18"/>
  <c r="L92" i="18"/>
  <c r="L91" i="18"/>
  <c r="L90" i="18"/>
  <c r="L89" i="18"/>
  <c r="L88" i="18"/>
  <c r="L87" i="18"/>
  <c r="L86" i="18"/>
  <c r="L85" i="18"/>
  <c r="L84" i="18"/>
  <c r="L83" i="18"/>
  <c r="L82" i="18"/>
  <c r="K81" i="18"/>
  <c r="J81" i="18"/>
  <c r="I81" i="18"/>
  <c r="H81" i="18"/>
  <c r="G81" i="18"/>
  <c r="F81" i="18"/>
  <c r="E81" i="18"/>
  <c r="D81" i="18"/>
  <c r="C81" i="18"/>
  <c r="L81" i="18"/>
  <c r="L80" i="18"/>
  <c r="L79" i="18"/>
  <c r="K78" i="18"/>
  <c r="J78" i="18"/>
  <c r="I78" i="18"/>
  <c r="H78" i="18"/>
  <c r="G78" i="18"/>
  <c r="F78" i="18"/>
  <c r="E78" i="18"/>
  <c r="D78" i="18"/>
  <c r="C78" i="18"/>
  <c r="L78" i="18"/>
  <c r="L77" i="18"/>
  <c r="L76" i="18"/>
  <c r="K75" i="18"/>
  <c r="J75" i="18"/>
  <c r="I75" i="18"/>
  <c r="H75" i="18"/>
  <c r="G75" i="18"/>
  <c r="F75" i="18"/>
  <c r="E75" i="18"/>
  <c r="D75" i="18"/>
  <c r="C75" i="18"/>
  <c r="L74" i="18"/>
  <c r="L73" i="18"/>
  <c r="K72" i="18"/>
  <c r="J72" i="18"/>
  <c r="I72" i="18"/>
  <c r="H72" i="18"/>
  <c r="G72" i="18"/>
  <c r="F72" i="18"/>
  <c r="E72" i="18"/>
  <c r="D72" i="18"/>
  <c r="C72" i="18"/>
  <c r="I71" i="18"/>
  <c r="H71" i="18"/>
  <c r="E71" i="18"/>
  <c r="D71" i="18"/>
  <c r="L70" i="18"/>
  <c r="L69" i="18"/>
  <c r="K68" i="18"/>
  <c r="J68" i="18"/>
  <c r="I68" i="18"/>
  <c r="I67" i="18"/>
  <c r="H68" i="18"/>
  <c r="G68" i="18"/>
  <c r="F68" i="18"/>
  <c r="E68" i="18"/>
  <c r="E67" i="18"/>
  <c r="D68" i="18"/>
  <c r="C68" i="18"/>
  <c r="L66" i="18"/>
  <c r="L65" i="18"/>
  <c r="K64" i="18"/>
  <c r="J64" i="18"/>
  <c r="I64" i="18"/>
  <c r="H64" i="18"/>
  <c r="G64" i="18"/>
  <c r="F64" i="18"/>
  <c r="F50" i="18"/>
  <c r="E64" i="18"/>
  <c r="D64" i="18"/>
  <c r="C64" i="18"/>
  <c r="L63" i="18"/>
  <c r="L62" i="18"/>
  <c r="K61" i="18"/>
  <c r="J61" i="18"/>
  <c r="I61" i="18"/>
  <c r="H61" i="18"/>
  <c r="G61" i="18"/>
  <c r="F61" i="18"/>
  <c r="E61" i="18"/>
  <c r="D61" i="18"/>
  <c r="C61" i="18"/>
  <c r="L60" i="18"/>
  <c r="L59" i="18"/>
  <c r="K58" i="18"/>
  <c r="J58" i="18"/>
  <c r="I58" i="18"/>
  <c r="H58" i="18"/>
  <c r="G58" i="18"/>
  <c r="F58" i="18"/>
  <c r="E58" i="18"/>
  <c r="D58" i="18"/>
  <c r="C58" i="18"/>
  <c r="L58" i="18"/>
  <c r="L57" i="18"/>
  <c r="L56" i="18"/>
  <c r="K55" i="18"/>
  <c r="K54" i="18"/>
  <c r="K50" i="18"/>
  <c r="J55" i="18"/>
  <c r="J54" i="18"/>
  <c r="I55" i="18"/>
  <c r="H55" i="18"/>
  <c r="G55" i="18"/>
  <c r="G54" i="18"/>
  <c r="G50" i="18"/>
  <c r="F55" i="18"/>
  <c r="F54" i="18"/>
  <c r="E55" i="18"/>
  <c r="D55" i="18"/>
  <c r="C55" i="18"/>
  <c r="I54" i="18"/>
  <c r="H54" i="18"/>
  <c r="E54" i="18"/>
  <c r="D54" i="18"/>
  <c r="L53" i="18"/>
  <c r="L52" i="18"/>
  <c r="K51" i="18"/>
  <c r="J51" i="18"/>
  <c r="I51" i="18"/>
  <c r="I50" i="18"/>
  <c r="H51" i="18"/>
  <c r="H50" i="18"/>
  <c r="G51" i="18"/>
  <c r="F51" i="18"/>
  <c r="E51" i="18"/>
  <c r="D51" i="18"/>
  <c r="D50" i="18"/>
  <c r="C51" i="18"/>
  <c r="L49" i="18"/>
  <c r="K48" i="18"/>
  <c r="J48" i="18"/>
  <c r="J47" i="18"/>
  <c r="I48" i="18"/>
  <c r="I47" i="18"/>
  <c r="H48" i="18"/>
  <c r="G48" i="18"/>
  <c r="F48" i="18"/>
  <c r="F47" i="18"/>
  <c r="E48" i="18"/>
  <c r="E47" i="18"/>
  <c r="D48" i="18"/>
  <c r="C48" i="18"/>
  <c r="L48" i="18"/>
  <c r="K47" i="18"/>
  <c r="H47" i="18"/>
  <c r="G47" i="18"/>
  <c r="D47" i="18"/>
  <c r="C47" i="18"/>
  <c r="L44" i="18"/>
  <c r="L43" i="18"/>
  <c r="L42" i="18"/>
  <c r="K41" i="18"/>
  <c r="J41" i="18"/>
  <c r="I41" i="18"/>
  <c r="H41" i="18"/>
  <c r="G41" i="18"/>
  <c r="F41" i="18"/>
  <c r="E41" i="18"/>
  <c r="D41" i="18"/>
  <c r="C41" i="18"/>
  <c r="L40" i="18"/>
  <c r="L39" i="18"/>
  <c r="K38" i="18"/>
  <c r="J38" i="18"/>
  <c r="I38" i="18"/>
  <c r="H38" i="18"/>
  <c r="G38" i="18"/>
  <c r="F38" i="18"/>
  <c r="E38" i="18"/>
  <c r="D38" i="18"/>
  <c r="C38" i="18"/>
  <c r="L38" i="18"/>
  <c r="L37" i="18"/>
  <c r="L36" i="18"/>
  <c r="L35" i="18"/>
  <c r="K34" i="18"/>
  <c r="J34" i="18"/>
  <c r="I34" i="18"/>
  <c r="H34" i="18"/>
  <c r="H33" i="18"/>
  <c r="G34" i="18"/>
  <c r="F34" i="18"/>
  <c r="E34" i="18"/>
  <c r="D34" i="18"/>
  <c r="D33" i="18"/>
  <c r="C34" i="18"/>
  <c r="J33" i="18"/>
  <c r="I33" i="18"/>
  <c r="F33" i="18"/>
  <c r="E33" i="18"/>
  <c r="L32" i="18"/>
  <c r="L31" i="18"/>
  <c r="L30" i="18"/>
  <c r="K29" i="18"/>
  <c r="K25" i="18"/>
  <c r="J29" i="18"/>
  <c r="I29" i="18"/>
  <c r="H29" i="18"/>
  <c r="G29" i="18"/>
  <c r="G25" i="18"/>
  <c r="F29" i="18"/>
  <c r="E29" i="18"/>
  <c r="D29" i="18"/>
  <c r="C29" i="18"/>
  <c r="L28" i="18"/>
  <c r="K27" i="18"/>
  <c r="J27" i="18"/>
  <c r="J25" i="18"/>
  <c r="I27" i="18"/>
  <c r="H27" i="18"/>
  <c r="G27" i="18"/>
  <c r="F27" i="18"/>
  <c r="F25" i="18"/>
  <c r="E27" i="18"/>
  <c r="D27" i="18"/>
  <c r="C27" i="18"/>
  <c r="L26" i="18"/>
  <c r="I25" i="18"/>
  <c r="H25" i="18"/>
  <c r="E25" i="18"/>
  <c r="D25" i="18"/>
  <c r="L24" i="18"/>
  <c r="L23" i="18"/>
  <c r="K22" i="18"/>
  <c r="J22" i="18"/>
  <c r="I22" i="18"/>
  <c r="H22" i="18"/>
  <c r="H17" i="18"/>
  <c r="G22" i="18"/>
  <c r="F22" i="18"/>
  <c r="E22" i="18"/>
  <c r="D22" i="18"/>
  <c r="C22" i="18"/>
  <c r="L21" i="18"/>
  <c r="L20" i="18"/>
  <c r="L19" i="18"/>
  <c r="K18" i="18"/>
  <c r="J18" i="18"/>
  <c r="I18" i="18"/>
  <c r="H18" i="18"/>
  <c r="G18" i="18"/>
  <c r="F18" i="18"/>
  <c r="E18" i="18"/>
  <c r="D18" i="18"/>
  <c r="C18" i="18"/>
  <c r="L15" i="18"/>
  <c r="L14" i="18"/>
  <c r="L13" i="18"/>
  <c r="K13" i="18"/>
  <c r="J13" i="18"/>
  <c r="I13" i="18"/>
  <c r="H13" i="18"/>
  <c r="G13" i="18"/>
  <c r="F13" i="18"/>
  <c r="E13" i="18"/>
  <c r="D13" i="18"/>
  <c r="C13" i="18"/>
  <c r="O62" i="17"/>
  <c r="O60" i="17"/>
  <c r="N62" i="17"/>
  <c r="M62" i="17"/>
  <c r="K62" i="17"/>
  <c r="K60" i="17"/>
  <c r="J62" i="17"/>
  <c r="I62" i="17"/>
  <c r="H62" i="17"/>
  <c r="G62" i="17"/>
  <c r="G60" i="17"/>
  <c r="F62" i="17"/>
  <c r="E62" i="17"/>
  <c r="D62" i="17"/>
  <c r="C62" i="17"/>
  <c r="C60" i="17"/>
  <c r="O61" i="17"/>
  <c r="N61" i="17"/>
  <c r="N60" i="17"/>
  <c r="M61" i="17"/>
  <c r="M60" i="17"/>
  <c r="K61" i="17"/>
  <c r="J61" i="17"/>
  <c r="I61" i="17"/>
  <c r="I60" i="17"/>
  <c r="H61" i="17"/>
  <c r="G61" i="17"/>
  <c r="F61" i="17"/>
  <c r="E61" i="17"/>
  <c r="D61" i="17"/>
  <c r="C61" i="17"/>
  <c r="H60" i="17"/>
  <c r="E60" i="17"/>
  <c r="D60" i="17"/>
  <c r="P56" i="17"/>
  <c r="L56" i="17"/>
  <c r="O55" i="17"/>
  <c r="N55" i="17"/>
  <c r="M55" i="17"/>
  <c r="K55" i="17"/>
  <c r="J55" i="17"/>
  <c r="I55" i="17"/>
  <c r="H55" i="17"/>
  <c r="G55" i="17"/>
  <c r="F55" i="17"/>
  <c r="E55" i="17"/>
  <c r="D55" i="17"/>
  <c r="C55" i="17"/>
  <c r="Q52" i="17"/>
  <c r="P52" i="17"/>
  <c r="L52" i="17"/>
  <c r="P51" i="17"/>
  <c r="L51" i="17"/>
  <c r="O50" i="17"/>
  <c r="N50" i="17"/>
  <c r="M50" i="17"/>
  <c r="L50" i="17"/>
  <c r="K50" i="17"/>
  <c r="J50" i="17"/>
  <c r="I50" i="17"/>
  <c r="H50" i="17"/>
  <c r="G50" i="17"/>
  <c r="F50" i="17"/>
  <c r="E50" i="17"/>
  <c r="D50" i="17"/>
  <c r="C50" i="17"/>
  <c r="P47" i="17"/>
  <c r="L47" i="17"/>
  <c r="Q46" i="17"/>
  <c r="P46" i="17"/>
  <c r="L46" i="17"/>
  <c r="P45" i="17"/>
  <c r="O45" i="17"/>
  <c r="N45" i="17"/>
  <c r="M45" i="17"/>
  <c r="K45" i="17"/>
  <c r="J45" i="17"/>
  <c r="I45" i="17"/>
  <c r="H45" i="17"/>
  <c r="G45" i="17"/>
  <c r="F45" i="17"/>
  <c r="E45" i="17"/>
  <c r="D45" i="17"/>
  <c r="C45" i="17"/>
  <c r="P42" i="17"/>
  <c r="L42" i="17"/>
  <c r="P41" i="17"/>
  <c r="L41" i="17"/>
  <c r="O40" i="17"/>
  <c r="N40" i="17"/>
  <c r="M40" i="17"/>
  <c r="K40" i="17"/>
  <c r="J40" i="17"/>
  <c r="I40" i="17"/>
  <c r="H40" i="17"/>
  <c r="G40" i="17"/>
  <c r="F40" i="17"/>
  <c r="E40" i="17"/>
  <c r="D40" i="17"/>
  <c r="C40" i="17"/>
  <c r="Q37" i="17"/>
  <c r="P37" i="17"/>
  <c r="L37" i="17"/>
  <c r="P36" i="17"/>
  <c r="L36" i="17"/>
  <c r="L35" i="17"/>
  <c r="O35" i="17"/>
  <c r="N35" i="17"/>
  <c r="M35" i="17"/>
  <c r="K35" i="17"/>
  <c r="J35" i="17"/>
  <c r="I35" i="17"/>
  <c r="H35" i="17"/>
  <c r="G35" i="17"/>
  <c r="F35" i="17"/>
  <c r="E35" i="17"/>
  <c r="D35" i="17"/>
  <c r="C35" i="17"/>
  <c r="Q32" i="17"/>
  <c r="P32" i="17"/>
  <c r="L32" i="17"/>
  <c r="Q31" i="17"/>
  <c r="Q30" i="17"/>
  <c r="P31" i="17"/>
  <c r="L31" i="17"/>
  <c r="P30" i="17"/>
  <c r="O30" i="17"/>
  <c r="N30" i="17"/>
  <c r="M30" i="17"/>
  <c r="L30" i="17"/>
  <c r="K30" i="17"/>
  <c r="J30" i="17"/>
  <c r="I30" i="17"/>
  <c r="H30" i="17"/>
  <c r="G30" i="17"/>
  <c r="F30" i="17"/>
  <c r="E30" i="17"/>
  <c r="D30" i="17"/>
  <c r="C30" i="17"/>
  <c r="P27" i="17"/>
  <c r="L27" i="17"/>
  <c r="Q26" i="17"/>
  <c r="P26" i="17"/>
  <c r="L26" i="17"/>
  <c r="P25" i="17"/>
  <c r="O25" i="17"/>
  <c r="N25" i="17"/>
  <c r="M25" i="17"/>
  <c r="L25" i="17"/>
  <c r="K25" i="17"/>
  <c r="J25" i="17"/>
  <c r="I25" i="17"/>
  <c r="H25" i="17"/>
  <c r="G25" i="17"/>
  <c r="F25" i="17"/>
  <c r="E25" i="17"/>
  <c r="D25" i="17"/>
  <c r="C25" i="17"/>
  <c r="P22" i="17"/>
  <c r="L22" i="17"/>
  <c r="P21" i="17"/>
  <c r="Q21" i="17"/>
  <c r="L21" i="17"/>
  <c r="L20" i="17"/>
  <c r="O20" i="17"/>
  <c r="N20" i="17"/>
  <c r="M20" i="17"/>
  <c r="K20" i="17"/>
  <c r="J20" i="17"/>
  <c r="I20" i="17"/>
  <c r="H20" i="17"/>
  <c r="G20" i="17"/>
  <c r="F20" i="17"/>
  <c r="E20" i="17"/>
  <c r="D20" i="17"/>
  <c r="C20" i="17"/>
  <c r="P17" i="17"/>
  <c r="Q17" i="17"/>
  <c r="L17" i="17"/>
  <c r="P16" i="17"/>
  <c r="L16" i="17"/>
  <c r="O15" i="17"/>
  <c r="N15" i="17"/>
  <c r="M15" i="17"/>
  <c r="K15" i="17"/>
  <c r="J15" i="17"/>
  <c r="I15" i="17"/>
  <c r="H15" i="17"/>
  <c r="G15" i="17"/>
  <c r="F15" i="17"/>
  <c r="E15" i="17"/>
  <c r="D15" i="17"/>
  <c r="C15" i="17"/>
  <c r="E102" i="15"/>
  <c r="D102" i="15"/>
  <c r="C102" i="15"/>
  <c r="D66" i="15"/>
  <c r="C66" i="15"/>
  <c r="D60" i="15"/>
  <c r="C60" i="15"/>
  <c r="D53" i="15"/>
  <c r="C53" i="15"/>
  <c r="D33" i="15"/>
  <c r="C33" i="15"/>
  <c r="D22" i="15"/>
  <c r="D47" i="15"/>
  <c r="D70" i="15"/>
  <c r="D72" i="15"/>
  <c r="D76" i="15"/>
  <c r="C22" i="15"/>
  <c r="C47" i="15"/>
  <c r="D18" i="15"/>
  <c r="C18" i="15"/>
  <c r="G69" i="14"/>
  <c r="F69" i="14"/>
  <c r="E69" i="14"/>
  <c r="D69" i="14"/>
  <c r="C69" i="14"/>
  <c r="G60" i="14"/>
  <c r="F60" i="14"/>
  <c r="E60" i="14"/>
  <c r="D60" i="14"/>
  <c r="C60" i="14"/>
  <c r="G54" i="14"/>
  <c r="F54" i="14"/>
  <c r="E54" i="14"/>
  <c r="D54" i="14"/>
  <c r="C54" i="14"/>
  <c r="G32" i="14"/>
  <c r="F32" i="14"/>
  <c r="F28" i="14"/>
  <c r="F20" i="14"/>
  <c r="E32" i="14"/>
  <c r="E28" i="14"/>
  <c r="D32" i="14"/>
  <c r="C32" i="14"/>
  <c r="G28" i="14"/>
  <c r="D28" i="14"/>
  <c r="C28" i="14"/>
  <c r="G22" i="14"/>
  <c r="F22" i="14"/>
  <c r="E22" i="14"/>
  <c r="D22" i="14"/>
  <c r="D20" i="14"/>
  <c r="C22" i="14"/>
  <c r="C20" i="14"/>
  <c r="C17" i="14"/>
  <c r="E20" i="14"/>
  <c r="B90" i="13"/>
  <c r="B89" i="13"/>
  <c r="F61" i="13"/>
  <c r="E61" i="13"/>
  <c r="D61" i="13"/>
  <c r="E34" i="13"/>
  <c r="F34" i="13"/>
  <c r="D34" i="13"/>
  <c r="E17" i="13"/>
  <c r="D17" i="13"/>
  <c r="H77" i="12"/>
  <c r="G77" i="12"/>
  <c r="F77" i="12"/>
  <c r="H63" i="12"/>
  <c r="G63" i="12"/>
  <c r="F63" i="12"/>
  <c r="H46" i="12"/>
  <c r="G46" i="12"/>
  <c r="F46" i="12"/>
  <c r="H26" i="12"/>
  <c r="G26" i="12"/>
  <c r="F26" i="12"/>
  <c r="H16" i="12"/>
  <c r="G16" i="12"/>
  <c r="F16" i="12"/>
  <c r="H56" i="11"/>
  <c r="G56" i="11"/>
  <c r="F56" i="11"/>
  <c r="H53" i="11"/>
  <c r="G53" i="11"/>
  <c r="F53" i="11"/>
  <c r="H33" i="11"/>
  <c r="H31" i="11"/>
  <c r="H60" i="11"/>
  <c r="G33" i="11"/>
  <c r="F33" i="11"/>
  <c r="G31" i="11"/>
  <c r="G60" i="11"/>
  <c r="H21" i="11"/>
  <c r="G21" i="11"/>
  <c r="F21" i="11"/>
  <c r="H16" i="11"/>
  <c r="G16" i="11"/>
  <c r="F16" i="11"/>
  <c r="H93" i="10"/>
  <c r="G93" i="10"/>
  <c r="F93" i="10"/>
  <c r="H89" i="10"/>
  <c r="G89" i="10"/>
  <c r="F89" i="10"/>
  <c r="H70" i="10"/>
  <c r="G70" i="10"/>
  <c r="F70" i="10"/>
  <c r="H27" i="10"/>
  <c r="G27" i="10"/>
  <c r="F27" i="10"/>
  <c r="H22" i="10"/>
  <c r="G22" i="10"/>
  <c r="G20" i="10"/>
  <c r="G98" i="10"/>
  <c r="F22" i="10"/>
  <c r="F20" i="10"/>
  <c r="C45" i="7"/>
  <c r="C41" i="7"/>
  <c r="C37" i="7"/>
  <c r="C34" i="7"/>
  <c r="C30" i="7"/>
  <c r="C27" i="7"/>
  <c r="C25" i="7"/>
  <c r="C22" i="7"/>
  <c r="C17" i="7"/>
  <c r="E16" i="6"/>
  <c r="D16" i="6"/>
  <c r="C16" i="6"/>
  <c r="C59" i="5"/>
  <c r="C54" i="5"/>
  <c r="C45" i="5"/>
  <c r="C38" i="5"/>
  <c r="C31" i="5"/>
  <c r="C23" i="5"/>
  <c r="C16" i="5"/>
  <c r="C44" i="4"/>
  <c r="C42" i="4"/>
  <c r="C37" i="4"/>
  <c r="C32" i="4"/>
  <c r="C20" i="4"/>
  <c r="C18" i="4"/>
  <c r="C15" i="4"/>
  <c r="D23" i="3"/>
  <c r="D15" i="3"/>
  <c r="D31" i="3"/>
  <c r="C23" i="3"/>
  <c r="C15" i="3"/>
  <c r="C31" i="3"/>
  <c r="D18" i="3"/>
  <c r="C18" i="3"/>
  <c r="D60" i="2"/>
  <c r="C60" i="2"/>
  <c r="D54" i="2"/>
  <c r="C54" i="2"/>
  <c r="D33" i="2"/>
  <c r="D29" i="2"/>
  <c r="C33" i="2"/>
  <c r="C29" i="2"/>
  <c r="D23" i="2"/>
  <c r="C23" i="2"/>
  <c r="C21" i="2"/>
  <c r="C19" i="2"/>
  <c r="C16" i="2"/>
  <c r="C69" i="2"/>
  <c r="C70" i="15"/>
  <c r="C72" i="15"/>
  <c r="C76" i="15"/>
  <c r="F83" i="12"/>
  <c r="C18" i="26"/>
  <c r="C38" i="26"/>
  <c r="D18" i="26"/>
  <c r="D38" i="26"/>
  <c r="N67" i="22"/>
  <c r="L15" i="22"/>
  <c r="D59" i="5"/>
  <c r="C52" i="5"/>
  <c r="D54" i="5"/>
  <c r="L51" i="18"/>
  <c r="G20" i="14"/>
  <c r="L62" i="17"/>
  <c r="Q47" i="17"/>
  <c r="L45" i="17"/>
  <c r="J17" i="19"/>
  <c r="G46" i="19"/>
  <c r="L51" i="19"/>
  <c r="O18" i="20"/>
  <c r="O109" i="20"/>
  <c r="D46" i="21"/>
  <c r="F98" i="10"/>
  <c r="Q36" i="17"/>
  <c r="Q35" i="17"/>
  <c r="P35" i="17"/>
  <c r="Q42" i="17"/>
  <c r="P40" i="17"/>
  <c r="J50" i="18"/>
  <c r="J46" i="18"/>
  <c r="L22" i="19"/>
  <c r="C15" i="7"/>
  <c r="L34" i="18"/>
  <c r="L55" i="18"/>
  <c r="C54" i="18"/>
  <c r="L55" i="19"/>
  <c r="C54" i="19"/>
  <c r="C18" i="5"/>
  <c r="C36" i="5"/>
  <c r="P50" i="17"/>
  <c r="Q51" i="17"/>
  <c r="Q50" i="17"/>
  <c r="D17" i="18"/>
  <c r="L22" i="18"/>
  <c r="L27" i="18"/>
  <c r="F17" i="19"/>
  <c r="L64" i="19"/>
  <c r="H20" i="10"/>
  <c r="H98" i="10"/>
  <c r="E181" i="13"/>
  <c r="P62" i="17"/>
  <c r="E17" i="18"/>
  <c r="I17" i="18"/>
  <c r="L47" i="18"/>
  <c r="L110" i="18"/>
  <c r="H46" i="19"/>
  <c r="E50" i="19"/>
  <c r="F71" i="19"/>
  <c r="F67" i="19"/>
  <c r="D17" i="20"/>
  <c r="O33" i="20"/>
  <c r="O34" i="20"/>
  <c r="C46" i="20"/>
  <c r="O47" i="20"/>
  <c r="O46" i="20"/>
  <c r="L75" i="19"/>
  <c r="J46" i="20"/>
  <c r="D21" i="2"/>
  <c r="D19" i="2"/>
  <c r="D16" i="2"/>
  <c r="D69" i="2"/>
  <c r="C14" i="5"/>
  <c r="G83" i="12"/>
  <c r="L40" i="17"/>
  <c r="L55" i="17"/>
  <c r="L61" i="17"/>
  <c r="F17" i="18"/>
  <c r="J17" i="18"/>
  <c r="H46" i="18"/>
  <c r="E50" i="18"/>
  <c r="L64" i="18"/>
  <c r="F71" i="18"/>
  <c r="F67" i="18"/>
  <c r="F46" i="18"/>
  <c r="J71" i="18"/>
  <c r="J67" i="18"/>
  <c r="L75" i="18"/>
  <c r="L18" i="19"/>
  <c r="L29" i="19"/>
  <c r="C25" i="19"/>
  <c r="L33" i="19"/>
  <c r="L41" i="19"/>
  <c r="K46" i="19"/>
  <c r="L61" i="19"/>
  <c r="D67" i="19"/>
  <c r="L68" i="19"/>
  <c r="L72" i="19"/>
  <c r="C71" i="19"/>
  <c r="G71" i="19"/>
  <c r="G67" i="19"/>
  <c r="K71" i="19"/>
  <c r="K67" i="19"/>
  <c r="E109" i="19"/>
  <c r="E108" i="19"/>
  <c r="I109" i="19"/>
  <c r="I108" i="19"/>
  <c r="L116" i="19"/>
  <c r="O25" i="20"/>
  <c r="O27" i="20"/>
  <c r="K46" i="20"/>
  <c r="E17" i="21"/>
  <c r="I17" i="21"/>
  <c r="M17" i="21"/>
  <c r="D17" i="21"/>
  <c r="H17" i="21"/>
  <c r="L17" i="21"/>
  <c r="N46" i="21"/>
  <c r="I46" i="21"/>
  <c r="M46" i="21"/>
  <c r="D50" i="21"/>
  <c r="H50" i="21"/>
  <c r="H46" i="21"/>
  <c r="J71" i="19"/>
  <c r="J67" i="19"/>
  <c r="N46" i="20"/>
  <c r="Q16" i="17"/>
  <c r="Q15" i="17"/>
  <c r="L15" i="17"/>
  <c r="F31" i="11"/>
  <c r="F60" i="11"/>
  <c r="H83" i="12"/>
  <c r="F17" i="13"/>
  <c r="F181" i="13"/>
  <c r="D181" i="13"/>
  <c r="P15" i="17"/>
  <c r="Q22" i="17"/>
  <c r="Q20" i="17"/>
  <c r="P20" i="17"/>
  <c r="Q27" i="17"/>
  <c r="Q25" i="17"/>
  <c r="Q41" i="17"/>
  <c r="Q40" i="17"/>
  <c r="Q56" i="17"/>
  <c r="P55" i="17"/>
  <c r="P61" i="17"/>
  <c r="P60" i="17"/>
  <c r="F60" i="17"/>
  <c r="J60" i="17"/>
  <c r="L18" i="18"/>
  <c r="L29" i="18"/>
  <c r="C25" i="18"/>
  <c r="C33" i="18"/>
  <c r="G33" i="18"/>
  <c r="G17" i="18"/>
  <c r="K33" i="18"/>
  <c r="K17" i="18"/>
  <c r="L41" i="18"/>
  <c r="L61" i="18"/>
  <c r="D67" i="18"/>
  <c r="D46" i="18"/>
  <c r="H67" i="18"/>
  <c r="L68" i="18"/>
  <c r="L72" i="18"/>
  <c r="C71" i="18"/>
  <c r="G71" i="18"/>
  <c r="G67" i="18"/>
  <c r="G46" i="18"/>
  <c r="K71" i="18"/>
  <c r="K67" i="18"/>
  <c r="K46" i="18"/>
  <c r="E109" i="18"/>
  <c r="E108" i="18"/>
  <c r="L108" i="18"/>
  <c r="I109" i="18"/>
  <c r="I108" i="18"/>
  <c r="I46" i="18"/>
  <c r="L116" i="18"/>
  <c r="F25" i="19"/>
  <c r="J25" i="19"/>
  <c r="L34" i="19"/>
  <c r="L38" i="19"/>
  <c r="D46" i="19"/>
  <c r="L47" i="19"/>
  <c r="F54" i="19"/>
  <c r="F50" i="19"/>
  <c r="J54" i="19"/>
  <c r="J50" i="19"/>
  <c r="L58" i="19"/>
  <c r="E67" i="19"/>
  <c r="I67" i="19"/>
  <c r="I46" i="19"/>
  <c r="L81" i="19"/>
  <c r="L105" i="19"/>
  <c r="F109" i="19"/>
  <c r="F108" i="19"/>
  <c r="J109" i="19"/>
  <c r="J108" i="19"/>
  <c r="L108" i="19"/>
  <c r="L113" i="19"/>
  <c r="O41" i="20"/>
  <c r="O105" i="20"/>
  <c r="O113" i="20"/>
  <c r="J46" i="21"/>
  <c r="O46" i="21"/>
  <c r="F46" i="21"/>
  <c r="F33" i="21"/>
  <c r="F17" i="21"/>
  <c r="J33" i="21"/>
  <c r="J17" i="21"/>
  <c r="N33" i="21"/>
  <c r="N17" i="21"/>
  <c r="C67" i="21"/>
  <c r="C46" i="21"/>
  <c r="G67" i="21"/>
  <c r="G46" i="21"/>
  <c r="K67" i="21"/>
  <c r="K46" i="21"/>
  <c r="H17" i="23"/>
  <c r="L17" i="23"/>
  <c r="P17" i="23"/>
  <c r="T17" i="23"/>
  <c r="X17" i="23"/>
  <c r="AB17" i="23"/>
  <c r="AF17" i="23"/>
  <c r="E17" i="23"/>
  <c r="I17" i="23"/>
  <c r="M17" i="23"/>
  <c r="Q17" i="23"/>
  <c r="U17" i="23"/>
  <c r="Y17" i="23"/>
  <c r="AC17" i="23"/>
  <c r="AG17" i="23"/>
  <c r="W46" i="23"/>
  <c r="D25" i="23"/>
  <c r="T46" i="23"/>
  <c r="D50" i="23"/>
  <c r="E67" i="23"/>
  <c r="E46" i="23"/>
  <c r="M67" i="23"/>
  <c r="M46" i="23"/>
  <c r="U67" i="23"/>
  <c r="U46" i="23"/>
  <c r="AC67" i="23"/>
  <c r="AC46" i="23"/>
  <c r="D17" i="23"/>
  <c r="P46" i="23"/>
  <c r="AF46" i="23"/>
  <c r="L46" i="23"/>
  <c r="AB46" i="23"/>
  <c r="H46" i="23"/>
  <c r="X46" i="23"/>
  <c r="C71" i="23"/>
  <c r="Y17" i="24"/>
  <c r="AC17" i="24"/>
  <c r="AG17" i="24"/>
  <c r="C47" i="24"/>
  <c r="AJ51" i="24"/>
  <c r="D54" i="24"/>
  <c r="D50" i="24"/>
  <c r="D46" i="24"/>
  <c r="AJ72" i="24"/>
  <c r="AJ64" i="24"/>
  <c r="AJ38" i="24"/>
  <c r="C25" i="24"/>
  <c r="AJ25" i="24"/>
  <c r="AJ17" i="24"/>
  <c r="G50" i="24"/>
  <c r="G46" i="24"/>
  <c r="W50" i="24"/>
  <c r="AJ68" i="24"/>
  <c r="C67" i="24"/>
  <c r="AJ67" i="24"/>
  <c r="G67" i="24"/>
  <c r="K67" i="24"/>
  <c r="K46" i="24"/>
  <c r="S67" i="24"/>
  <c r="S46" i="24"/>
  <c r="W67" i="24"/>
  <c r="W46" i="24"/>
  <c r="AA67" i="24"/>
  <c r="AA46" i="24"/>
  <c r="AI67" i="24"/>
  <c r="AI46" i="24"/>
  <c r="D109" i="24"/>
  <c r="D108" i="24"/>
  <c r="AJ108" i="24"/>
  <c r="D17" i="28"/>
  <c r="H17" i="28"/>
  <c r="H41" i="28"/>
  <c r="L17" i="28"/>
  <c r="L41" i="28"/>
  <c r="P17" i="28"/>
  <c r="P41" i="28"/>
  <c r="T17" i="28"/>
  <c r="T41" i="28"/>
  <c r="X17" i="28"/>
  <c r="X41" i="28"/>
  <c r="D23" i="28"/>
  <c r="AA23" i="28"/>
  <c r="D29" i="28"/>
  <c r="AA29" i="28"/>
  <c r="D35" i="28"/>
  <c r="AA35" i="28"/>
  <c r="E39" i="28"/>
  <c r="I39" i="28"/>
  <c r="M39" i="28"/>
  <c r="Q39" i="28"/>
  <c r="U39" i="28"/>
  <c r="E17" i="28"/>
  <c r="E41" i="28"/>
  <c r="F39" i="28"/>
  <c r="J39" i="28"/>
  <c r="N39" i="28"/>
  <c r="R39" i="28"/>
  <c r="V39" i="28"/>
  <c r="K68" i="22"/>
  <c r="J63" i="22"/>
  <c r="D27" i="22"/>
  <c r="C15" i="22"/>
  <c r="I63" i="22"/>
  <c r="C27" i="22"/>
  <c r="M68" i="22"/>
  <c r="H63" i="22"/>
  <c r="L22" i="22"/>
  <c r="I15" i="22"/>
  <c r="D68" i="22"/>
  <c r="K27" i="22"/>
  <c r="C22" i="22"/>
  <c r="G68" i="22"/>
  <c r="F63" i="22"/>
  <c r="F22" i="22"/>
  <c r="J68" i="22"/>
  <c r="E63" i="22"/>
  <c r="I22" i="22"/>
  <c r="I68" i="22"/>
  <c r="D63" i="22"/>
  <c r="H22" i="22"/>
  <c r="E15" i="22"/>
  <c r="K63" i="22"/>
  <c r="E27" i="22"/>
  <c r="F27" i="22"/>
  <c r="E22" i="22"/>
  <c r="F15" i="22"/>
  <c r="M22" i="22"/>
  <c r="J22" i="22"/>
  <c r="J27" i="22"/>
  <c r="K15" i="22"/>
  <c r="F68" i="22"/>
  <c r="M27" i="22"/>
  <c r="N15" i="22"/>
  <c r="E68" i="22"/>
  <c r="L27" i="22"/>
  <c r="D22" i="22"/>
  <c r="L68" i="22"/>
  <c r="G63" i="22"/>
  <c r="K22" i="22"/>
  <c r="H15" i="22"/>
  <c r="C68" i="22"/>
  <c r="I27" i="22"/>
  <c r="G15" i="22"/>
  <c r="M63" i="22"/>
  <c r="H27" i="22"/>
  <c r="J15" i="22"/>
  <c r="L63" i="22"/>
  <c r="G27" i="22"/>
  <c r="M15" i="22"/>
  <c r="H68" i="22"/>
  <c r="C63" i="22"/>
  <c r="G22" i="22"/>
  <c r="D15" i="22"/>
  <c r="D41" i="28"/>
  <c r="AA17" i="28"/>
  <c r="AA41" i="28"/>
  <c r="C17" i="24"/>
  <c r="J46" i="19"/>
  <c r="L25" i="19"/>
  <c r="C17" i="19"/>
  <c r="C50" i="18"/>
  <c r="L54" i="18"/>
  <c r="AJ50" i="24"/>
  <c r="AJ109" i="24"/>
  <c r="C46" i="24"/>
  <c r="AJ47" i="24"/>
  <c r="AJ46" i="24"/>
  <c r="D46" i="23"/>
  <c r="L71" i="19"/>
  <c r="C67" i="19"/>
  <c r="L67" i="19"/>
  <c r="E46" i="18"/>
  <c r="L60" i="17"/>
  <c r="Q62" i="17"/>
  <c r="Q45" i="17"/>
  <c r="AJ54" i="24"/>
  <c r="F46" i="19"/>
  <c r="L33" i="18"/>
  <c r="L17" i="18"/>
  <c r="Q55" i="17"/>
  <c r="Q61" i="17"/>
  <c r="L109" i="18"/>
  <c r="C67" i="23"/>
  <c r="L109" i="19"/>
  <c r="L71" i="18"/>
  <c r="C67" i="18"/>
  <c r="L67" i="18"/>
  <c r="L25" i="18"/>
  <c r="C17" i="18"/>
  <c r="L17" i="19"/>
  <c r="E46" i="19"/>
  <c r="C50" i="7"/>
  <c r="L54" i="19"/>
  <c r="C50" i="19"/>
  <c r="O17" i="20"/>
  <c r="N68" i="22"/>
  <c r="N27" i="22"/>
  <c r="N63" i="22"/>
  <c r="N22" i="22"/>
  <c r="L50" i="18"/>
  <c r="L46" i="18"/>
  <c r="C46" i="18"/>
  <c r="L50" i="19"/>
  <c r="L46" i="19"/>
  <c r="C46" i="19"/>
  <c r="C46" i="23"/>
  <c r="D17" i="7"/>
  <c r="Q60" i="17"/>
  <c r="D15" i="7"/>
  <c r="D50" i="7"/>
</calcChain>
</file>

<file path=xl/sharedStrings.xml><?xml version="1.0" encoding="utf-8"?>
<sst xmlns="http://schemas.openxmlformats.org/spreadsheetml/2006/main" count="2013" uniqueCount="893">
  <si>
    <t>DEUDA PÚBLICA 1er. TRIMESTRE DE 2015</t>
  </si>
  <si>
    <t>ÍNDICE</t>
  </si>
  <si>
    <t>HOJA</t>
  </si>
  <si>
    <t>CONTENIDO</t>
  </si>
  <si>
    <t>Deuda al 31-03-2015: nivel y composición</t>
  </si>
  <si>
    <t>A.1.1</t>
  </si>
  <si>
    <t>Deuda del Sector Público Nacional por instrumento y tipo de plazo</t>
  </si>
  <si>
    <t>A.1.2</t>
  </si>
  <si>
    <r>
      <t>Deuda del Sector Público Nacional no presentada al canje</t>
    </r>
    <r>
      <rPr>
        <sz val="12"/>
        <color indexed="10"/>
        <rFont val="Times New Roman"/>
        <family val="1"/>
      </rPr>
      <t/>
    </r>
  </si>
  <si>
    <t>A.1.3</t>
  </si>
  <si>
    <t>Deuda del Sector Público Nacional - Clasificado por Deuda Directa o Indirecta</t>
  </si>
  <si>
    <t>A.1.4</t>
  </si>
  <si>
    <t>Deuda del Sector Público Nacional - Por legislación, situación e instrumento</t>
  </si>
  <si>
    <t>A.1.5</t>
  </si>
  <si>
    <t>Deuda pendiente de reestructuración</t>
  </si>
  <si>
    <t>A.1.6</t>
  </si>
  <si>
    <t>Composición por tipo de moneda y tasa de la deuda del Sector Público Nacional</t>
  </si>
  <si>
    <t>A.1.7</t>
  </si>
  <si>
    <t>Tasa promedio ponderada de la deuda del Sector Público Nacional por moneda e instrumento</t>
  </si>
  <si>
    <t>A.1.8</t>
  </si>
  <si>
    <t>Vida promedio de la deuda del Sector Público Nacional por instrumento</t>
  </si>
  <si>
    <t>A.1.9</t>
  </si>
  <si>
    <t>Títulos públicos, letras del tesoro y préstamos garantizados emitidos en moneda nacional</t>
  </si>
  <si>
    <t>A.1.10</t>
  </si>
  <si>
    <t>Títulos públicos y préstamos garantizados emitidos en moneda nacional y ajustables por CER</t>
  </si>
  <si>
    <t>A.1.11</t>
  </si>
  <si>
    <t>Títulos públicos emitidos en moneda extranjera</t>
  </si>
  <si>
    <t>A.1.12</t>
  </si>
  <si>
    <t>Deuda del Sector Público Nacional no presentada al canje, desagregada por instrumento</t>
  </si>
  <si>
    <t>Evolución reciente de la deuda</t>
  </si>
  <si>
    <t>A.2.1</t>
  </si>
  <si>
    <t>Serie de la Deuda del Sector Público Nacional por trimestre - 1er. Trimestre 2014 - 1er. Trimestre 2015</t>
  </si>
  <si>
    <t>A.2.2</t>
  </si>
  <si>
    <t>Flujos y variaciones de la deuda del Sector Público Nacional - 1er. Trimestre 2015</t>
  </si>
  <si>
    <t>A.2.3</t>
  </si>
  <si>
    <t>Serie de Tipos de Cambio y Coeficiente de estabilización de referencia</t>
  </si>
  <si>
    <t>Vencimientos de capital e interés de la deuda al 31-03-2015 proyectados</t>
  </si>
  <si>
    <t>A.3.1</t>
  </si>
  <si>
    <t>Perfil mensual de vencimientos de capital e intereses de la deuda del Sector Público Nacional - 2do. Trimestre 2015 - 1er. Trimestre 2016</t>
  </si>
  <si>
    <t>A.3.2</t>
  </si>
  <si>
    <t>Perfil mensual de vencimientos de capital de la deuda del Sector Público Nacional, desagregado por instrumento - Abril - Diciembre de 2015</t>
  </si>
  <si>
    <t>A.3.3</t>
  </si>
  <si>
    <t>Perfil mensual de vencimientos de intereses de la deuda del Sector Público Nacional, desagregado por instrumento - Abril- Diciembre de 2015</t>
  </si>
  <si>
    <t>A.3.4</t>
  </si>
  <si>
    <t>Perfil mensual de vencimientos de capital de la deuda del Sector Público Nacional, desagregado por instrumento - 2016</t>
  </si>
  <si>
    <t>A.3.5</t>
  </si>
  <si>
    <t>Perfil mensual de vencimientos de intereses de la deuda del Sector Público Nacional, desagregado por instrumento - 2016</t>
  </si>
  <si>
    <t>A.3.6</t>
  </si>
  <si>
    <t>Perfil anual de vencimientos de capital e intereses de la deuda del Sector Público Nacional</t>
  </si>
  <si>
    <t>A.3.7</t>
  </si>
  <si>
    <t>Perfil anual de vencimientos de capital de la deuda del Sector Público Nacional, desagregado por instrumento</t>
  </si>
  <si>
    <t>A.3.8</t>
  </si>
  <si>
    <t>Perfil anual de vencimientos de intereses de la deuda del Sector Público Nacional, desagregado por instrumento</t>
  </si>
  <si>
    <t>Otros Cuadros</t>
  </si>
  <si>
    <t>A.4.1</t>
  </si>
  <si>
    <t>Valores Negociables Vinculados al PBI</t>
  </si>
  <si>
    <t>A.4.2</t>
  </si>
  <si>
    <t>Activos financieros de la Administración Pública Nacional</t>
  </si>
  <si>
    <t>A.4.3</t>
  </si>
  <si>
    <t>Activos financieros con cargo a provincias</t>
  </si>
  <si>
    <t>A.4.4</t>
  </si>
  <si>
    <t>Flujos netos anuales con Organismos internacionales</t>
  </si>
  <si>
    <t>A.4.5</t>
  </si>
  <si>
    <t>A.4.6</t>
  </si>
  <si>
    <t>A.4.7</t>
  </si>
  <si>
    <t>Indicadores de sostenibilidad de la Deuda Pública.</t>
  </si>
  <si>
    <t>Indice</t>
  </si>
  <si>
    <t>MINISTERIO DE ECONOMÍA Y FINANZAS PÚBLICAS</t>
  </si>
  <si>
    <t>SECRETARÍA DE FINANZAS</t>
  </si>
  <si>
    <t>DEUDA DEL SECTOR PÚBLICO NACIONAL EXCLUÍDA LA DEUDA</t>
  </si>
  <si>
    <t>NO PRESENTADA AL CANJE (Dtos. 1735/04 y 563/10)</t>
  </si>
  <si>
    <t xml:space="preserve"> POR INSTRUMENTO Y POR TIPO DE PLAZO</t>
  </si>
  <si>
    <t>Datos al 31/03/2015</t>
  </si>
  <si>
    <t>Miles de u$s</t>
  </si>
  <si>
    <t>Miles de $</t>
  </si>
  <si>
    <t>I- TOTAL DEUDA PÚBLICA -BRUTA- ( II + III )</t>
  </si>
  <si>
    <t>II- SUB-TOTAL DEUDA A VENCER</t>
  </si>
  <si>
    <t xml:space="preserve">        MEDIANO Y LARGO PLAZO</t>
  </si>
  <si>
    <t>TÍTULOS PÚBLICOS</t>
  </si>
  <si>
    <t xml:space="preserve">    Administración Central</t>
  </si>
  <si>
    <t xml:space="preserve">    - Moneda nacional</t>
  </si>
  <si>
    <t xml:space="preserve">    - Moneda extranjera </t>
  </si>
  <si>
    <t>PRESTAMOS</t>
  </si>
  <si>
    <t xml:space="preserve">    PRESTAMOS GARANTIZADOS</t>
  </si>
  <si>
    <t xml:space="preserve">    ORGANISMOS INTERNACIONALES</t>
  </si>
  <si>
    <t xml:space="preserve">   - BIRF</t>
  </si>
  <si>
    <t xml:space="preserve">   - BID</t>
  </si>
  <si>
    <t xml:space="preserve">   - FONPLATA</t>
  </si>
  <si>
    <t xml:space="preserve">   - FIDA</t>
  </si>
  <si>
    <t xml:space="preserve">   - CAF</t>
  </si>
  <si>
    <t xml:space="preserve">   - BEI</t>
  </si>
  <si>
    <t xml:space="preserve">    ORGANISMOS OFICIALES</t>
  </si>
  <si>
    <t xml:space="preserve">    BANCA COMERCIAL</t>
  </si>
  <si>
    <t xml:space="preserve">    OTROS AVALES</t>
  </si>
  <si>
    <t xml:space="preserve">    ADELANTOS TRANSITORIOS BCRA</t>
  </si>
  <si>
    <t xml:space="preserve">    LETRAS DEL TESORO (1)</t>
  </si>
  <si>
    <t xml:space="preserve">    PAGARES DEL TESORO</t>
  </si>
  <si>
    <t xml:space="preserve">        CORTO PLAZO (2)</t>
  </si>
  <si>
    <t xml:space="preserve">III- SUB-TOTAL ATRASOS </t>
  </si>
  <si>
    <t xml:space="preserve">    CAPITAL</t>
  </si>
  <si>
    <t xml:space="preserve">    INTERÉS</t>
  </si>
  <si>
    <t xml:space="preserve"> IV- ACTIVOS FINANCIEROS (3)</t>
  </si>
  <si>
    <t xml:space="preserve"> V- TOTAL DEUDA PÚBLICA -NETA- ( I - IV )</t>
  </si>
  <si>
    <t>(1) No incluye las Letras en Garantía</t>
  </si>
  <si>
    <t xml:space="preserve"> (2) Incluye operaciones de hasta un año de plazo con vencimiento, a partir de abril de 2015</t>
  </si>
  <si>
    <t xml:space="preserve"> (3) Activos Financieros son créditos a favor del Estado Nacional que se originan en operaciones de Crédito Público.</t>
  </si>
  <si>
    <t>DEUDA DEL SECTOR PÚBLICO NACIONAL NO PRESENTADA AL CANJE</t>
  </si>
  <si>
    <t>(Dtos. 1735/04 y 563/10)</t>
  </si>
  <si>
    <t>I- DEUDA NO PRESENTADA AL CANJE -BRUTA- ( II + III )</t>
  </si>
  <si>
    <t>II-  CAPITAL</t>
  </si>
  <si>
    <t xml:space="preserve">    - Moneda extranjera</t>
  </si>
  <si>
    <t>III-  INTERES (1)</t>
  </si>
  <si>
    <t xml:space="preserve"> IV- ACTIVOS FINANCIEROS (2)</t>
  </si>
  <si>
    <t xml:space="preserve"> V- DEUDA NO PRESENTADA AL CANJE -NETA- ( I - IV )</t>
  </si>
  <si>
    <t>(1)  No incluye intereses moratorios ni punitorios.  Resulta relevante recordar que para aquella deuda elegible que sí fuera presentada al canje; no se reconocieron los intereses devengados e impagos con posterioridad al 31-12-2001.</t>
  </si>
  <si>
    <t>(2) Activos Financieros son créditos a favor del Estado Nacional que se originan en operaciones de Crédito Público.</t>
  </si>
  <si>
    <t xml:space="preserve"> CLASIFICADO POR DEUDA DIRECTA E INDIRECTA</t>
  </si>
  <si>
    <t>II- DEUDA DIRECTA</t>
  </si>
  <si>
    <t>LARGO PLAZO</t>
  </si>
  <si>
    <t xml:space="preserve"> Títulos Públicos</t>
  </si>
  <si>
    <t xml:space="preserve"> Prestamos Garantizados</t>
  </si>
  <si>
    <t xml:space="preserve"> Organismos Intenacionales</t>
  </si>
  <si>
    <t xml:space="preserve"> Organismos Oficiales</t>
  </si>
  <si>
    <t xml:space="preserve"> Banca Comercial</t>
  </si>
  <si>
    <t xml:space="preserve"> Adelantos Transitorios</t>
  </si>
  <si>
    <t xml:space="preserve"> Letras del Tesoro</t>
  </si>
  <si>
    <t xml:space="preserve"> Pagarés del Tesoro</t>
  </si>
  <si>
    <t>CORTO PLAZO (1)</t>
  </si>
  <si>
    <t>Atrasos</t>
  </si>
  <si>
    <t xml:space="preserve">  CAPITAL</t>
  </si>
  <si>
    <t xml:space="preserve">  INTERES (2)</t>
  </si>
  <si>
    <t>III- DEUDA INDIRECTA</t>
  </si>
  <si>
    <t>Deuda a Vencer</t>
  </si>
  <si>
    <t xml:space="preserve"> Avales</t>
  </si>
  <si>
    <t xml:space="preserve"> Garantias a las provincias</t>
  </si>
  <si>
    <t xml:space="preserve"> (1) Incluye operaciones de hasta un año de plazo con vencimiento, a partir de abril de 2015</t>
  </si>
  <si>
    <t xml:space="preserve"> (2) No incluye intereses moratorios ni punitorios.</t>
  </si>
  <si>
    <t>DEUDA DEL SECTOR PÚBLICO NACIONAL</t>
  </si>
  <si>
    <t xml:space="preserve"> POR LEGISLACION, INSTRUMENTO Y SITUACIÓN</t>
  </si>
  <si>
    <t>%</t>
  </si>
  <si>
    <t>Saldo Bruto</t>
  </si>
  <si>
    <t xml:space="preserve"> - TOTAL DEUDA PÚBLICA (EXCLUYE BONOS NO PRESENTADOS AL CANJE)</t>
  </si>
  <si>
    <t xml:space="preserve"> - EN SITUACION DE PAGO NORMAL</t>
  </si>
  <si>
    <t xml:space="preserve"> - EN SITUACIÓN DE PAGO DIFERIDO</t>
  </si>
  <si>
    <t>I- LEGISLACION ARGENTINA</t>
  </si>
  <si>
    <t xml:space="preserve">    TÍTULOS PÚBLICOS Y LETRAS DEL TESORO</t>
  </si>
  <si>
    <t xml:space="preserve">    PRÉSTAMOS GARANTIZADOS</t>
  </si>
  <si>
    <t xml:space="preserve">    ANTICIPO - BCRA</t>
  </si>
  <si>
    <t xml:space="preserve">    AVALES</t>
  </si>
  <si>
    <t xml:space="preserve">    BANCA</t>
  </si>
  <si>
    <t xml:space="preserve">    OTROS</t>
  </si>
  <si>
    <t>II- LEGISLACION EXTRANJERA</t>
  </si>
  <si>
    <t xml:space="preserve">    BILATERALES</t>
  </si>
  <si>
    <t xml:space="preserve"> TOTAL BONOS NO PRESENTADOS AL CANJE - DECRETOS 1735/04 y  563/10</t>
  </si>
  <si>
    <t xml:space="preserve"> - CAPITAL</t>
  </si>
  <si>
    <t xml:space="preserve"> - ATRASOS DE INTERES</t>
  </si>
  <si>
    <t>DEUDA PENDIENTE DE REESTRUCTURACIÓN</t>
  </si>
  <si>
    <t>(EXCLUIDA DEUDA NO PRESENTADA CANJES DECRETOS 1735/04 Y 563/10)</t>
  </si>
  <si>
    <t>(En miles de u$s)</t>
  </si>
  <si>
    <t>TIPO DE DEUDA</t>
  </si>
  <si>
    <t>CAPITAL</t>
  </si>
  <si>
    <t>INTERÉS (1)</t>
  </si>
  <si>
    <t>TOTAL</t>
  </si>
  <si>
    <t xml:space="preserve"> TOTAL</t>
  </si>
  <si>
    <t xml:space="preserve">    OTROS ACREEDORES</t>
  </si>
  <si>
    <t>(1) No incluye intereses Moratorios ni Punitorios.</t>
  </si>
  <si>
    <t>COMPOSICIÓN POR MONEDA Y TASA (1)</t>
  </si>
  <si>
    <t>Tipo de Tasa</t>
  </si>
  <si>
    <t>Deuda al 31/03/2015</t>
  </si>
  <si>
    <t xml:space="preserve"> </t>
  </si>
  <si>
    <t>Moneda local (2)</t>
  </si>
  <si>
    <t xml:space="preserve">     Deuda no ajustable por CER</t>
  </si>
  <si>
    <t xml:space="preserve">        Tasa fija</t>
  </si>
  <si>
    <t xml:space="preserve">        Tasa Cero</t>
  </si>
  <si>
    <t xml:space="preserve">        Tasas Variables</t>
  </si>
  <si>
    <t xml:space="preserve">     Deuda ajustable por CER</t>
  </si>
  <si>
    <t>Moneda extranjera</t>
  </si>
  <si>
    <t xml:space="preserve">     Deuda en dólares estadounidenses</t>
  </si>
  <si>
    <t xml:space="preserve">                Tasa Libo</t>
  </si>
  <si>
    <t xml:space="preserve">               Otras tasas variables</t>
  </si>
  <si>
    <t xml:space="preserve">     Deuda en Euros</t>
  </si>
  <si>
    <t xml:space="preserve">     Deuda en Yenes</t>
  </si>
  <si>
    <t xml:space="preserve">     Deuda en otras monedas extranjeras (3)</t>
  </si>
  <si>
    <t xml:space="preserve"> TOTAL DEUDA PÚBLICA -BRUTA-</t>
  </si>
  <si>
    <t>(1) Excluye la deuda no presentada al canje (Decretos 1735/04 y 563/10).</t>
  </si>
  <si>
    <t>(2) La deuda emitida en dólares, pero cuyo pago de capital e interés es en pesos, se clasifica como deuda en Moneda Local.</t>
  </si>
  <si>
    <t>(3) Incluye: Libras esterlinas, Franco Suizo, Corona Danesa, Corona Sueca, Dólar Canadiense, Dinar Kuwaiti y Dólar Australiano.</t>
  </si>
  <si>
    <t>TASA PROMEDIO PONDERADA</t>
  </si>
  <si>
    <t xml:space="preserve"> POR MONEDA E INSTRUMENTO</t>
  </si>
  <si>
    <t xml:space="preserve">    TASA PROMEDIO PONDERADA TOTAL</t>
  </si>
  <si>
    <t xml:space="preserve">     Deuda en pesos no ajustables por CER</t>
  </si>
  <si>
    <t xml:space="preserve">       Títulos Públicos </t>
  </si>
  <si>
    <t xml:space="preserve">       Letras del Tesoro</t>
  </si>
  <si>
    <t xml:space="preserve">       Pagaré 2015</t>
  </si>
  <si>
    <t xml:space="preserve">       Pagaré 2019</t>
  </si>
  <si>
    <t xml:space="preserve">       Préstamos garantizados</t>
  </si>
  <si>
    <t xml:space="preserve">       Otros préstamos</t>
  </si>
  <si>
    <t xml:space="preserve">      Adelantos Transitorios BCRA</t>
  </si>
  <si>
    <t xml:space="preserve">     Deuda en pesos ajustables por CER</t>
  </si>
  <si>
    <t xml:space="preserve">    Deuda en dólares estadounidenses</t>
  </si>
  <si>
    <t xml:space="preserve">       Organismos Internacionales</t>
  </si>
  <si>
    <t xml:space="preserve">       Organismos Oficiales</t>
  </si>
  <si>
    <t xml:space="preserve">     Deuda en euros</t>
  </si>
  <si>
    <t xml:space="preserve">     Deuda en yenes</t>
  </si>
  <si>
    <t xml:space="preserve">     Deuda en otras monedas extranjeras</t>
  </si>
  <si>
    <r>
      <t>Nota Metodológica:</t>
    </r>
    <r>
      <rPr>
        <sz val="10"/>
        <rFont val="Times New Roman"/>
        <family val="1"/>
      </rPr>
      <t xml:space="preserve"> Cálculo realizado sobre la deuda en situación de pago normal. Se aplican las tasas de referencia vigentes al 31/03/2015, incluyendo la tasa "plena" en aquellos instrumentos que capitalizan parte de los intereses que devengan.</t>
    </r>
  </si>
  <si>
    <t>VIDA PROMEDIO DE LA DEUDA PÚBLICA NACIONAL</t>
  </si>
  <si>
    <t>EXCLUIDA LA DEUDA NO PRESENTADA AL CANJE (Dtos. 1735/04 y 563/10) (1)</t>
  </si>
  <si>
    <t xml:space="preserve">- En años - </t>
  </si>
  <si>
    <t>VIDA PROMEDIO TOTAL</t>
  </si>
  <si>
    <t xml:space="preserve"> Títulos Públicos </t>
  </si>
  <si>
    <t xml:space="preserve"> Total Préstamos </t>
  </si>
  <si>
    <t xml:space="preserve"> - Organismos Internacionales</t>
  </si>
  <si>
    <t xml:space="preserve"> - Organismos Oficiales</t>
  </si>
  <si>
    <t xml:space="preserve"> - Préstamos Garantizados (Canje Noviembre 2001)</t>
  </si>
  <si>
    <t xml:space="preserve"> - Pagarés del Tesoro</t>
  </si>
  <si>
    <t xml:space="preserve"> - Banca Comercial</t>
  </si>
  <si>
    <t xml:space="preserve"> - Otros Acreedores</t>
  </si>
  <si>
    <t xml:space="preserve"> - Adelantos Transitorios</t>
  </si>
  <si>
    <t>(1) Excluye atrasos de capital e intereses y deuda pendiente de reestructuración.</t>
  </si>
  <si>
    <t>TÍTULOS PÚBLICOS, LETRAS DEL TESORO, PRÉSTAMOS GARANTIZADOS Y PAGARÉS</t>
  </si>
  <si>
    <t>EMITIDOS EN MONEDA NACIONAL</t>
  </si>
  <si>
    <t>DATOS AL 31/03/2015</t>
  </si>
  <si>
    <t>En miles de u$s</t>
  </si>
  <si>
    <t>Fecha de emisión</t>
  </si>
  <si>
    <t>Denominación</t>
  </si>
  <si>
    <t>Tasa vigente</t>
  </si>
  <si>
    <t>Vencimiento</t>
  </si>
  <si>
    <t>Valor nominal original en circulación</t>
  </si>
  <si>
    <t>Valor nominal residual en circulación (1)</t>
  </si>
  <si>
    <t>Valor nominal actualizado en circulación (2)</t>
  </si>
  <si>
    <t>TÍTULOS LOCALES</t>
  </si>
  <si>
    <t>BOCONES</t>
  </si>
  <si>
    <t>PRO 7</t>
  </si>
  <si>
    <t>Caja de ahorro en Pesos</t>
  </si>
  <si>
    <t>PR 14</t>
  </si>
  <si>
    <t>Badlar Bancos Privados</t>
  </si>
  <si>
    <t>PR 15</t>
  </si>
  <si>
    <t>LETRAS DEL TESORO</t>
  </si>
  <si>
    <t>Letra del Tesoro - AGP</t>
  </si>
  <si>
    <t>Letra del Tesoro - BNA</t>
  </si>
  <si>
    <t>Tasa Badlar</t>
  </si>
  <si>
    <t>Letra del Tesoro - CAMMESA</t>
  </si>
  <si>
    <t>Tasa Cero</t>
  </si>
  <si>
    <t>Letra del Tesoro - ENARSA</t>
  </si>
  <si>
    <t>Letra del Tesoro - FAH</t>
  </si>
  <si>
    <t>Letra del Tesoro - FFPEV</t>
  </si>
  <si>
    <t>Letra del Tesoro - FFRE</t>
  </si>
  <si>
    <t>Letra del Tesoro - FFRH</t>
  </si>
  <si>
    <t>Letra del Tesoro - FFSIT</t>
  </si>
  <si>
    <t>Letra del Tesoro - FGS</t>
  </si>
  <si>
    <t>Tasa Badlar + 5,70%</t>
  </si>
  <si>
    <t>Tasa Badlar + 6,74%</t>
  </si>
  <si>
    <t>Tasa Badlar + 3,10%</t>
  </si>
  <si>
    <t>Tasa Badlar + 5,00%</t>
  </si>
  <si>
    <t>Tasa Badlar + 3,00%</t>
  </si>
  <si>
    <t>Letra del Tesoro - IAF</t>
  </si>
  <si>
    <t>Letra del Tesoro - INDER</t>
  </si>
  <si>
    <t>Letra del Tesoro - LOTERÍA</t>
  </si>
  <si>
    <t>Letra del Tesoro - PROCREAR</t>
  </si>
  <si>
    <t>Letra del Tesoro - SRT</t>
  </si>
  <si>
    <t>OTROS</t>
  </si>
  <si>
    <t>Bono del Tesoro Consolidado 2089</t>
  </si>
  <si>
    <t>Bono del Tesoro $ 2016</t>
  </si>
  <si>
    <t>BONAC $ Marzo 2016</t>
  </si>
  <si>
    <t>Tasa Lebac</t>
  </si>
  <si>
    <t>BONAC $ Septiembre 2016</t>
  </si>
  <si>
    <t>BONAD/U$S/1.75%/2016</t>
  </si>
  <si>
    <t>BONAD/U$S/2,40%/18-03-2018</t>
  </si>
  <si>
    <t>BONAR $ 2015</t>
  </si>
  <si>
    <t>Badlar Bancos Privados + 3,00%</t>
  </si>
  <si>
    <t>BONAR $ 2016</t>
  </si>
  <si>
    <t>Badlar Bancos Privados +2,00%</t>
  </si>
  <si>
    <t>Badlar Bancos Privados + 3,25%</t>
  </si>
  <si>
    <t>BONAR $ 2017</t>
  </si>
  <si>
    <t>BONAR $ 2018</t>
  </si>
  <si>
    <t>BONAR $ 2019</t>
  </si>
  <si>
    <t>Badlar Bancos Privados + 2,50%</t>
  </si>
  <si>
    <t>BONAR $ 2020</t>
  </si>
  <si>
    <t>AMPAROS Y EXCEPCIONES</t>
  </si>
  <si>
    <t>PRESTAMOS GARANTIZADOS</t>
  </si>
  <si>
    <t>PTMO. GAR. TASA FIJA PRO 7 $</t>
  </si>
  <si>
    <t>PAGARES DEL TESORO</t>
  </si>
  <si>
    <t>Pagaré 2015 $</t>
  </si>
  <si>
    <t>Pagaré 2019 $</t>
  </si>
  <si>
    <t>(1) Valor nominal original (VNO) menos amortizaciones vencidas.  Surge de multiplicar el VNO por el valor residual al 31-03-2015</t>
  </si>
  <si>
    <t>(2) Surge de multiplicar el valor nominal residual por el coeficiente de capitalización al 31-03-2015</t>
  </si>
  <si>
    <t>TÍTULOS PÚBLICOS, PRÉSTAMOS GARANTIZADOS Y PAGARÉS</t>
  </si>
  <si>
    <t>EMITIDOS EN MONEDA NACIONAL AJUSTABLES POR CER</t>
  </si>
  <si>
    <t>Tasa Vigente</t>
  </si>
  <si>
    <t>Valor nominal original en circulación (1)</t>
  </si>
  <si>
    <t>Valor nominal residual en circulación (2)</t>
  </si>
  <si>
    <t xml:space="preserve">Valor nominal actualizado en circulación (3) </t>
  </si>
  <si>
    <t>BONOS DE CONSOLIDACION</t>
  </si>
  <si>
    <t>PR 12</t>
  </si>
  <si>
    <t>PR 13</t>
  </si>
  <si>
    <t>BONOS DE LA REESTRUCTURACION - DTO. 1735/04 y 563/10</t>
  </si>
  <si>
    <t xml:space="preserve">PAR EN PESOS - DTO. 1735/04 </t>
  </si>
  <si>
    <t>PAR EN PESOS - DTO. 563/10</t>
  </si>
  <si>
    <t>DISCOUNT EN PESOS - DTO. 1735/04</t>
  </si>
  <si>
    <t>DISCOUNT EN PESOS - DTO. 563/10</t>
  </si>
  <si>
    <t>CUASIPAR EN PESOS - DTO. 1735/04</t>
  </si>
  <si>
    <t>PRESTAMOS TASA FIJA 5,00%</t>
  </si>
  <si>
    <t>PTMO. GAR. TASA FIJA BONTE 27</t>
  </si>
  <si>
    <t>PTMO. GAR. TASA FIJA GL 15</t>
  </si>
  <si>
    <t>PTMO. GAR. TASA FIJA GL 17</t>
  </si>
  <si>
    <t>PTMO. GAR. TASA FIJA GL 18</t>
  </si>
  <si>
    <t>PTMO. GAR. TASA FIJA GL19</t>
  </si>
  <si>
    <t>PTMO. GAR. TASA FIJA GL 20</t>
  </si>
  <si>
    <t>PTMO. GAR. TASA FIJA GL 27</t>
  </si>
  <si>
    <t>PTMO. GAR. TASA FIJA GL 30</t>
  </si>
  <si>
    <t>PTMO. GAR. TASA FIJA GL 31</t>
  </si>
  <si>
    <t>PTMO. GAR. TASA FIJA GL 31 MEGA</t>
  </si>
  <si>
    <t>PTMO. GAR. TASA VAR. GL 15</t>
  </si>
  <si>
    <t>PTMO. GAR. TASA VAR. GL 17</t>
  </si>
  <si>
    <t>PTMO. GAR. TASA VAR. GL 18</t>
  </si>
  <si>
    <t>PTMO. GAR. TASA VAR. GL 20</t>
  </si>
  <si>
    <t>PTMO. GAR. TASA VAR. GL 27</t>
  </si>
  <si>
    <t>PTMO. GAR. TASA VAR. GL 30</t>
  </si>
  <si>
    <t>PTMO. GAR. TASA VAR. GL 31 MEGA</t>
  </si>
  <si>
    <t>PTMO. GAR. TASA VAR. PRO 8</t>
  </si>
  <si>
    <t>PRESTAMOS TASA FIJA 5,50%</t>
  </si>
  <si>
    <t>PTMO. GAR. CERT. CAP. B.N.A. 2018</t>
  </si>
  <si>
    <t>PAGARÉS DEL TESORO</t>
  </si>
  <si>
    <t>PAGARE 2038-BNA</t>
  </si>
  <si>
    <t>TOTALES</t>
  </si>
  <si>
    <t xml:space="preserve">(1) En el caso de los préstamos garantizados, el monto surge de multiplicar por 1,40 el VNO en circulación. </t>
  </si>
  <si>
    <t>(2) Valor nominal original (VNO) menos amortizaciones vencidas.  Surge de multiplicar el VNO por el valor residual al 31-03-2015</t>
  </si>
  <si>
    <t>(3) Surge de multiplicar el valor nominal residual por el coeficiente de capitalización y el coeficiente de estabilización de referencia al 31-03-2015</t>
  </si>
  <si>
    <t>SECRETARIA DE FINANZAS</t>
  </si>
  <si>
    <t xml:space="preserve"> TÍTULOS PÚBLICOS, LETRAS DEL TESORO Y PAGARÉS EMITIDOS EN MONEDA EXTRANJERA</t>
  </si>
  <si>
    <t>BAADE, BODEN y BONAR</t>
  </si>
  <si>
    <t>BAADE 2016 Registral</t>
  </si>
  <si>
    <t>BAADE 2016 Al portador</t>
  </si>
  <si>
    <t>BODEN 2015</t>
  </si>
  <si>
    <t>BONAR X</t>
  </si>
  <si>
    <t>BONAR 2018</t>
  </si>
  <si>
    <t>BONAR 2019</t>
  </si>
  <si>
    <t>BONAR 2024</t>
  </si>
  <si>
    <t>PAR EN U$S - DTO. 1735/04 - LEY NY</t>
  </si>
  <si>
    <t>PAR EN U$S - DTO. 1735/04 - LEY ARG</t>
  </si>
  <si>
    <t>PAR EN U$S - DTO. 563/10 - LEY NY</t>
  </si>
  <si>
    <t>PAR EN U$S - DTO. 563/10 - LEY ARG</t>
  </si>
  <si>
    <t>PAR EN EUROS - DTO. 1735/04</t>
  </si>
  <si>
    <t>PAR EN EUROS - DTO. 563/10</t>
  </si>
  <si>
    <t>PAR EN YENES - DTO. 1735/04</t>
  </si>
  <si>
    <t>PAR EN YENES - DTO. 563/10</t>
  </si>
  <si>
    <t>DISCOUNT EN U$S - DTO. 1735/04 - LEY NY</t>
  </si>
  <si>
    <t>DISCOUNT EN U$S - DTO. 1735/04 - LEY ARG</t>
  </si>
  <si>
    <t>DISCOUNT EN U$S - DTO. 563/10 - LEY NY</t>
  </si>
  <si>
    <t>DISCOUNT EN U$S - DTO. 563/10 - LEY ARG</t>
  </si>
  <si>
    <t>DISCOUNT EN EUROS - DTO. 1735/04</t>
  </si>
  <si>
    <t>DISCOUNT EN EUROS - DTO. 563/10</t>
  </si>
  <si>
    <t>DISCOUNT EN YENES - DTO. 1735/04</t>
  </si>
  <si>
    <t>DISCOUNT EN YENES - DTO. 563/10</t>
  </si>
  <si>
    <t>GLOBAL 2017 USD - DTO. 563/10</t>
  </si>
  <si>
    <t>LETRA/U$S/BNA/05-12-2016</t>
  </si>
  <si>
    <t>Tasa cero</t>
  </si>
  <si>
    <t>LETRA/U$S/BNA/10-07-2015</t>
  </si>
  <si>
    <t>LETRA/U$S/BNA/28-02-2016</t>
  </si>
  <si>
    <t>LETRA/U$S/CAMMESA/07-04-2015</t>
  </si>
  <si>
    <t>LETRA/U$S/CAMMESA/13-04-2015</t>
  </si>
  <si>
    <t>LETRA/U$S/CAMMESA/15-05-2015</t>
  </si>
  <si>
    <t>LETRA/U$S/CAMMESA/17-08-2015</t>
  </si>
  <si>
    <t>LETRA/U$S/CAMMESA/26-07-2015</t>
  </si>
  <si>
    <t>LETRA/U$S/ENARSA/VTO 5-6-2015</t>
  </si>
  <si>
    <t>LETRA/U$S/FFRE/18-12-2015</t>
  </si>
  <si>
    <t>LETRA/U$S/FGS/20-04-2015</t>
  </si>
  <si>
    <t>LETRA/U$s/FGS/VTO 23-04-2015</t>
  </si>
  <si>
    <t>LETRA/U$S/ENARSA/15-10-15</t>
  </si>
  <si>
    <t>LETRA/U$S/LOTERIA/04-05-15</t>
  </si>
  <si>
    <t>LETRAS ADQUIRIDAS POR EL BCRA</t>
  </si>
  <si>
    <t>LETRA INTRANS./2016/9.530M</t>
  </si>
  <si>
    <t>Libor - 1,00%</t>
  </si>
  <si>
    <t>LETRA/U$S/FDA/TITULOS/2020</t>
  </si>
  <si>
    <t>LETRA/U$S/FDA/TITULOS/2021</t>
  </si>
  <si>
    <t>LETRA/U$S/FDA/TITULOS/2022</t>
  </si>
  <si>
    <t>LETRA/U$S/FDA/TITULOS/2023</t>
  </si>
  <si>
    <t>LETRA/U$S/FDA/TITULOS/2024</t>
  </si>
  <si>
    <t>LETRA/U$S/FOI/2020</t>
  </si>
  <si>
    <t>LETRA/U$S/FOI/2021</t>
  </si>
  <si>
    <t>LETRA/U$S/FOI/2022</t>
  </si>
  <si>
    <t>LETRA/U$S/FOI/16-08-2023</t>
  </si>
  <si>
    <t>LETRA/U$S/FOI/21-08-2024</t>
  </si>
  <si>
    <t>Pagaré -Cammesa 2021</t>
  </si>
  <si>
    <t>AMPAROS</t>
  </si>
  <si>
    <t>TOTAL GENERAL</t>
  </si>
  <si>
    <t>BONOS NO PRESENTADOS AL CANJE  (Dtos. 1735/04 y 563/10)</t>
  </si>
  <si>
    <t>Moneda de origen</t>
  </si>
  <si>
    <t>Capital</t>
  </si>
  <si>
    <t>Atrasos de Interés (1)</t>
  </si>
  <si>
    <t>Total</t>
  </si>
  <si>
    <t>EN MONEDA NACIONAL</t>
  </si>
  <si>
    <t>BOCON PREV. 2º S. PESOS - PRE3</t>
  </si>
  <si>
    <t>Pesos</t>
  </si>
  <si>
    <t>BOCON PROV 1º S. PESOS - PRO1</t>
  </si>
  <si>
    <t>BOCON PROV. 2º S. PESOS - PRO3</t>
  </si>
  <si>
    <t>BOCON PROV. 3º S. PESOS - PRO5</t>
  </si>
  <si>
    <t>BOCON PROV 5ta S. PESOS - PRO9</t>
  </si>
  <si>
    <t>EUROLETRA/$/11,75%/2007</t>
  </si>
  <si>
    <t>EUROLETRA/$/8,75%/2002</t>
  </si>
  <si>
    <t>Dto.1023/7-7-95/CHACO</t>
  </si>
  <si>
    <t>Dto.1023/7-7-95/CHUBUT</t>
  </si>
  <si>
    <t>Dto.1023/7-7-95/RIO NEGRO</t>
  </si>
  <si>
    <t>Dto.1023/7-7-95/SALTA</t>
  </si>
  <si>
    <t>Dto.1023/7-7-95/SANT. ESTERO</t>
  </si>
  <si>
    <t>Dto.1023/7-7-95/M.C.B.A.</t>
  </si>
  <si>
    <t>EN MONEDA NACIONAL AJUSTABLE POR CER</t>
  </si>
  <si>
    <t>LETES/ Vto: 15-03-2002/ 70615</t>
  </si>
  <si>
    <t>Pesos Ajustados por CER</t>
  </si>
  <si>
    <t>LETES/ Vto: 15-02-02/ 70634</t>
  </si>
  <si>
    <t>LETES/ Vto: 8-3-2002/ 70635</t>
  </si>
  <si>
    <t>LETES/ Vto: 22-02-2002/ 70638</t>
  </si>
  <si>
    <t>LETES/Vto: 22-03-2002/70639</t>
  </si>
  <si>
    <t>BONEX 1992 / PESIFICADO</t>
  </si>
  <si>
    <t>FERROBONOS / PESIFICADO</t>
  </si>
  <si>
    <t>PRE4 / PESIFICADO</t>
  </si>
  <si>
    <t>PRO2 / PESIFICADO</t>
  </si>
  <si>
    <t>PRO4 / PESIFICADO</t>
  </si>
  <si>
    <t>PRO6 / PESIFICADO</t>
  </si>
  <si>
    <t>PRO8 / PESIFICADO</t>
  </si>
  <si>
    <t>PRO10 / PESIFICADO</t>
  </si>
  <si>
    <t>PRE6 / PESIFICADO</t>
  </si>
  <si>
    <t>BONTE 06 / PESIFICADO</t>
  </si>
  <si>
    <t>BONTE 05 / PESIFICADO</t>
  </si>
  <si>
    <t>BONTE 03 / PESIFICADO</t>
  </si>
  <si>
    <t>BONTE 02 / PESIFICADO</t>
  </si>
  <si>
    <t>BONTE 03 V / PESIFICADO</t>
  </si>
  <si>
    <t>BONTE 04 / PESIFICADO</t>
  </si>
  <si>
    <t>B-P 02 / E+4,00% / PESIFICADO</t>
  </si>
  <si>
    <t>B-P 02 / E+3,30% / PESIFICADO</t>
  </si>
  <si>
    <t>BONO/2002/9% PESIFICADO</t>
  </si>
  <si>
    <t>B-P 04 / E+4,35% / PESIFICADO</t>
  </si>
  <si>
    <t>EN MONEDA EXTRANJERA</t>
  </si>
  <si>
    <t>EUROLETRA/CHF/7%/2003</t>
  </si>
  <si>
    <t>CHF</t>
  </si>
  <si>
    <t>DISCOUNT/DEM/L+0,8125%/2023</t>
  </si>
  <si>
    <t>EUR</t>
  </si>
  <si>
    <t>PAR BONDS/DEM/5,87%/2023</t>
  </si>
  <si>
    <t>EUROLETRA/EUR/8,75%/2003</t>
  </si>
  <si>
    <t>EUROLETRA/DEM/7%/2004</t>
  </si>
  <si>
    <t>EUROLETRA/DEM/8%/2009</t>
  </si>
  <si>
    <t>EUROLETRA/EUR/11%-8%/2008</t>
  </si>
  <si>
    <t>EUROLETRA/EUR/8-8,25-9%/2010</t>
  </si>
  <si>
    <t>EUROLETRA/DEM/7,875%/2005</t>
  </si>
  <si>
    <t>EUROLETRA/DEM/14%-9%/2008</t>
  </si>
  <si>
    <t>BONO R.A./EUR/9%/2003</t>
  </si>
  <si>
    <t>BONO R.A./EUR/10%/2007</t>
  </si>
  <si>
    <t>EUROLETRA/ATS/7%/2004</t>
  </si>
  <si>
    <t>BONO R.A./EUR/9%/2006</t>
  </si>
  <si>
    <t>BONO R.A./EUR/10%/2004</t>
  </si>
  <si>
    <t>BONO R.A./EUR/9,75%/2003</t>
  </si>
  <si>
    <t>EUROLETRA/EUR/10%/2005</t>
  </si>
  <si>
    <t>EUROLETRA/EUR/EURIB+510%/2004</t>
  </si>
  <si>
    <t>BONO R.A./EUR/10,25%/2007</t>
  </si>
  <si>
    <t>EUROLETRA/EUR/8,125%/2004</t>
  </si>
  <si>
    <t>(Continuación)</t>
  </si>
  <si>
    <t>EUROLETRA/EUR/9%/2005</t>
  </si>
  <si>
    <t>EUROLETRAS/EUR/9,25%/2004</t>
  </si>
  <si>
    <t>EUROLETRA/EUR/10,00%/2007</t>
  </si>
  <si>
    <t>EUROLETRA/ITL/11%/2003</t>
  </si>
  <si>
    <t>EUROLETRA/ITL/10%/2007</t>
  </si>
  <si>
    <t>EUROLETRA/ITL/LIBOR+1,6%/2004</t>
  </si>
  <si>
    <t>EUR/ITL/10-7,625/SWAP-CAN/2007</t>
  </si>
  <si>
    <t>EUROLETRA/ITL/9,25%-7%/2004</t>
  </si>
  <si>
    <t>EUROLETRA/ITL/9%-7%/2004</t>
  </si>
  <si>
    <t>EUROLETRA/DEM/10,50%/2002</t>
  </si>
  <si>
    <t>EUROLETRA/DEM/10,25%/2003</t>
  </si>
  <si>
    <t>EUROLETRA/DEM/11,25%/2006</t>
  </si>
  <si>
    <t>EUROLETRA/DEM/11,75%/2011</t>
  </si>
  <si>
    <t>EUROLETRA/DEM/9%/2003</t>
  </si>
  <si>
    <t>EUROLETRA/DEM/12%/2016</t>
  </si>
  <si>
    <t>EUROLETRA/DEM/11,75%/2026</t>
  </si>
  <si>
    <t>EUROLETRA/DEM/8,50%/2005</t>
  </si>
  <si>
    <t>BONO R.A./EUR/10%-8%/2008</t>
  </si>
  <si>
    <t>EURO-BONO/ESP/7,50%/2002</t>
  </si>
  <si>
    <t>GLOBAL BOND/EUR/8,125%/2008</t>
  </si>
  <si>
    <t>EUROLETRA/EUR/CUP-FIJO/2028</t>
  </si>
  <si>
    <t>EUROLETRA/EUR/8,50%/2010</t>
  </si>
  <si>
    <t>BONO R.A./EUR/8%/2002</t>
  </si>
  <si>
    <t>BONO R.A./EUR/15%-8%/2008</t>
  </si>
  <si>
    <t>EUROLETRA/ITL/10,375%-8%/2009</t>
  </si>
  <si>
    <t>EUROLETRA/ITL/LIBOR+2,50%/2005</t>
  </si>
  <si>
    <t>BONO R.A./EUR/9,50%/2004</t>
  </si>
  <si>
    <t>BONO R.A./EUR/14%-8%/2008</t>
  </si>
  <si>
    <t>EUROLETRA/EUR/10,50%-7%/2004</t>
  </si>
  <si>
    <t>BONO R.A./EUR/9%/2009</t>
  </si>
  <si>
    <t>EUROLETRA/EUR/7,125%/2002</t>
  </si>
  <si>
    <t>BONO R.A./EUR/8,50%/2004</t>
  </si>
  <si>
    <t>BONO R.A./EUR/EURIBOR+4%/2003</t>
  </si>
  <si>
    <t>BONO R.A./EUR/9,25%/2002</t>
  </si>
  <si>
    <t>EUROLETRA/GBP/10%/2007</t>
  </si>
  <si>
    <t>GBP</t>
  </si>
  <si>
    <t>EUROLETRA/JPY/7,40%/2006</t>
  </si>
  <si>
    <t>JPY</t>
  </si>
  <si>
    <t>EUROLETRA/JPY/7,40%/2006-2</t>
  </si>
  <si>
    <t>EUROLETRA/JPY/7,40%/2006-3</t>
  </si>
  <si>
    <t>EUROLETRA/JPY/6%/2005</t>
  </si>
  <si>
    <t>EUROLETRA/JPY/5%/2002</t>
  </si>
  <si>
    <t>EUROLETRA/JPY/4,40%/2004</t>
  </si>
  <si>
    <t>EUROLETRA/JPY/3,50%/2009</t>
  </si>
  <si>
    <t>BONO R.A./JPY/5,40%/2003</t>
  </si>
  <si>
    <t>SAMURAI/JPY/5,125%/2004</t>
  </si>
  <si>
    <t>BONO RA/JPY/SAMURAI/4,85%/2005</t>
  </si>
  <si>
    <t>GLOBAL BOND/u$s/7%-15,5%/2008</t>
  </si>
  <si>
    <t>USD</t>
  </si>
  <si>
    <t>GLOBAL BOND/U$S/12,25%/2018</t>
  </si>
  <si>
    <t>GLOBAL BOND/U$S/12,00%/2031</t>
  </si>
  <si>
    <t>GLOBAL BOND/$/10%-12%/2008</t>
  </si>
  <si>
    <t>BOCON PROV. 1º S. DOLAR - PRO2</t>
  </si>
  <si>
    <t>BOCON PROV. 2º S. DOLAR - PRO4</t>
  </si>
  <si>
    <t>BOCON PROV. 3º S. DOLAR - PRO6</t>
  </si>
  <si>
    <t>BOCON PROV. 5º S.DOLAR - PRO10</t>
  </si>
  <si>
    <t>DISCOUNT/u$s/L+0,8125%/2023</t>
  </si>
  <si>
    <t>PAR BONDS/u$s/6%/2023</t>
  </si>
  <si>
    <t>FLOATING RATE BOND/L+0,8125%</t>
  </si>
  <si>
    <t>GLOBAL BOND/u$s/8,375%/2003</t>
  </si>
  <si>
    <t>GLOBAL BOND/u$s/11%/2006</t>
  </si>
  <si>
    <t>GLOBAL BOND/u$s/11,375%/2017</t>
  </si>
  <si>
    <t>GLOBAL BOND/u$s/9,75%/2027</t>
  </si>
  <si>
    <t>SPAN/u$s/SPREAD AJUS+T.F./2002</t>
  </si>
  <si>
    <t>FRANs/u$s/TASA FLOTANTE/2005</t>
  </si>
  <si>
    <t>GLOBAL BOND/u$s/8,875%/2029</t>
  </si>
  <si>
    <t>GLOBAL BOND/u$s/11%/2005</t>
  </si>
  <si>
    <t>GLOBAL BOND/u$s/12,125%/2019</t>
  </si>
  <si>
    <t>EUROLETRA/u$s/LIBOR+5,75%/2004</t>
  </si>
  <si>
    <t>GLOBAL BOND/u$s/11,75%/2009</t>
  </si>
  <si>
    <t>GLOBAL/u$s/CERO CUPON/2000-04</t>
  </si>
  <si>
    <t>GLOBAL BOND/u$s/10,25%/2030</t>
  </si>
  <si>
    <t>GLOBAL BOND/u$s/12,375%/2012</t>
  </si>
  <si>
    <t>EUROLETRA/u$s/BADLAR+2,98/2004</t>
  </si>
  <si>
    <t>EUROLETRA/u$s/ENC+4,95%/2004</t>
  </si>
  <si>
    <t>BONTES/u$s/3,20%+TASA ENC/2003</t>
  </si>
  <si>
    <t>GLOBAL BOND/u$s/12%/2020</t>
  </si>
  <si>
    <t>GLOBAL BOND/u$s/11,375%/2010</t>
  </si>
  <si>
    <t>BONO/u$s/ENCUESTA+4%/2002</t>
  </si>
  <si>
    <t>GLOBAL BOND/u$s/11,75%/2015</t>
  </si>
  <si>
    <t>BONO/u$s/ENCUESTA+3,3%/2002</t>
  </si>
  <si>
    <t>BONO/U$S/ENCUESTA+4.35/2004</t>
  </si>
  <si>
    <t>(1) No incluye intereses moratorios ni punitorios.</t>
  </si>
  <si>
    <t>SERIE DE DEUDA DEL SECTOR PUBLICO NACIONAL</t>
  </si>
  <si>
    <t>POR TRIMESTRE Y POR INSTRUMENTO</t>
  </si>
  <si>
    <t>En miles de u$s - TC del trimestre</t>
  </si>
  <si>
    <t>INSTRUMENTO</t>
  </si>
  <si>
    <t>Saldo al 31/03/2014</t>
  </si>
  <si>
    <t>Saldo al 30/06/2014</t>
  </si>
  <si>
    <t>Saldo al 30/09/2014</t>
  </si>
  <si>
    <t>Saldo al 31/12/2014</t>
  </si>
  <si>
    <t>Saldo al 31/03/2015</t>
  </si>
  <si>
    <t>I- TOTAL DEUDA PUBLICA EXCLUYENDO NO INGRESADA AL CANJE ( II+III+IV )</t>
  </si>
  <si>
    <t>II- MEDIANO Y LARGO PLAZO</t>
  </si>
  <si>
    <t>PRÉSTAMOS</t>
  </si>
  <si>
    <t xml:space="preserve">    BANCA COMERCIAL </t>
  </si>
  <si>
    <t>III- CORTO PLAZO</t>
  </si>
  <si>
    <t xml:space="preserve">    LETRAS DEL TESORO</t>
  </si>
  <si>
    <t xml:space="preserve">    PAGARÉS DEL TESORO</t>
  </si>
  <si>
    <t xml:space="preserve">IV- ATRASOS </t>
  </si>
  <si>
    <t xml:space="preserve">    INTERÉS (2)</t>
  </si>
  <si>
    <t>TOTAL DEUDA NO INGRESADA AL  CANJE - Dtos. 1735/04 y 563/10</t>
  </si>
  <si>
    <t xml:space="preserve">    - Capital </t>
  </si>
  <si>
    <t xml:space="preserve">    - Interés (2)</t>
  </si>
  <si>
    <t>(1) No incluye las Letras en Garantia</t>
  </si>
  <si>
    <t>(2) No incluye intereses moratorios ni punitorios.</t>
  </si>
  <si>
    <t>(3) Serie ajustada a inicio por reclasificación de ''Pagarés a Entidades Financieras''.</t>
  </si>
  <si>
    <t>FLUJOS Y VARIACIONES</t>
  </si>
  <si>
    <t>1er. TRIMESTRE DE 2015</t>
  </si>
  <si>
    <t xml:space="preserve"> I - DEUDA TOTAL EXCLUYENDO NO PRESENTADA AL CANJE, AL 31-12-2014 (1)</t>
  </si>
  <si>
    <t>II - DEUDA NO PRESENTADA AL CANJE, AL 31-12-2014</t>
  </si>
  <si>
    <t>III - DEUDA (INCLUIDA LA NO PRESENTADA AL CANJE) AL 31-12-2014 (I+II)</t>
  </si>
  <si>
    <t xml:space="preserve">  VARIACIONES</t>
  </si>
  <si>
    <t xml:space="preserve"> 1 - Financiamiento</t>
  </si>
  <si>
    <t>Adelantos Transitorios del BCRA (Neto de Amortizaciones)</t>
  </si>
  <si>
    <t>Préstamos Organismos Multilaterales</t>
  </si>
  <si>
    <t>Financiamiento Banco Nación (Neto de Amortizaciones)</t>
  </si>
  <si>
    <t>Letras del Tesoro - Organismos Públicos (Neto de Amortizaciones)</t>
  </si>
  <si>
    <t>Titulos del Tesoro (Neto de Amortizaciones)</t>
  </si>
  <si>
    <t>Pagares del Tesoro (Neto de Amortizaciones)</t>
  </si>
  <si>
    <t>Préstamos Organismos Oficiales</t>
  </si>
  <si>
    <t xml:space="preserve"> 2 - Amortizaciones y Cancelaciones</t>
  </si>
  <si>
    <t>Adelantos Transitorios del BCRA</t>
  </si>
  <si>
    <t>Financiamiento Banco Nación</t>
  </si>
  <si>
    <t>Letras del Tesoro - Organismos Públicos</t>
  </si>
  <si>
    <t>Titulos del Tesoro</t>
  </si>
  <si>
    <t>Pagarés del Tesoro</t>
  </si>
  <si>
    <t>Bonos de Consolidación</t>
  </si>
  <si>
    <t>Préstamos Garantizados</t>
  </si>
  <si>
    <t>Otros</t>
  </si>
  <si>
    <t xml:space="preserve"> a) Financiamiento, neto de amortizaciones ( 1 - 2 )</t>
  </si>
  <si>
    <t xml:space="preserve"> b) Emisión Bonos de Consolidación</t>
  </si>
  <si>
    <t xml:space="preserve"> c) Avales netos de cancelaciones</t>
  </si>
  <si>
    <t xml:space="preserve"> d) Ajustes de valuación - Excluyendo la deuda no presentada al canje</t>
  </si>
  <si>
    <t>Tipo de Cambio (excluye deudas ajustables por CER)</t>
  </si>
  <si>
    <t>Variación de la deuda ajustable por CER (efectos tipo de cambio y CER)</t>
  </si>
  <si>
    <t>Capitalización de Bonos del Canje, Préstamos Garantizados, Pagaré Banco Nación, Bocones y Otros</t>
  </si>
  <si>
    <t>Otras Operaciones (Registro CCF, amparos y excepciones y otros ajustes)</t>
  </si>
  <si>
    <t xml:space="preserve"> e) Ajustes de valuación sobre deuda no presentada al canje</t>
  </si>
  <si>
    <t xml:space="preserve"> f) Atrasos de interés del período</t>
  </si>
  <si>
    <t xml:space="preserve">Deuda no Presentada al Canje </t>
  </si>
  <si>
    <t>Resto</t>
  </si>
  <si>
    <t>IV - TOTAL VARIACIONES (a+b+c+d+e+f+g)</t>
  </si>
  <si>
    <t>V - DEUDA (INCLUIDA LA NO PRESENTADA AL CANJE) AL 31-03-2015 (III + IV) (1)</t>
  </si>
  <si>
    <t>VI - DEUDA NO PRESENTADA AL CANJE, AL 31-03-2015</t>
  </si>
  <si>
    <t>VII - DEUDA TOTAL EXCLUYENDO NO PRESENTADA AL CANJE, AL 31-03-2015 (V - VI)</t>
  </si>
  <si>
    <t>Efecto de las diferencias de cambio del período sobre el stock de deuda</t>
  </si>
  <si>
    <t>(En millones de u$s)</t>
  </si>
  <si>
    <t>Moneda</t>
  </si>
  <si>
    <t>Variación</t>
  </si>
  <si>
    <t>S/Saldos</t>
  </si>
  <si>
    <t>S/Atrasos</t>
  </si>
  <si>
    <t>Efecto de la variación de la relación Peso/dólar en deudas en pesos no ajustadas por CER</t>
  </si>
  <si>
    <t>Efecto de la variación de la relación Euro/dólar</t>
  </si>
  <si>
    <t>Efecto de la variación de la relación DEG/dólar (1)</t>
  </si>
  <si>
    <t>Efecto de la variación de la relación Yen/dólar</t>
  </si>
  <si>
    <t>Efecto de la variación de la relación Franco Suizo/dólar</t>
  </si>
  <si>
    <t>Efecto de la variación de la relación Libra Esterlina/dólar</t>
  </si>
  <si>
    <t>Efecto de la variación de la relación del dólar con otras monedas (2)</t>
  </si>
  <si>
    <t xml:space="preserve">(1) El DEG es una canasta de monedas. </t>
  </si>
  <si>
    <t xml:space="preserve">(2) Incluye: Corona Danesa, Corona Sueca, Dólar Canadiense y  Dólar Australiano. </t>
  </si>
  <si>
    <t>Serie de Tipos de Cambio y Coeficiente de Estabilización de Referencia</t>
  </si>
  <si>
    <t>Fecha</t>
  </si>
  <si>
    <t>CER</t>
  </si>
  <si>
    <t>Coeficiente de pesificación (1)</t>
  </si>
  <si>
    <t>USD / Peso</t>
  </si>
  <si>
    <t>Euro (Ref) / Peso</t>
  </si>
  <si>
    <t>(1) Factor de conversión de dólares a pesos aplicable cuando a las obligaciones corresponde pesificarlas a un valor de 1,40 más CER (por ejemplo, depósitos bancarios y deudas del sector público, en dólares, con legislación nacional).</t>
  </si>
  <si>
    <t>PERFIL DE VENCIMIENTOS DE CAPITAL E INTERÉS DE LA DEUDA DEL SECTOR PUBLICO NACIONAL</t>
  </si>
  <si>
    <t>PERIODO PROYECTADO ABRIL 2015 A MARZO 2016</t>
  </si>
  <si>
    <t>DEUDA EN SITUACIÓN DE PAGO NORMAL (1)</t>
  </si>
  <si>
    <t>(En miles de U$S - Tipo de cambio 31/03/2015)</t>
  </si>
  <si>
    <t>Sub Total</t>
  </si>
  <si>
    <t>Abril</t>
  </si>
  <si>
    <t>Mayo</t>
  </si>
  <si>
    <t>Junio</t>
  </si>
  <si>
    <t>Julio</t>
  </si>
  <si>
    <t>Agosto</t>
  </si>
  <si>
    <t>Septiembre</t>
  </si>
  <si>
    <t>Octubre</t>
  </si>
  <si>
    <t>Noviembre</t>
  </si>
  <si>
    <t>Diciembre</t>
  </si>
  <si>
    <t>Enero</t>
  </si>
  <si>
    <t>Febrero</t>
  </si>
  <si>
    <t>Marzo</t>
  </si>
  <si>
    <t>General</t>
  </si>
  <si>
    <t xml:space="preserve"> TÍTULOS PÚBLICOS</t>
  </si>
  <si>
    <t xml:space="preserve">  LETRAS DEL TESORO</t>
  </si>
  <si>
    <t xml:space="preserve">  ORGANISMOS INTERNACIONALES</t>
  </si>
  <si>
    <t xml:space="preserve">  ORGANISMOS OFICIALES</t>
  </si>
  <si>
    <t xml:space="preserve">  PRESTAMOS GARANTIZADOS</t>
  </si>
  <si>
    <t xml:space="preserve">  BANCA COMERCIAL</t>
  </si>
  <si>
    <t xml:space="preserve">  OTROS ACREEDORES</t>
  </si>
  <si>
    <t xml:space="preserve">  PAGARÈS</t>
  </si>
  <si>
    <t xml:space="preserve">  ADELANTOS TRANSITORIOS BCRA</t>
  </si>
  <si>
    <t xml:space="preserve"> TOTAL DEUDA PUBLICA</t>
  </si>
  <si>
    <t>(1) No incluye estimación del pago eventual por los Valores Negociables Vinculadas al PBI.</t>
  </si>
  <si>
    <t>PERFIL MENSUAL DE VENCIMIENTOS DE CAPITAL DE LA DEUDA DEL SECTOR PÚBLICO NACIONAL</t>
  </si>
  <si>
    <t>(En millones de U$S - Stock de deuda y tipo de cambio 31/03/15)</t>
  </si>
  <si>
    <t>PERFIL DE VENCIMIENTOS DE LA DEUDA EN SITUACIÓN DE PAGO REGULAR</t>
  </si>
  <si>
    <t xml:space="preserve">TOTAL </t>
  </si>
  <si>
    <t xml:space="preserve">   CORTO PLAZO</t>
  </si>
  <si>
    <t xml:space="preserve">   MEDIANO Y LARGO PLAZO</t>
  </si>
  <si>
    <t>Organismos Internacionales</t>
  </si>
  <si>
    <t xml:space="preserve"> . BIRF</t>
  </si>
  <si>
    <t xml:space="preserve"> . BID</t>
  </si>
  <si>
    <t xml:space="preserve"> . Otros</t>
  </si>
  <si>
    <t xml:space="preserve"> . En moneda nacional ajustable por CER</t>
  </si>
  <si>
    <t xml:space="preserve"> . En moneda nacional no ajustable por CER</t>
  </si>
  <si>
    <t>Banca Comercial</t>
  </si>
  <si>
    <t xml:space="preserve">     Financiamiento BNA</t>
  </si>
  <si>
    <t xml:space="preserve"> . En moneda extranjera</t>
  </si>
  <si>
    <t xml:space="preserve">     Otros</t>
  </si>
  <si>
    <t xml:space="preserve">Organismos Oficiales </t>
  </si>
  <si>
    <t>Pagarés</t>
  </si>
  <si>
    <t xml:space="preserve"> . Pagarés del Tesoro</t>
  </si>
  <si>
    <t xml:space="preserve">      En moneda nacional ajustable por CER</t>
  </si>
  <si>
    <t xml:space="preserve">      En moneda nacional no ajustable por CER</t>
  </si>
  <si>
    <t xml:space="preserve"> . Pagarés CAMMESA</t>
  </si>
  <si>
    <t xml:space="preserve"> . Otros Pagarés</t>
  </si>
  <si>
    <t xml:space="preserve">     Pagaré 2015</t>
  </si>
  <si>
    <t xml:space="preserve">     Pagaré 2019</t>
  </si>
  <si>
    <t>Otros Acreedores</t>
  </si>
  <si>
    <t xml:space="preserve"> . En moneda nacional</t>
  </si>
  <si>
    <t>ADELANTOS TRANSITORIOS BCRA</t>
  </si>
  <si>
    <t>TÍTULOS PÚBLICOS Y LETRAS DEL TESORO</t>
  </si>
  <si>
    <t>BODEN</t>
  </si>
  <si>
    <t xml:space="preserve">  Boden en dólares</t>
  </si>
  <si>
    <t xml:space="preserve">    . Boden/USD/7%/2015</t>
  </si>
  <si>
    <t>PAR</t>
  </si>
  <si>
    <t>Par/$+CER/T.Fija/2038</t>
  </si>
  <si>
    <t>Emisión Canje 2005</t>
  </si>
  <si>
    <t>Emisión Canje 2010</t>
  </si>
  <si>
    <t>Par/U$S/T.Fija/2038</t>
  </si>
  <si>
    <t>Leg. Nueva York</t>
  </si>
  <si>
    <t>Leg. Argentina</t>
  </si>
  <si>
    <t>Par/EUR/T.Fija/2038</t>
  </si>
  <si>
    <t>Par/JPY/T.Fija/2038</t>
  </si>
  <si>
    <t>DESCUENTO</t>
  </si>
  <si>
    <t>Discount/$+CER/5,83%/2033</t>
  </si>
  <si>
    <t>Discount/U$S/8,28%/2033</t>
  </si>
  <si>
    <t>Discount/EUR/7,82%/2033</t>
  </si>
  <si>
    <t>Discount/JPY/4,33%/2033</t>
  </si>
  <si>
    <t>CUASIPAR/$+CER/3,31%/2045</t>
  </si>
  <si>
    <t>BAADE/U$S/4%/17-7-2016</t>
  </si>
  <si>
    <t>BONOS GLOBALES/U$S/8,75%/2017</t>
  </si>
  <si>
    <t>BONO DEL TESORO $ 2016</t>
  </si>
  <si>
    <t>BONAR X /U$S/7%/2017</t>
  </si>
  <si>
    <t>BONAR/$/BADLAR+200pb/28-03-17</t>
  </si>
  <si>
    <t>BONAR/$/BADLAR+300PB/2015</t>
  </si>
  <si>
    <t>BONAR/$/BADLAR+325PB/2016</t>
  </si>
  <si>
    <t>BONAR/$/BADLAR+200pb/2016</t>
  </si>
  <si>
    <t>BONAR/$/BADLAR+300PB/18-8-2018</t>
  </si>
  <si>
    <t>BONAR/$/BADLAR+250pb/11-3-19</t>
  </si>
  <si>
    <t>BONAR/$/BADLAR+300pb/10-6-2019</t>
  </si>
  <si>
    <t>BONAR/$/BADLAR+300pb/23-12-20</t>
  </si>
  <si>
    <t>BONAR/U$S/9%/2018</t>
  </si>
  <si>
    <t>BONAR/U$S/9%/2019</t>
  </si>
  <si>
    <t>BONAR/U$S/8,75%/2024</t>
  </si>
  <si>
    <t>BONAC MARZO 2016/$</t>
  </si>
  <si>
    <t>BONAC SEPTIEMBRE 2016/$</t>
  </si>
  <si>
    <t>LETRA INTRANSFERIBLE - BCRA</t>
  </si>
  <si>
    <t>OTROS (1)</t>
  </si>
  <si>
    <t>En moneda nacional</t>
  </si>
  <si>
    <t xml:space="preserve">     · Ajustable por CER</t>
  </si>
  <si>
    <t xml:space="preserve">          · Bocones</t>
  </si>
  <si>
    <t xml:space="preserve">          · Otros</t>
  </si>
  <si>
    <t xml:space="preserve">     · No ajustable por CER</t>
  </si>
  <si>
    <t>En moneda extranjera</t>
  </si>
  <si>
    <t>TOTAL DEUDA DENOMINADA EN PESOS</t>
  </si>
  <si>
    <t xml:space="preserve">     · Deuda ajustable por CER</t>
  </si>
  <si>
    <t>TOTAL DEUDA EN MONEDA EXTRANJERA</t>
  </si>
  <si>
    <t>(1) Incluye bonos de consolidación, amparos y excepciones.</t>
  </si>
  <si>
    <t>PERFIL MENSUAL DE VENCIMIENTOS DE INTERES DE LA DEUDA DEL SECTOR PÚBLICO NACIONAL</t>
  </si>
  <si>
    <t xml:space="preserve">      Financiamiento BNA</t>
  </si>
  <si>
    <t xml:space="preserve">   Emisión Canje 2010</t>
  </si>
  <si>
    <t>Financiamiento BNA</t>
  </si>
  <si>
    <t>PERFIL MENSUAL DE VENCIMIENTOS DE INTERÉS DE LA DEUDA DEL SECTOR PÚBLICO NACIONAL</t>
  </si>
  <si>
    <t>PERFIL ANUAL DE VENCIMIENTOS DE CAPITAL E INTERÉS DE LA DEUDA DEL SECTOR PUBLICO NACIONAL</t>
  </si>
  <si>
    <t>(En miles de U$S - Tipo de cambio 31/03/2015</t>
  </si>
  <si>
    <t>TIPO DE ACREEDOR</t>
  </si>
  <si>
    <t>2025/89 (3)</t>
  </si>
  <si>
    <t xml:space="preserve">  Como % del total de servicios (2)</t>
  </si>
  <si>
    <t xml:space="preserve"> PRÉSTAMOS</t>
  </si>
  <si>
    <t xml:space="preserve">  PAGARÉS</t>
  </si>
  <si>
    <t xml:space="preserve"> TOTAL DEUDA PÚBLICA</t>
  </si>
  <si>
    <t>(2) Como porcentaje del total de los servicios proyectados (capital mas interés) para el período 01/01/2015-31/12/2089.</t>
  </si>
  <si>
    <t>(3) A partir del año 2046 el total de servicios corresponde al Bono del Tesoro Consolidado 2089.</t>
  </si>
  <si>
    <t>PERFIL ANUAL DE VENCIMIENTOS DE CAPITAL DE LA DEUDA DEL SECTOR PÚBLICO NACIONAL</t>
  </si>
  <si>
    <t>2047-2089 (2)</t>
  </si>
  <si>
    <t>.    Financiamiento BNA</t>
  </si>
  <si>
    <t>.    Otros</t>
  </si>
  <si>
    <t>PERFIL ANUAL DE VENCIMIENTOS DE INTERÉS DE LA DEUDA DEL SECTOR PÚBLICO NACIONAL</t>
  </si>
  <si>
    <t>VALORES NEGOCIABLES VINCULADOS AL PBI</t>
  </si>
  <si>
    <t>En miles</t>
  </si>
  <si>
    <t>Denominación (1)</t>
  </si>
  <si>
    <t>Valor Nocional</t>
  </si>
  <si>
    <t>U$S - LEY NY (TVPY-TVYO)</t>
  </si>
  <si>
    <t>U$S - LEY ARG (TVPA)</t>
  </si>
  <si>
    <t>ARP - LEY ARG (TVPP)</t>
  </si>
  <si>
    <t>EUR - LEY INGLESA (TVPE)</t>
  </si>
  <si>
    <t>YEN - LEY JAPONESA</t>
  </si>
  <si>
    <t>Las cantidades expresadas en Valor Nocional se refieren a los valores de los activos subyacentes (deuda reestructurada) que les dieron origen.  Los Valores Negociables Vinculados al PBI representan derechos contingentes a percibir pagos, sujeto a las condiciones establecidas en el prospecto de reestructuración de la deuda (Dec. 1735/04), incluyendo la de crecimiento del PBI argentino por encima de lo proyectado en dicho prospecto.  Dado su carácter contingente, los Valores Negociables Vinculados al PBI no están contabilizados como deuda pública.</t>
  </si>
  <si>
    <t>(1) Entre paréntesis figura -cuando corresponde- el Código MAE (Mercado Abierto Electrónico) asignado a cada Valor Negociable emitido y autorizado a cotizar.</t>
  </si>
  <si>
    <t>ADMINISTRACIÓN PUBLICA NACIONAL (1)</t>
  </si>
  <si>
    <t xml:space="preserve">ACTIVOS FINANCIEROS </t>
  </si>
  <si>
    <t>ACUMULADO AL 31 DE MARZO DE 2015</t>
  </si>
  <si>
    <t xml:space="preserve"> - En miles u$s -</t>
  </si>
  <si>
    <t>Concepto</t>
  </si>
  <si>
    <t>Interés</t>
  </si>
  <si>
    <t>Acumulado</t>
  </si>
  <si>
    <t>I- TÍTULOS COLOCADOS</t>
  </si>
  <si>
    <t xml:space="preserve">. CON CARGO AL BANCO CENTRAL DE LA REPÚBLICA ARGENTINA </t>
  </si>
  <si>
    <t xml:space="preserve">  Bonos de Consolidación en Moneda Nacional 1ra. Serie</t>
  </si>
  <si>
    <t xml:space="preserve">  Bonos de Consolidación en Dólares 1ra. Serie - Pesificado</t>
  </si>
  <si>
    <t xml:space="preserve">. CON CARGO AL GOBIERNO DE LA CIUDAD </t>
  </si>
  <si>
    <t xml:space="preserve">  AUTÓNOMA DE BUENOS AIRES</t>
  </si>
  <si>
    <t>II- ORGANISMOS INTERNACIONALES - FONDO FIDUCIARIO PARA LA RECONSTRUCCIÓN DE EMPRESAS</t>
  </si>
  <si>
    <t>III- CON CARGO A PROVINCIAS</t>
  </si>
  <si>
    <t>. ORGANISMOS INTERNACIONALES</t>
  </si>
  <si>
    <t xml:space="preserve">TOTAL GENERAL </t>
  </si>
  <si>
    <t>(1) Comprende solamente Activos Financieros relacionados con operaciones de crédito público, excluyendo aquellos activos vinculados a la deuda no presentada al canje. No incluye deudas de Anses, AFIP, Lotería Nacional y otros organismos públicos por emisión de bocones - Las cifras presentadas se encuentran en proceso de conciliación.</t>
  </si>
  <si>
    <t>ACTIVOS FINANCIEROS RELACIONADOS CON DEUDA NO PRESENTADA AL CANJE</t>
  </si>
  <si>
    <t xml:space="preserve"> GARANTÍAS PLAN BRADY </t>
  </si>
  <si>
    <t>. BONO CUPÓN CERO DE 30 AÑOS DEL TESORO ESTADOUNIDENSE</t>
  </si>
  <si>
    <t>. GARANTÍA POR INTERESES</t>
  </si>
  <si>
    <t>. BONO CUPÓN CERO DEL KREDITANSTALT FUR WIEDERAUFBAU</t>
  </si>
  <si>
    <t>ACTIVOS FINANCIEROS - CON CARGO A LAS PROVINCIAS</t>
  </si>
  <si>
    <t>Valor actualizado en miles de u$s al 31-03-2015</t>
  </si>
  <si>
    <t>Provincia</t>
  </si>
  <si>
    <t>Organismos Internacionales - Principal a Cargo de Provincias (1)</t>
  </si>
  <si>
    <t>Buenos Aires</t>
  </si>
  <si>
    <t>Catamarca</t>
  </si>
  <si>
    <t>Chaco</t>
  </si>
  <si>
    <t>Chubut</t>
  </si>
  <si>
    <t>Córdoba</t>
  </si>
  <si>
    <t>Corrientes</t>
  </si>
  <si>
    <t>Entre Ríos</t>
  </si>
  <si>
    <t>Formosa</t>
  </si>
  <si>
    <t>Gob. de la Ciudad de Buenos Aires</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</si>
  <si>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</si>
  <si>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</si>
  <si>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</si>
  <si>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</si>
  <si>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</si>
  <si>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</si>
  <si>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</si>
  <si>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</si>
  <si>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</si>
  <si>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</si>
  <si>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</si>
  <si>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</si>
  <si>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</si>
  <si>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</si>
  <si>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</si>
  <si>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(1) Incluye deuda a vencer y vencimientos pagados por el Tesoro Nacional pendientes de reembolso</t>
  </si>
  <si>
    <t>ORGANISMOS INTERNACIONALES - FLUJOS NETOS 1993 - 2015</t>
  </si>
  <si>
    <t>(Operaciones valuadas a la fecha de registro)</t>
  </si>
  <si>
    <t>ORGANISMOS</t>
  </si>
  <si>
    <t>1er. Trim 2015</t>
  </si>
  <si>
    <t>FMI</t>
  </si>
  <si>
    <t>DESEMBOLSOS</t>
  </si>
  <si>
    <t>CAPITAL REEMBOLSADO</t>
  </si>
  <si>
    <t>CAPITAL NETO</t>
  </si>
  <si>
    <t>INTERESES PAGADOS</t>
  </si>
  <si>
    <t>FLUJO NETO ANUAL</t>
  </si>
  <si>
    <t>BID</t>
  </si>
  <si>
    <t>BIRF</t>
  </si>
  <si>
    <t>TOTAL DESEMBOLSOS (I)</t>
  </si>
  <si>
    <t>TOTAL CAPITAL REEMBOLSADO (II)</t>
  </si>
  <si>
    <t>CAPITAL NETO (I) + (II)</t>
  </si>
  <si>
    <t>TOTAL INTERESES PAGADOS</t>
  </si>
  <si>
    <t>FLUJO NETO TOTAL</t>
  </si>
  <si>
    <t>DEUDA DEL SECTOR PÚBLICO NACIONAL EXCLUIDA LA DEUDA NO PRESENTADA AL CANJE (Dtos. 1735/04 y 563/10)</t>
  </si>
  <si>
    <t>POR RESIDENCIA DEL TENEDOR</t>
  </si>
  <si>
    <t>(En miles de millones de u$s)</t>
  </si>
  <si>
    <t>Período</t>
  </si>
  <si>
    <t>Total Deuda</t>
  </si>
  <si>
    <t>Deuda Externa</t>
  </si>
  <si>
    <t>Deuda Interna</t>
  </si>
  <si>
    <t xml:space="preserve">% Deuda Externa </t>
  </si>
  <si>
    <t>n/d</t>
  </si>
  <si>
    <t>Fuente: elaboración propia en base a las estimaciones trimestrales de la Dirección Nacional de Cuentas Internacionales, Ministerio de Economía, publicadas por el INDEC.</t>
  </si>
  <si>
    <t>PERFIL DE VENCIMIENTOS DE CAPITAL DE LA DEUDA EXTERNA DEL SECTOR PÚBLICO NACIONAL EXCLUÍDA LA DEUDA NO PRESENTADA AL CANJE - DECRETOS 1735/04 Y 563/10</t>
  </si>
  <si>
    <t>En millones de u$s - Stock y tipo de cambio al 31-03-15</t>
  </si>
  <si>
    <t>Stock al 31/03/2015</t>
  </si>
  <si>
    <t>2020 y +</t>
  </si>
  <si>
    <t>1. BONOS Y TÍTULOS PUBLICOS</t>
  </si>
  <si>
    <t>2. ORGANISMOS INTERNACIONALES</t>
  </si>
  <si>
    <t>3. ACREEDORES OFICIALES</t>
  </si>
  <si>
    <t>4. BANCOS COMERCIALES</t>
  </si>
  <si>
    <t>5. PRÉSTAMOS GARANTIZADOS</t>
  </si>
  <si>
    <t>6. PROVEEDORES Y OTROS</t>
  </si>
  <si>
    <t xml:space="preserve">7. ATRASOS </t>
  </si>
  <si>
    <t xml:space="preserve">INDICADORES DE SOSTENIBILIDAD DE LA DEUDA PÚBLICA </t>
  </si>
  <si>
    <t xml:space="preserve">INDICADORES </t>
  </si>
  <si>
    <t>2005 (1)</t>
  </si>
  <si>
    <t>2006 (1)</t>
  </si>
  <si>
    <t>2007 (1)</t>
  </si>
  <si>
    <t>2008 (1)</t>
  </si>
  <si>
    <t xml:space="preserve"> 2009 (1) </t>
  </si>
  <si>
    <t>2010 (1)</t>
  </si>
  <si>
    <t xml:space="preserve">2011 (1) </t>
  </si>
  <si>
    <t xml:space="preserve">2012 (1) </t>
  </si>
  <si>
    <t>2013 (1)</t>
  </si>
  <si>
    <t>2014 (1)</t>
  </si>
  <si>
    <t>1er. Trim. 2015</t>
  </si>
  <si>
    <t>COMO % DEL PBI</t>
  </si>
  <si>
    <t>Deuda Bruta del Sector Público Nacional</t>
  </si>
  <si>
    <t>Deuda Externa del Sector Público Nacional</t>
  </si>
  <si>
    <t>Intereses Totales Pagados</t>
  </si>
  <si>
    <t>(2)</t>
  </si>
  <si>
    <t>Servicios Totales Pagados</t>
  </si>
  <si>
    <t>COMO % DE DEUDA BRUTA</t>
  </si>
  <si>
    <t>Deuda en moneda extranjera</t>
  </si>
  <si>
    <t>Deuda Ajustable por CER</t>
  </si>
  <si>
    <t>-</t>
  </si>
  <si>
    <t>Deuda con Tasa Variable</t>
  </si>
  <si>
    <t xml:space="preserve">Deuda Externa del Sector Público Nacional </t>
  </si>
  <si>
    <t xml:space="preserve">Servicios de Capital - Vencimientos a 2 años </t>
  </si>
  <si>
    <t>Vida Promedio de la Deuda Bruta</t>
  </si>
  <si>
    <t>Como % de Reservas</t>
  </si>
  <si>
    <t>Como % de Exportaciones</t>
  </si>
  <si>
    <t>Como % de los Recursos Tributarios</t>
  </si>
  <si>
    <t xml:space="preserve">Fuente: Elaboración propia en base a datos de la Dirección Nacional de Cuentas Nacionales (INDEC), Secretaría de Finanzas </t>
  </si>
  <si>
    <t>y Secretaría de Hacienda del Ministerio de Economía y Producción.</t>
  </si>
  <si>
    <t>(*) Como la metodología de cálculo del PBI cambio, se ajustaron los indicadores relacionados con el PBI a partir del año 2004.</t>
  </si>
  <si>
    <t>(1) Cálculo no incluye a la deuda no presentada al canje.</t>
  </si>
  <si>
    <t>(2) Proceso de reestructuración de la deuda instrumentada en títulos públicos.</t>
  </si>
  <si>
    <t xml:space="preserve"> - Para los cálculos de PBI, Intereses totales pagados, Servicios totales pagados, Exportaciones e Ingresos Tributarios y de Seguridad social, se utilizaron datos correspondientes a los últimos cuatro trimestres. </t>
  </si>
  <si>
    <t>(2) A partir del año 2046 el total de servicios corresponde al Bono del Tesoro consolidado 2089.</t>
  </si>
  <si>
    <t>Letra del Tesoro - CMEA</t>
  </si>
  <si>
    <t>BONAD U$S 2016</t>
  </si>
  <si>
    <t>BONAD U$S 2018</t>
  </si>
  <si>
    <t xml:space="preserve">Deuda del Sector Público Nacional por residencia del tenedor </t>
  </si>
  <si>
    <t xml:space="preserve">Perfil de vencimientos de capital de la deuda externa del Sector Público Nacional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</si>
</sst>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 _P_t_s_-;\-* #,##0\ _P_t_s_-;_-* &quot;-&quot;\ _P_t_s_-;_-@_-"/>
    <numFmt numFmtId="165" formatCode="_-* #,##0.00\ _P_t_s_-;\-* #,##0.00\ _P_t_s_-;_-* &quot;-&quot;\ _P_t_s_-;_-@_-"/>
    <numFmt numFmtId="166" formatCode="_-* #,##0.00\ _P_t_s_-;\-* #,##0.00\ _P_t_s_-;_-* &quot;-&quot;??\ _P_t_s_-;_-@_-"/>
    <numFmt numFmtId="167" formatCode="#,##0.000"/>
    <numFmt numFmtId="168" formatCode="0.00_)"/>
    <numFmt numFmtId="169" formatCode="_(* #,##0_);_(* \(#,##0\);_(* &quot;-&quot;_);_(@_)"/>
    <numFmt numFmtId="170" formatCode="#,##0.0"/>
    <numFmt numFmtId="171" formatCode="_-* #,##0.00\ _P_t_a_-;\-* #,##0.00\ _P_t_a_-;_-* &quot;-&quot;\ _P_t_a_-;_-@_-"/>
    <numFmt numFmtId="172" formatCode="0.000%"/>
    <numFmt numFmtId="173" formatCode="0.0%"/>
    <numFmt numFmtId="174" formatCode="_-* #,##0\ _P_t_a_-;\-* #,##0\ _P_t_a_-;_-* &quot;-&quot;\ _P_t_a_-;_-@_-"/>
    <numFmt numFmtId="175" formatCode="_-* #,##0\ _$_-;\-* #,##0\ _$_-;_-* &quot;-&quot;\ _$_-;_-@_-"/>
    <numFmt numFmtId="176" formatCode="_-* #,##0.00\ _$_-;\-* #,##0.00\ _$_-;_-* &quot;-&quot;??\ _$_-;_-@_-"/>
    <numFmt numFmtId="177" formatCode="[$-C0A]d\-mmm\-yy;@"/>
    <numFmt numFmtId="178" formatCode="_-* #,##0\ _D_l_s_-;\-* #,##0\ _D_l_s_-;_-* &quot;-&quot;\ _D_l_s_-;_-@_-"/>
    <numFmt numFmtId="179" formatCode="_-* #,##0_-;\-* #,##0_-;_-* &quot;-&quot;??_-;_-@_-"/>
    <numFmt numFmtId="180" formatCode="_-* #,##0.00_-;\-* #,##0.00_-;_-* &quot;-&quot;??_-;_-@_-"/>
    <numFmt numFmtId="181" formatCode="_-* #,##0.000_-;\-* #,##0.000_-;_-* &quot;-&quot;??_-;_-@_-"/>
    <numFmt numFmtId="182" formatCode="_-* #,##0.0000\ _P_t_s_-;\-* #,##0.0000\ _P_t_s_-;_-* &quot;-&quot;\ _P_t_s_-;_-@_-"/>
    <numFmt numFmtId="183" formatCode="_-* #,##0.000\ _P_t_s_-;\-* #,##0.000\ _P_t_s_-;_-* &quot;-&quot;\ _P_t_s_-;_-@_-"/>
    <numFmt numFmtId="184" formatCode="#,##0.0000"/>
    <numFmt numFmtId="185" formatCode="#,##0.0000000"/>
    <numFmt numFmtId="186" formatCode="#,##0.00000"/>
    <numFmt numFmtId="187" formatCode="_-* #,##0\ _€_-;\-* #,##0\ _€_-;_-* &quot;-&quot;??\ _€_-;_-@_-"/>
    <numFmt numFmtId="188" formatCode="_(* #,##0.0000000_);_(* \(#,##0.0000000\);_(* &quot;-&quot;??_);_(@_)"/>
    <numFmt numFmtId="189" formatCode="#,##0,;\-\ #,##0,;&quot;--- &quot;"/>
    <numFmt numFmtId="190" formatCode="#,##0,,;\-\ #,##0,,;&quot;--- &quot;"/>
    <numFmt numFmtId="191" formatCode="#,##0.00_);\(#,##0.00\);&quot; --- &quot;"/>
    <numFmt numFmtId="192" formatCode="#,"/>
    <numFmt numFmtId="193" formatCode="_-* #,##0.0\ _P_t_a_-;\-* #,##0.0\ _P_t_a_-;_-* &quot;-&quot;??\ _P_t_a_-;_-@_-"/>
    <numFmt numFmtId="194" formatCode="_-* #,##0.0000000\ _P_t_a_-;\-* #,##0.0000000\ _P_t_a_-;_-* &quot;-&quot;??\ _P_t_a_-;_-@_-"/>
    <numFmt numFmtId="195" formatCode="0.000000%"/>
    <numFmt numFmtId="196" formatCode="0.0000%"/>
    <numFmt numFmtId="197" formatCode="0.00000%"/>
  </numFmts>
  <fonts count="113" x14ac:knownFonts="1">
    <font>
      <sz val="10"/>
      <name val="Arial"/>
    </font>
    <font>
      <sz val="11"/>
      <color theme="1"/>
      <name val="Calibri"/>
      <family val="2"/>
      <scheme val="minor"/>
    </font>
    <font>
      <sz val="10"/>
      <name val="Arial"/>
      <family val="2"/>
    </font>
    <font>
      <sz val="12"/>
      <name val="Times New Roman"/>
      <family val="1"/>
    </font>
    <font>
      <b/>
      <sz val="25"/>
      <name val="Times New Roman"/>
      <family val="1"/>
    </font>
    <font>
      <b/>
      <u/>
      <sz val="15"/>
      <color indexed="9"/>
      <name val="Times New Roman"/>
      <family val="1"/>
    </font>
    <font>
      <b/>
      <sz val="12"/>
      <name val="Times New Roman"/>
      <family val="1"/>
    </font>
    <font>
      <b/>
      <sz val="12"/>
      <color indexed="9"/>
      <name val="Times New Roman"/>
      <family val="1"/>
    </font>
    <font>
      <u/>
      <sz val="10"/>
      <color indexed="12"/>
      <name val="Arial"/>
      <family val="2"/>
    </font>
    <font>
      <sz val="12"/>
      <color indexed="10"/>
      <name val="Times New Roman"/>
      <family val="1"/>
    </font>
    <font>
      <b/>
      <sz val="11"/>
      <name val="Times New Roman"/>
      <family val="1"/>
    </font>
    <font>
      <sz val="8"/>
      <name val="Times New Roman"/>
      <family val="1"/>
    </font>
    <font>
      <sz val="10"/>
      <name val="Times New Roman"/>
      <family val="1"/>
    </font>
    <font>
      <b/>
      <sz val="13"/>
      <name val="Times New Roman"/>
      <family val="1"/>
    </font>
    <font>
      <sz val="11"/>
      <name val="Times New Roman"/>
      <family val="1"/>
    </font>
    <font>
      <b/>
      <i/>
      <sz val="13"/>
      <color indexed="9"/>
      <name val="Times New Roman"/>
      <family val="1"/>
    </font>
    <font>
      <b/>
      <sz val="11"/>
      <color indexed="9"/>
      <name val="Times New Roman"/>
      <family val="1"/>
    </font>
    <font>
      <b/>
      <i/>
      <sz val="10"/>
      <color indexed="9"/>
      <name val="Times New Roman"/>
      <family val="1"/>
    </font>
    <font>
      <b/>
      <sz val="10"/>
      <name val="Times New Roman"/>
      <family val="1"/>
    </font>
    <font>
      <b/>
      <u/>
      <sz val="10"/>
      <name val="Times New Roman"/>
      <family val="1"/>
    </font>
    <font>
      <i/>
      <sz val="10"/>
      <name val="Times New Roman"/>
      <family val="1"/>
    </font>
    <font>
      <b/>
      <i/>
      <sz val="10"/>
      <name val="Times New Roman"/>
      <family val="1"/>
    </font>
    <font>
      <b/>
      <i/>
      <u/>
      <sz val="10"/>
      <name val="Times New Roman"/>
      <family val="1"/>
    </font>
    <font>
      <sz val="9"/>
      <name val="Times New Roman"/>
      <family val="1"/>
    </font>
    <font>
      <b/>
      <sz val="13"/>
      <color indexed="9"/>
      <name val="Times New Roman"/>
      <family val="1"/>
    </font>
    <font>
      <sz val="13"/>
      <name val="Times New Roman"/>
      <family val="1"/>
    </font>
    <font>
      <b/>
      <i/>
      <sz val="11"/>
      <color indexed="9"/>
      <name val="Times New Roman"/>
      <family val="1"/>
    </font>
    <font>
      <b/>
      <sz val="10"/>
      <name val="Arial"/>
      <family val="2"/>
    </font>
    <font>
      <sz val="14"/>
      <name val="Times New Roman"/>
      <family val="1"/>
    </font>
    <font>
      <sz val="8"/>
      <name val="Arial"/>
      <family val="2"/>
    </font>
    <font>
      <sz val="11"/>
      <color indexed="9"/>
      <name val="Times New Roman"/>
      <family val="1"/>
    </font>
    <font>
      <b/>
      <sz val="8"/>
      <name val="Times New Roman"/>
      <family val="1"/>
    </font>
    <font>
      <b/>
      <sz val="10"/>
      <color indexed="9"/>
      <name val="Times New Roman"/>
      <family val="1"/>
    </font>
    <font>
      <sz val="11"/>
      <color indexed="8"/>
      <name val="Times New Roman"/>
      <family val="1"/>
    </font>
    <font>
      <u/>
      <sz val="10"/>
      <name val="Times New Roman"/>
      <family val="1"/>
    </font>
    <font>
      <sz val="10"/>
      <color indexed="8"/>
      <name val="Arial"/>
      <family val="2"/>
    </font>
    <font>
      <sz val="10"/>
      <color theme="0"/>
      <name val="Times New Roman"/>
      <family val="1"/>
    </font>
    <font>
      <b/>
      <i/>
      <u/>
      <sz val="12"/>
      <name val="Times New Roman"/>
      <family val="1"/>
    </font>
    <font>
      <b/>
      <i/>
      <u/>
      <sz val="11"/>
      <name val="Times New Roman"/>
      <family val="1"/>
    </font>
    <font>
      <b/>
      <u/>
      <sz val="11"/>
      <name val="Times New Roman"/>
      <family val="1"/>
    </font>
    <font>
      <b/>
      <i/>
      <sz val="11"/>
      <name val="Times New Roman"/>
      <family val="1"/>
    </font>
    <font>
      <i/>
      <sz val="11"/>
      <name val="Times New Roman"/>
      <family val="1"/>
    </font>
    <font>
      <u/>
      <sz val="10"/>
      <color indexed="12"/>
      <name val="Times New Roman"/>
      <family val="1"/>
    </font>
    <font>
      <i/>
      <u/>
      <sz val="12"/>
      <name val="Times New Roman"/>
      <family val="1"/>
    </font>
    <font>
      <i/>
      <u/>
      <sz val="10"/>
      <name val="Times New Roman"/>
      <family val="1"/>
    </font>
    <font>
      <sz val="8"/>
      <color indexed="10"/>
      <name val="Times New Roman"/>
      <family val="1"/>
    </font>
    <font>
      <sz val="10"/>
      <color indexed="8"/>
      <name val="MS Sans Serif"/>
      <family val="2"/>
    </font>
    <font>
      <sz val="10"/>
      <color indexed="8"/>
      <name val="Times New Roman"/>
      <family val="1"/>
    </font>
    <font>
      <i/>
      <sz val="10"/>
      <color indexed="8"/>
      <name val="Arial"/>
      <family val="2"/>
    </font>
    <font>
      <b/>
      <sz val="11"/>
      <color indexed="9"/>
      <name val="Arial"/>
      <family val="2"/>
    </font>
    <font>
      <sz val="11"/>
      <name val="Arial"/>
      <family val="2"/>
    </font>
    <font>
      <sz val="10"/>
      <color indexed="53"/>
      <name val="Times New Roman"/>
      <family val="1"/>
    </font>
    <font>
      <i/>
      <sz val="12"/>
      <name val="Times New Roman"/>
      <family val="1"/>
    </font>
    <font>
      <sz val="9"/>
      <color rgb="FFFF0000"/>
      <name val="Times New Roman"/>
      <family val="1"/>
    </font>
    <font>
      <sz val="10"/>
      <color indexed="9"/>
      <name val="Times New Roman"/>
      <family val="1"/>
    </font>
    <font>
      <b/>
      <sz val="10"/>
      <color indexed="9"/>
      <name val="Arial"/>
      <family val="2"/>
    </font>
    <font>
      <b/>
      <i/>
      <u/>
      <sz val="12"/>
      <color indexed="9"/>
      <name val="Times New Roman"/>
      <family val="1"/>
    </font>
    <font>
      <b/>
      <sz val="10"/>
      <color indexed="10"/>
      <name val="Times New Roman"/>
      <family val="1"/>
    </font>
    <font>
      <sz val="10"/>
      <color indexed="10"/>
      <name val="Times New Roman"/>
      <family val="1"/>
    </font>
    <font>
      <b/>
      <sz val="14"/>
      <name val="Times New Roman"/>
      <family val="1"/>
    </font>
    <font>
      <b/>
      <i/>
      <sz val="13"/>
      <name val="Times New Roman"/>
      <family val="1"/>
    </font>
    <font>
      <b/>
      <i/>
      <sz val="12"/>
      <color indexed="9"/>
      <name val="Times New Roman"/>
      <family val="1"/>
    </font>
    <font>
      <b/>
      <i/>
      <sz val="14"/>
      <color indexed="9"/>
      <name val="Times New Roman"/>
      <family val="1"/>
    </font>
    <font>
      <b/>
      <sz val="9"/>
      <name val="Times New Roman"/>
      <family val="1"/>
    </font>
    <font>
      <u/>
      <sz val="10"/>
      <color indexed="62"/>
      <name val="Arial"/>
      <family val="2"/>
    </font>
    <font>
      <b/>
      <sz val="11"/>
      <name val="Arial"/>
      <family val="2"/>
    </font>
    <font>
      <sz val="8.5"/>
      <name val="Times New Roman"/>
      <family val="1"/>
    </font>
    <font>
      <b/>
      <sz val="13"/>
      <name val="Arial"/>
      <family val="2"/>
    </font>
    <font>
      <sz val="11"/>
      <color theme="0"/>
      <name val="Arial"/>
      <family val="2"/>
    </font>
    <font>
      <sz val="11"/>
      <color indexed="8"/>
      <name val="Arial"/>
      <family val="2"/>
    </font>
    <font>
      <b/>
      <sz val="10"/>
      <color rgb="FFFF0000"/>
      <name val="Times New Roman"/>
      <family val="1"/>
    </font>
    <font>
      <sz val="10"/>
      <color rgb="FFFF0000"/>
      <name val="Times New Roman"/>
      <family val="1"/>
    </font>
    <font>
      <sz val="10"/>
      <color theme="1" tint="0.14999847407452621"/>
      <name val="Times New Roman"/>
      <family val="1"/>
    </font>
    <font>
      <b/>
      <sz val="16"/>
      <name val="Times New Roman"/>
      <family val="1"/>
    </font>
    <font>
      <sz val="16"/>
      <name val="Arial"/>
      <family val="2"/>
    </font>
    <font>
      <b/>
      <sz val="13"/>
      <color indexed="8"/>
      <name val="Times New Roman"/>
      <family val="1"/>
    </font>
    <font>
      <sz val="8"/>
      <color indexed="8"/>
      <name val="Times New Roman"/>
      <family val="1"/>
    </font>
    <font>
      <sz val="11"/>
      <color indexed="10"/>
      <name val="Times New Roman"/>
      <family val="1"/>
    </font>
    <font>
      <b/>
      <sz val="11"/>
      <color indexed="8"/>
      <name val="Times New Roman"/>
      <family val="1"/>
    </font>
    <font>
      <b/>
      <sz val="11"/>
      <color indexed="10"/>
      <name val="Times New Roman"/>
      <family val="1"/>
    </font>
    <font>
      <sz val="12"/>
      <color indexed="9"/>
      <name val="Times New Roman"/>
      <family val="1"/>
    </font>
    <font>
      <b/>
      <u/>
      <sz val="11"/>
      <color indexed="9"/>
      <name val="Times New Roman"/>
      <family val="1"/>
    </font>
    <font>
      <b/>
      <u/>
      <sz val="12"/>
      <color indexed="9"/>
      <name val="Times New Roman"/>
      <family val="1"/>
    </font>
    <font>
      <sz val="10"/>
      <name val="MS Sans Serif"/>
      <family val="2"/>
    </font>
    <font>
      <sz val="10"/>
      <color indexed="22"/>
      <name val="MS Sans Serif"/>
      <family val="2"/>
    </font>
    <font>
      <u/>
      <sz val="7.5"/>
      <color indexed="12"/>
      <name val="Arial"/>
      <family val="2"/>
    </font>
    <font>
      <u/>
      <sz val="9"/>
      <color indexed="62"/>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b/>
      <sz val="11"/>
      <color indexed="52"/>
      <name val="Calibri"/>
      <family val="2"/>
    </font>
    <font>
      <b/>
      <sz val="11"/>
      <color indexed="9"/>
      <name val="Calibri"/>
      <family val="2"/>
    </font>
    <font>
      <sz val="11"/>
      <color indexed="52"/>
      <name val="Calibri"/>
      <family val="2"/>
    </font>
    <font>
      <sz val="11"/>
      <name val="Book Antiqua"/>
      <family val="1"/>
    </font>
    <font>
      <b/>
      <sz val="11"/>
      <color indexed="56"/>
      <name val="Calibri"/>
      <family val="2"/>
    </font>
    <font>
      <sz val="11"/>
      <color indexed="62"/>
      <name val="Calibri"/>
      <family val="2"/>
    </font>
    <font>
      <i/>
      <sz val="11"/>
      <color indexed="23"/>
      <name val="Calibri"/>
      <family val="2"/>
    </font>
    <font>
      <sz val="1"/>
      <color indexed="8"/>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sz val="11"/>
      <color indexed="60"/>
      <name val="Calibri"/>
      <family val="2"/>
    </font>
    <font>
      <i/>
      <sz val="10"/>
      <name val="Arial"/>
      <family val="2"/>
    </font>
    <font>
      <b/>
      <sz val="1"/>
      <color indexed="8"/>
      <name val="Courier"/>
      <family val="3"/>
    </font>
    <font>
      <b/>
      <sz val="11"/>
      <color indexed="63"/>
      <name val="Calibri"/>
      <family val="2"/>
    </font>
    <font>
      <b/>
      <sz val="18"/>
      <color indexed="62"/>
      <name val="Cambria"/>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33">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theme="0"/>
        <bgColor indexed="64"/>
      </patternFill>
    </fill>
    <fill>
      <patternFill patternType="solid">
        <fgColor rgb="FF333399"/>
        <bgColor indexed="64"/>
      </patternFill>
    </fill>
    <fill>
      <patternFill patternType="solid">
        <fgColor rgb="FFFFFF00"/>
        <bgColor indexed="64"/>
      </patternFill>
    </fill>
    <fill>
      <patternFill patternType="solid">
        <fgColor indexed="9"/>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s>
  <borders count="1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top/>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bottom/>
      <diagonal/>
    </border>
    <border>
      <left style="thin">
        <color indexed="64"/>
      </left>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thin">
        <color indexed="64"/>
      </top>
      <bottom style="thin">
        <color indexed="64"/>
      </bottom>
      <diagonal/>
    </border>
    <border>
      <left/>
      <right/>
      <top style="dashed">
        <color indexed="8"/>
      </top>
      <bottom style="dashed">
        <color indexed="8"/>
      </bottom>
      <diagonal/>
    </border>
    <border>
      <left/>
      <right/>
      <top style="dashed">
        <color indexed="64"/>
      </top>
      <bottom/>
      <diagonal/>
    </border>
    <border>
      <left/>
      <right/>
      <top/>
      <bottom style="thin">
        <color indexed="64"/>
      </bottom>
      <diagonal/>
    </border>
    <border>
      <left/>
      <right/>
      <top/>
      <bottom style="dashed">
        <color indexed="64"/>
      </bottom>
      <diagonal/>
    </border>
    <border>
      <left/>
      <right/>
      <top style="thin">
        <color indexed="64"/>
      </top>
      <bottom/>
      <diagonal/>
    </border>
    <border>
      <left/>
      <right/>
      <top/>
      <bottom style="medium">
        <color indexed="64"/>
      </bottom>
      <diagonal/>
    </border>
    <border>
      <left/>
      <right/>
      <top style="thick">
        <color indexed="64"/>
      </top>
      <bottom style="thick">
        <color indexed="64"/>
      </bottom>
      <diagonal/>
    </border>
    <border>
      <left/>
      <right/>
      <top style="dash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top style="dotted">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thick">
        <color auto="1"/>
      </left>
      <right style="thick">
        <color auto="1"/>
      </right>
      <top style="thick">
        <color auto="1"/>
      </top>
      <bottom/>
      <diagonal/>
    </border>
    <border>
      <left style="medium">
        <color indexed="64"/>
      </left>
      <right style="medium">
        <color indexed="64"/>
      </right>
      <top/>
      <bottom/>
      <diagonal/>
    </border>
    <border>
      <left style="medium">
        <color indexed="64"/>
      </left>
      <right/>
      <top/>
      <bottom/>
      <diagonal/>
    </border>
    <border>
      <left style="thick">
        <color auto="1"/>
      </left>
      <right style="thick">
        <color auto="1"/>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ck">
        <color auto="1"/>
      </left>
      <right style="thick">
        <color auto="1"/>
      </right>
      <top/>
      <bottom style="thick">
        <color auto="1"/>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double">
        <color indexed="64"/>
      </right>
      <top/>
      <bottom style="thin">
        <color indexed="64"/>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medium">
        <color indexed="64"/>
      </left>
      <right style="medium">
        <color indexed="64"/>
      </right>
      <top style="thick">
        <color auto="1"/>
      </top>
      <bottom/>
      <diagonal/>
    </border>
    <border>
      <left style="medium">
        <color indexed="64"/>
      </left>
      <right style="medium">
        <color indexed="64"/>
      </right>
      <top/>
      <bottom style="thick">
        <color auto="1"/>
      </bottom>
      <diagonal/>
    </border>
    <border>
      <left/>
      <right/>
      <top style="thick">
        <color auto="1"/>
      </top>
      <bottom/>
      <diagonal/>
    </border>
    <border>
      <left/>
      <right style="thick">
        <color auto="1"/>
      </right>
      <top style="medium">
        <color indexed="64"/>
      </top>
      <bottom style="medium">
        <color indexed="64"/>
      </bottom>
      <diagonal/>
    </border>
  </borders>
  <cellStyleXfs count="331">
    <xf numFmtId="0" fontId="0" fillId="0" borderId="0" applyNumberForma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0" fontId="2" fillId="0" borderId="0"/>
    <xf numFmtId="169" fontId="2" fillId="0" borderId="0" applyFont="0" applyFill="0" applyBorder="0" applyAlignment="0" applyProtection="0"/>
    <xf numFmtId="0" fontId="46" fillId="0" borderId="0"/>
    <xf numFmtId="0" fontId="2" fillId="0" borderId="0"/>
    <xf numFmtId="164" fontId="2" fillId="0" borderId="0" applyFont="0" applyFill="0" applyBorder="0" applyAlignment="0" applyProtection="0"/>
    <xf numFmtId="3" fontId="84" fillId="0" borderId="0" applyFont="0" applyFill="0" applyBorder="0" applyAlignment="0" applyProtection="0"/>
    <xf numFmtId="0" fontId="2" fillId="0" borderId="0"/>
    <xf numFmtId="0" fontId="85" fillId="0" borderId="0" applyNumberFormat="0" applyFill="0" applyBorder="0" applyAlignment="0" applyProtection="0">
      <alignment vertical="top"/>
      <protection locked="0"/>
    </xf>
    <xf numFmtId="0" fontId="2" fillId="0" borderId="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1"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5" borderId="0" applyNumberFormat="0" applyBorder="0" applyAlignment="0" applyProtection="0"/>
    <xf numFmtId="0" fontId="87" fillId="15"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0" borderId="0" applyNumberFormat="0" applyBorder="0" applyAlignment="0" applyProtection="0"/>
    <xf numFmtId="0" fontId="87" fillId="18" borderId="0" applyNumberFormat="0" applyBorder="0" applyAlignment="0" applyProtection="0"/>
    <xf numFmtId="0" fontId="87" fillId="15" borderId="0" applyNumberFormat="0" applyBorder="0" applyAlignment="0" applyProtection="0"/>
    <xf numFmtId="0" fontId="87" fillId="13" borderId="0" applyNumberFormat="0" applyBorder="0" applyAlignment="0" applyProtection="0"/>
    <xf numFmtId="0" fontId="87" fillId="11"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5" borderId="0" applyNumberFormat="0" applyBorder="0" applyAlignment="0" applyProtection="0"/>
    <xf numFmtId="0" fontId="88" fillId="25"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1" fillId="8" borderId="93" applyNumberFormat="0" applyAlignment="0" applyProtection="0"/>
    <xf numFmtId="0" fontId="92" fillId="29" borderId="93" applyNumberFormat="0" applyAlignment="0" applyProtection="0"/>
    <xf numFmtId="0" fontId="92" fillId="29" borderId="93" applyNumberFormat="0" applyAlignment="0" applyProtection="0"/>
    <xf numFmtId="0" fontId="92" fillId="29" borderId="93" applyNumberFormat="0" applyAlignment="0" applyProtection="0"/>
    <xf numFmtId="0" fontId="92" fillId="29" borderId="93" applyNumberFormat="0" applyAlignment="0" applyProtection="0"/>
    <xf numFmtId="0" fontId="93" fillId="30" borderId="94" applyNumberFormat="0" applyAlignment="0" applyProtection="0"/>
    <xf numFmtId="0" fontId="93" fillId="30" borderId="94" applyNumberFormat="0" applyAlignment="0" applyProtection="0"/>
    <xf numFmtId="0" fontId="93" fillId="30" borderId="94" applyNumberFormat="0" applyAlignment="0" applyProtection="0"/>
    <xf numFmtId="0" fontId="93" fillId="30" borderId="94" applyNumberFormat="0" applyAlignment="0" applyProtection="0"/>
    <xf numFmtId="0" fontId="94" fillId="0" borderId="95" applyNumberFormat="0" applyFill="0" applyAlignment="0" applyProtection="0"/>
    <xf numFmtId="0" fontId="94" fillId="0" borderId="95" applyNumberFormat="0" applyFill="0" applyAlignment="0" applyProtection="0"/>
    <xf numFmtId="0" fontId="94" fillId="0" borderId="95" applyNumberFormat="0" applyFill="0" applyAlignment="0" applyProtection="0"/>
    <xf numFmtId="0" fontId="94" fillId="0" borderId="95" applyNumberFormat="0" applyFill="0" applyAlignment="0" applyProtection="0"/>
    <xf numFmtId="0" fontId="93" fillId="30" borderId="94" applyNumberFormat="0" applyAlignment="0" applyProtection="0"/>
    <xf numFmtId="0" fontId="93" fillId="30" borderId="94" applyNumberFormat="0" applyAlignment="0" applyProtection="0"/>
    <xf numFmtId="0" fontId="93" fillId="30" borderId="94" applyNumberFormat="0" applyAlignment="0" applyProtection="0"/>
    <xf numFmtId="0" fontId="93" fillId="30" borderId="94" applyNumberFormat="0" applyAlignment="0" applyProtection="0"/>
    <xf numFmtId="0" fontId="93" fillId="30" borderId="94"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xf numFmtId="189" fontId="95" fillId="0" borderId="0" applyFont="0" applyFill="0" applyBorder="0" applyAlignment="0" applyProtection="0"/>
    <xf numFmtId="190" fontId="95"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97" fillId="12" borderId="93" applyNumberFormat="0" applyAlignment="0" applyProtection="0"/>
    <xf numFmtId="0" fontId="97" fillId="12" borderId="93" applyNumberFormat="0" applyAlignment="0" applyProtection="0"/>
    <xf numFmtId="0" fontId="97" fillId="12" borderId="93" applyNumberFormat="0" applyAlignment="0" applyProtection="0"/>
    <xf numFmtId="0" fontId="97" fillId="12" borderId="93" applyNumberFormat="0" applyAlignment="0" applyProtection="0"/>
    <xf numFmtId="0" fontId="2"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protection locked="0"/>
    </xf>
    <xf numFmtId="0" fontId="99" fillId="0" borderId="0">
      <protection locked="0"/>
    </xf>
    <xf numFmtId="0" fontId="99" fillId="0" borderId="0">
      <protection locked="0"/>
    </xf>
    <xf numFmtId="0" fontId="99" fillId="0" borderId="0">
      <protection locked="0"/>
    </xf>
    <xf numFmtId="0" fontId="99" fillId="0" borderId="0">
      <protection locked="0"/>
    </xf>
    <xf numFmtId="0" fontId="99" fillId="0" borderId="0">
      <protection locked="0"/>
    </xf>
    <xf numFmtId="0" fontId="99" fillId="0" borderId="0">
      <protection locked="0"/>
    </xf>
    <xf numFmtId="0" fontId="83" fillId="0" borderId="0"/>
    <xf numFmtId="0" fontId="2" fillId="0" borderId="0" applyNumberFormat="0" applyFill="0" applyBorder="0" applyAlignment="0" applyProtection="0">
      <alignment vertical="top"/>
      <protection locked="0"/>
    </xf>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00" fillId="0" borderId="96" applyNumberFormat="0" applyFill="0" applyAlignment="0" applyProtection="0"/>
    <xf numFmtId="0" fontId="101" fillId="0" borderId="97" applyNumberFormat="0" applyFill="0" applyAlignment="0" applyProtection="0"/>
    <xf numFmtId="0" fontId="102" fillId="0" borderId="98" applyNumberFormat="0" applyFill="0" applyAlignment="0" applyProtection="0"/>
    <xf numFmtId="0" fontId="102" fillId="0" borderId="0" applyNumberFormat="0" applyFill="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97" fillId="18" borderId="93" applyNumberFormat="0" applyAlignment="0" applyProtection="0"/>
    <xf numFmtId="0" fontId="97" fillId="18" borderId="93" applyNumberFormat="0" applyAlignment="0" applyProtection="0"/>
    <xf numFmtId="0" fontId="97" fillId="18" borderId="93" applyNumberFormat="0" applyAlignment="0" applyProtection="0"/>
    <xf numFmtId="0" fontId="97" fillId="18" borderId="93" applyNumberFormat="0" applyAlignment="0" applyProtection="0"/>
    <xf numFmtId="0" fontId="97" fillId="18" borderId="93" applyNumberFormat="0" applyAlignment="0" applyProtection="0"/>
    <xf numFmtId="15" fontId="2" fillId="0" borderId="0"/>
    <xf numFmtId="0" fontId="103" fillId="0" borderId="99" applyNumberFormat="0" applyFill="0" applyAlignment="0" applyProtection="0"/>
    <xf numFmtId="0" fontId="103" fillId="0" borderId="99" applyNumberFormat="0" applyFill="0" applyAlignment="0" applyProtection="0"/>
    <xf numFmtId="0" fontId="103" fillId="0" borderId="99" applyNumberFormat="0" applyFill="0" applyAlignment="0" applyProtection="0"/>
    <xf numFmtId="0" fontId="103" fillId="0" borderId="99" applyNumberFormat="0" applyFill="0" applyAlignment="0" applyProtection="0"/>
    <xf numFmtId="0" fontId="103" fillId="0" borderId="99" applyNumberFormat="0" applyFill="0" applyAlignment="0" applyProtection="0"/>
    <xf numFmtId="4" fontId="14" fillId="0" borderId="0" applyFont="0" applyFill="0" applyBorder="0" applyAlignment="0" applyProtection="0"/>
    <xf numFmtId="4" fontId="14" fillId="0" borderId="0" applyFont="0" applyFill="0" applyBorder="0" applyAlignment="0" applyProtection="0"/>
    <xf numFmtId="4" fontId="14" fillId="0" borderId="0" applyFont="0" applyFill="0" applyBorder="0" applyAlignment="0" applyProtection="0"/>
    <xf numFmtId="4" fontId="14" fillId="0" borderId="0" applyFont="0" applyFill="0" applyBorder="0" applyAlignment="0" applyProtection="0"/>
    <xf numFmtId="4" fontId="14" fillId="0" borderId="0" applyFont="0" applyFill="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2" fillId="0" borderId="0" applyNumberFormat="0" applyFill="0" applyBorder="0" applyAlignment="0" applyProtection="0"/>
    <xf numFmtId="0" fontId="1" fillId="0" borderId="0"/>
    <xf numFmtId="0" fontId="1" fillId="0" borderId="0"/>
    <xf numFmtId="0" fontId="87" fillId="11" borderId="100" applyNumberFormat="0" applyFont="0" applyAlignment="0" applyProtection="0"/>
    <xf numFmtId="0" fontId="87" fillId="11" borderId="100" applyNumberFormat="0" applyFont="0" applyAlignment="0" applyProtection="0"/>
    <xf numFmtId="0" fontId="87" fillId="11" borderId="100" applyNumberFormat="0" applyFont="0" applyAlignment="0" applyProtection="0"/>
    <xf numFmtId="0" fontId="87" fillId="11" borderId="100" applyNumberFormat="0" applyFont="0" applyAlignment="0" applyProtection="0"/>
    <xf numFmtId="0" fontId="2" fillId="11" borderId="100" applyNumberFormat="0" applyFont="0" applyAlignment="0" applyProtection="0"/>
    <xf numFmtId="191" fontId="105" fillId="0" borderId="0" applyFont="0" applyFill="0" applyBorder="0" applyAlignment="0" applyProtection="0"/>
    <xf numFmtId="191" fontId="105" fillId="0" borderId="0" applyFont="0" applyFill="0" applyBorder="0" applyAlignment="0" applyProtection="0"/>
    <xf numFmtId="191" fontId="105" fillId="0" borderId="0" applyFont="0" applyFill="0" applyBorder="0" applyAlignment="0" applyProtection="0"/>
    <xf numFmtId="191" fontId="105" fillId="0" borderId="0" applyFont="0" applyFill="0" applyBorder="0" applyAlignment="0" applyProtection="0"/>
    <xf numFmtId="191" fontId="105" fillId="0" borderId="0" applyFont="0" applyFill="0" applyBorder="0" applyAlignment="0" applyProtection="0"/>
    <xf numFmtId="192" fontId="106" fillId="0" borderId="0">
      <protection locked="0"/>
    </xf>
    <xf numFmtId="0" fontId="107" fillId="8" borderId="101" applyNumberFormat="0" applyAlignment="0" applyProtection="0"/>
    <xf numFmtId="0" fontId="107" fillId="8" borderId="101" applyNumberFormat="0" applyAlignment="0" applyProtection="0"/>
    <xf numFmtId="0" fontId="107" fillId="8" borderId="101" applyNumberFormat="0" applyAlignment="0" applyProtection="0"/>
    <xf numFmtId="0" fontId="107" fillId="8" borderId="101" applyNumberFormat="0" applyAlignment="0" applyProtection="0"/>
    <xf numFmtId="0" fontId="107" fillId="8" borderId="101" applyNumberFormat="0" applyAlignment="0" applyProtection="0"/>
    <xf numFmtId="0" fontId="107" fillId="29" borderId="101" applyNumberFormat="0" applyAlignment="0" applyProtection="0"/>
    <xf numFmtId="0" fontId="107" fillId="29" borderId="101" applyNumberFormat="0" applyAlignment="0" applyProtection="0"/>
    <xf numFmtId="0" fontId="107" fillId="29" borderId="101" applyNumberFormat="0" applyAlignment="0" applyProtection="0"/>
    <xf numFmtId="0" fontId="107" fillId="29" borderId="101" applyNumberFormat="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08" fillId="0" borderId="0" applyNumberFormat="0" applyFill="0" applyBorder="0" applyAlignment="0" applyProtection="0"/>
    <xf numFmtId="0" fontId="109" fillId="0" borderId="102" applyNumberFormat="0" applyFill="0" applyAlignment="0" applyProtection="0"/>
    <xf numFmtId="0" fontId="109" fillId="0" borderId="102" applyNumberFormat="0" applyFill="0" applyAlignment="0" applyProtection="0"/>
    <xf numFmtId="0" fontId="109" fillId="0" borderId="102" applyNumberFormat="0" applyFill="0" applyAlignment="0" applyProtection="0"/>
    <xf numFmtId="0" fontId="109" fillId="0" borderId="102" applyNumberFormat="0" applyFill="0" applyAlignment="0" applyProtection="0"/>
    <xf numFmtId="0" fontId="110" fillId="0" borderId="103" applyNumberFormat="0" applyFill="0" applyAlignment="0" applyProtection="0"/>
    <xf numFmtId="0" fontId="110" fillId="0" borderId="103" applyNumberFormat="0" applyFill="0" applyAlignment="0" applyProtection="0"/>
    <xf numFmtId="0" fontId="110" fillId="0" borderId="103" applyNumberFormat="0" applyFill="0" applyAlignment="0" applyProtection="0"/>
    <xf numFmtId="0" fontId="110" fillId="0" borderId="103" applyNumberFormat="0" applyFill="0" applyAlignment="0" applyProtection="0"/>
    <xf numFmtId="0" fontId="96" fillId="0" borderId="104" applyNumberFormat="0" applyFill="0" applyAlignment="0" applyProtection="0"/>
    <xf numFmtId="0" fontId="96" fillId="0" borderId="104" applyNumberFormat="0" applyFill="0" applyAlignment="0" applyProtection="0"/>
    <xf numFmtId="0" fontId="96" fillId="0" borderId="104" applyNumberFormat="0" applyFill="0" applyAlignment="0" applyProtection="0"/>
    <xf numFmtId="0" fontId="96" fillId="0" borderId="104"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105" applyNumberFormat="0" applyFill="0" applyAlignment="0" applyProtection="0"/>
    <xf numFmtId="0" fontId="112" fillId="0" borderId="105" applyNumberFormat="0" applyFill="0" applyAlignment="0" applyProtection="0"/>
    <xf numFmtId="0" fontId="112" fillId="0" borderId="105" applyNumberFormat="0" applyFill="0" applyAlignment="0" applyProtection="0"/>
    <xf numFmtId="0" fontId="112" fillId="0" borderId="105" applyNumberFormat="0" applyFill="0" applyAlignment="0" applyProtection="0"/>
    <xf numFmtId="0" fontId="83" fillId="0" borderId="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cellStyleXfs>
  <cellXfs count="1193">
    <xf numFmtId="0" fontId="0" fillId="0" borderId="0" xfId="0"/>
    <xf numFmtId="0" fontId="3" fillId="2" borderId="0" xfId="4" applyFont="1" applyFill="1"/>
    <xf numFmtId="0" fontId="4" fillId="2" borderId="0" xfId="4" applyFont="1" applyFill="1"/>
    <xf numFmtId="165" fontId="3" fillId="2" borderId="0" xfId="2" applyNumberFormat="1" applyFont="1" applyFill="1"/>
    <xf numFmtId="0" fontId="6" fillId="2" borderId="3" xfId="4" applyFont="1" applyFill="1" applyBorder="1" applyAlignment="1">
      <alignment horizontal="center" vertical="center"/>
    </xf>
    <xf numFmtId="0" fontId="6" fillId="2" borderId="2" xfId="4" applyFont="1" applyFill="1" applyBorder="1" applyAlignment="1">
      <alignment horizontal="center" vertical="center"/>
    </xf>
    <xf numFmtId="0" fontId="8" fillId="2" borderId="6" xfId="5" applyFill="1" applyBorder="1" applyAlignment="1" applyProtection="1">
      <alignment horizontal="center" vertical="center"/>
    </xf>
    <xf numFmtId="0" fontId="3" fillId="2" borderId="7" xfId="4" applyFont="1" applyFill="1" applyBorder="1" applyAlignment="1">
      <alignment vertical="center" wrapText="1"/>
    </xf>
    <xf numFmtId="0" fontId="8" fillId="2" borderId="6" xfId="5" applyFont="1" applyFill="1" applyBorder="1" applyAlignment="1" applyProtection="1">
      <alignment horizontal="center" vertical="center"/>
    </xf>
    <xf numFmtId="166" fontId="3" fillId="2" borderId="0" xfId="1" applyFont="1" applyFill="1"/>
    <xf numFmtId="0" fontId="8" fillId="2" borderId="8" xfId="5" applyFont="1" applyFill="1" applyBorder="1" applyAlignment="1" applyProtection="1">
      <alignment horizontal="center" vertical="center"/>
    </xf>
    <xf numFmtId="0" fontId="3" fillId="2" borderId="9" xfId="4" applyFont="1" applyFill="1" applyBorder="1" applyAlignment="1">
      <alignment horizontal="justify" vertical="top" wrapText="1"/>
    </xf>
    <xf numFmtId="0" fontId="8" fillId="0" borderId="6" xfId="5" applyFill="1" applyBorder="1" applyAlignment="1" applyProtection="1">
      <alignment horizontal="center" vertical="center"/>
    </xf>
    <xf numFmtId="0" fontId="8" fillId="2" borderId="8" xfId="5" applyFill="1" applyBorder="1" applyAlignment="1" applyProtection="1">
      <alignment horizontal="center" vertical="center"/>
    </xf>
    <xf numFmtId="0" fontId="3" fillId="2" borderId="9" xfId="4" applyFont="1" applyFill="1" applyBorder="1" applyAlignment="1">
      <alignment vertical="center" wrapText="1"/>
    </xf>
    <xf numFmtId="0" fontId="8" fillId="0" borderId="0" xfId="5" applyFont="1" applyFill="1" applyAlignment="1" applyProtection="1">
      <alignment horizontal="center"/>
    </xf>
    <xf numFmtId="0" fontId="8" fillId="0" borderId="0" xfId="5" applyFill="1" applyAlignment="1" applyProtection="1">
      <alignment horizontal="center"/>
    </xf>
    <xf numFmtId="0" fontId="10" fillId="2" borderId="0" xfId="4" applyFont="1" applyFill="1"/>
    <xf numFmtId="0" fontId="11" fillId="2" borderId="0" xfId="4" applyFont="1" applyFill="1"/>
    <xf numFmtId="0" fontId="2" fillId="2" borderId="0" xfId="4" applyFont="1" applyFill="1"/>
    <xf numFmtId="0" fontId="10" fillId="2" borderId="0" xfId="4" applyFont="1" applyFill="1" applyAlignment="1"/>
    <xf numFmtId="0" fontId="12" fillId="2" borderId="0" xfId="4" applyFont="1" applyFill="1"/>
    <xf numFmtId="3" fontId="2" fillId="2" borderId="0" xfId="4" applyNumberFormat="1" applyFont="1" applyFill="1"/>
    <xf numFmtId="0" fontId="11" fillId="2" borderId="0" xfId="4" applyFont="1" applyFill="1" applyAlignment="1">
      <alignment horizontal="center"/>
    </xf>
    <xf numFmtId="3" fontId="12" fillId="2" borderId="0" xfId="4" applyNumberFormat="1" applyFont="1" applyFill="1"/>
    <xf numFmtId="0" fontId="0" fillId="0" borderId="0" xfId="4" applyFont="1" applyFill="1"/>
    <xf numFmtId="164" fontId="12" fillId="2" borderId="0" xfId="2" applyFont="1" applyFill="1"/>
    <xf numFmtId="0" fontId="0" fillId="2" borderId="0" xfId="4" applyFont="1" applyFill="1"/>
    <xf numFmtId="164" fontId="0" fillId="2" borderId="0" xfId="4" applyNumberFormat="1" applyFont="1" applyFill="1"/>
    <xf numFmtId="3" fontId="0" fillId="2" borderId="0" xfId="4" applyNumberFormat="1" applyFont="1" applyFill="1"/>
    <xf numFmtId="0" fontId="14" fillId="2" borderId="0" xfId="4" applyFont="1" applyFill="1"/>
    <xf numFmtId="0" fontId="12" fillId="2" borderId="12" xfId="4" applyFont="1" applyFill="1" applyBorder="1" applyAlignment="1">
      <alignment horizontal="centerContinuous" vertical="center" wrapText="1"/>
    </xf>
    <xf numFmtId="0" fontId="12" fillId="2" borderId="13" xfId="4" applyFont="1" applyFill="1" applyBorder="1" applyAlignment="1">
      <alignment horizontal="center" vertical="center" wrapText="1"/>
    </xf>
    <xf numFmtId="0" fontId="12" fillId="2" borderId="13" xfId="4" applyFont="1" applyFill="1" applyBorder="1" applyAlignment="1">
      <alignment horizontal="centerContinuous" vertical="center" wrapText="1"/>
    </xf>
    <xf numFmtId="0" fontId="12" fillId="2" borderId="12" xfId="4" applyFont="1" applyFill="1" applyBorder="1"/>
    <xf numFmtId="3" fontId="12" fillId="2" borderId="14" xfId="4" applyNumberFormat="1" applyFont="1" applyFill="1" applyBorder="1"/>
    <xf numFmtId="0" fontId="7" fillId="3" borderId="15" xfId="4" applyFont="1" applyFill="1" applyBorder="1"/>
    <xf numFmtId="3" fontId="15" fillId="3" borderId="16" xfId="4" applyNumberFormat="1" applyFont="1" applyFill="1" applyBorder="1"/>
    <xf numFmtId="0" fontId="12" fillId="2" borderId="17" xfId="4" applyFont="1" applyFill="1" applyBorder="1"/>
    <xf numFmtId="0" fontId="12" fillId="2" borderId="18" xfId="4" applyFont="1" applyFill="1" applyBorder="1"/>
    <xf numFmtId="0" fontId="12" fillId="2" borderId="15" xfId="4" applyFont="1" applyFill="1" applyBorder="1"/>
    <xf numFmtId="4" fontId="12" fillId="2" borderId="16" xfId="4" applyNumberFormat="1" applyFont="1" applyFill="1" applyBorder="1"/>
    <xf numFmtId="0" fontId="12" fillId="2" borderId="16" xfId="4" applyFont="1" applyFill="1" applyBorder="1"/>
    <xf numFmtId="0" fontId="16" fillId="3" borderId="15" xfId="4" applyFont="1" applyFill="1" applyBorder="1"/>
    <xf numFmtId="3" fontId="7" fillId="3" borderId="16" xfId="4" applyNumberFormat="1" applyFont="1" applyFill="1" applyBorder="1"/>
    <xf numFmtId="0" fontId="17" fillId="3" borderId="15" xfId="4" applyFont="1" applyFill="1" applyBorder="1"/>
    <xf numFmtId="3" fontId="16" fillId="3" borderId="16" xfId="4" applyNumberFormat="1" applyFont="1" applyFill="1" applyBorder="1"/>
    <xf numFmtId="164" fontId="18" fillId="2" borderId="15" xfId="2" applyFont="1" applyFill="1" applyBorder="1"/>
    <xf numFmtId="3" fontId="18" fillId="2" borderId="16" xfId="4" applyNumberFormat="1" applyFont="1" applyFill="1" applyBorder="1"/>
    <xf numFmtId="0" fontId="19" fillId="2" borderId="15" xfId="4" applyFont="1" applyFill="1" applyBorder="1"/>
    <xf numFmtId="3" fontId="10" fillId="0" borderId="16" xfId="4" applyNumberFormat="1" applyFont="1" applyFill="1" applyBorder="1"/>
    <xf numFmtId="3" fontId="10" fillId="2" borderId="16" xfId="4" applyNumberFormat="1" applyFont="1" applyFill="1" applyBorder="1"/>
    <xf numFmtId="0" fontId="18" fillId="2" borderId="15" xfId="4" applyFont="1" applyFill="1" applyBorder="1"/>
    <xf numFmtId="3" fontId="12" fillId="2" borderId="16" xfId="4" applyNumberFormat="1" applyFont="1" applyFill="1" applyBorder="1"/>
    <xf numFmtId="0" fontId="12" fillId="0" borderId="15" xfId="4" applyFont="1" applyFill="1" applyBorder="1"/>
    <xf numFmtId="3" fontId="18" fillId="0" borderId="16" xfId="4" applyNumberFormat="1" applyFont="1" applyFill="1" applyBorder="1"/>
    <xf numFmtId="0" fontId="20" fillId="2" borderId="15" xfId="4" applyFont="1" applyFill="1" applyBorder="1"/>
    <xf numFmtId="3" fontId="21" fillId="2" borderId="16" xfId="4" applyNumberFormat="1" applyFont="1" applyFill="1" applyBorder="1"/>
    <xf numFmtId="3" fontId="20" fillId="2" borderId="16" xfId="4" applyNumberFormat="1" applyFont="1" applyFill="1" applyBorder="1"/>
    <xf numFmtId="3" fontId="18" fillId="2" borderId="15" xfId="4" applyNumberFormat="1" applyFont="1" applyFill="1" applyBorder="1"/>
    <xf numFmtId="0" fontId="19" fillId="2" borderId="19" xfId="4" applyFont="1" applyFill="1" applyBorder="1"/>
    <xf numFmtId="3" fontId="10" fillId="2" borderId="20" xfId="4" applyNumberFormat="1" applyFont="1" applyFill="1" applyBorder="1"/>
    <xf numFmtId="0" fontId="19" fillId="2" borderId="21" xfId="4" applyFont="1" applyFill="1" applyBorder="1"/>
    <xf numFmtId="3" fontId="12" fillId="0" borderId="22" xfId="4" applyNumberFormat="1" applyFont="1" applyFill="1" applyBorder="1"/>
    <xf numFmtId="3" fontId="12" fillId="2" borderId="22" xfId="4" applyNumberFormat="1" applyFont="1" applyFill="1" applyBorder="1"/>
    <xf numFmtId="3" fontId="12" fillId="2" borderId="18" xfId="4" applyNumberFormat="1" applyFont="1" applyFill="1" applyBorder="1"/>
    <xf numFmtId="0" fontId="14" fillId="5" borderId="0" xfId="4" applyFont="1" applyFill="1"/>
    <xf numFmtId="3" fontId="14" fillId="5" borderId="0" xfId="4" applyNumberFormat="1" applyFont="1" applyFill="1"/>
    <xf numFmtId="167" fontId="14" fillId="5" borderId="0" xfId="4" applyNumberFormat="1" applyFont="1" applyFill="1"/>
    <xf numFmtId="166" fontId="12" fillId="5" borderId="0" xfId="1" applyFont="1" applyFill="1" applyAlignment="1">
      <alignment horizontal="left" wrapText="1"/>
    </xf>
    <xf numFmtId="0" fontId="12" fillId="5" borderId="0" xfId="4" applyFont="1" applyFill="1" applyAlignment="1">
      <alignment horizontal="left" wrapText="1"/>
    </xf>
    <xf numFmtId="164" fontId="11" fillId="2" borderId="0" xfId="2" applyFont="1" applyFill="1" applyAlignment="1">
      <alignment horizontal="center"/>
    </xf>
    <xf numFmtId="0" fontId="12" fillId="2" borderId="0" xfId="4" applyFont="1" applyFill="1" applyAlignment="1">
      <alignment horizontal="centerContinuous"/>
    </xf>
    <xf numFmtId="0" fontId="12" fillId="2" borderId="23" xfId="4" applyFont="1" applyFill="1" applyBorder="1" applyAlignment="1">
      <alignment horizontal="center" vertical="center" wrapText="1"/>
    </xf>
    <xf numFmtId="3" fontId="12" fillId="2" borderId="24" xfId="4" applyNumberFormat="1" applyFont="1" applyFill="1" applyBorder="1"/>
    <xf numFmtId="3" fontId="15" fillId="3" borderId="25" xfId="4" applyNumberFormat="1" applyFont="1" applyFill="1" applyBorder="1"/>
    <xf numFmtId="0" fontId="12" fillId="2" borderId="26" xfId="4" applyFont="1" applyFill="1" applyBorder="1"/>
    <xf numFmtId="4" fontId="12" fillId="2" borderId="25" xfId="4" applyNumberFormat="1" applyFont="1" applyFill="1" applyBorder="1"/>
    <xf numFmtId="3" fontId="7" fillId="3" borderId="25" xfId="4" applyNumberFormat="1" applyFont="1" applyFill="1" applyBorder="1"/>
    <xf numFmtId="3" fontId="18" fillId="2" borderId="25" xfId="4" applyNumberFormat="1" applyFont="1" applyFill="1" applyBorder="1"/>
    <xf numFmtId="0" fontId="10" fillId="2" borderId="15" xfId="4" applyFont="1" applyFill="1" applyBorder="1"/>
    <xf numFmtId="3" fontId="12" fillId="2" borderId="25" xfId="4" applyNumberFormat="1" applyFont="1" applyFill="1" applyBorder="1"/>
    <xf numFmtId="3" fontId="12" fillId="2" borderId="26" xfId="4" applyNumberFormat="1" applyFont="1" applyFill="1" applyBorder="1"/>
    <xf numFmtId="3" fontId="12" fillId="2" borderId="15" xfId="4" applyNumberFormat="1" applyFont="1" applyFill="1" applyBorder="1"/>
    <xf numFmtId="0" fontId="22" fillId="2" borderId="15" xfId="4" applyFont="1" applyFill="1" applyBorder="1"/>
    <xf numFmtId="3" fontId="12" fillId="0" borderId="16" xfId="4" applyNumberFormat="1" applyFont="1" applyFill="1" applyBorder="1"/>
    <xf numFmtId="0" fontId="20" fillId="2" borderId="17" xfId="4" applyFont="1" applyFill="1" applyBorder="1"/>
    <xf numFmtId="3" fontId="20" fillId="2" borderId="18" xfId="4" applyNumberFormat="1" applyFont="1" applyFill="1" applyBorder="1"/>
    <xf numFmtId="0" fontId="20" fillId="5" borderId="27" xfId="4" applyFont="1" applyFill="1" applyBorder="1"/>
    <xf numFmtId="3" fontId="18" fillId="5" borderId="27" xfId="4" applyNumberFormat="1" applyFont="1" applyFill="1" applyBorder="1"/>
    <xf numFmtId="10" fontId="2" fillId="2" borderId="0" xfId="3" applyNumberFormat="1" applyFont="1" applyFill="1"/>
    <xf numFmtId="0" fontId="10" fillId="2" borderId="0" xfId="4" applyFont="1" applyFill="1" applyAlignment="1">
      <alignment horizontal="center"/>
    </xf>
    <xf numFmtId="3" fontId="12" fillId="2" borderId="0" xfId="4" applyNumberFormat="1" applyFont="1" applyFill="1" applyAlignment="1">
      <alignment horizontal="centerContinuous"/>
    </xf>
    <xf numFmtId="0" fontId="23" fillId="2" borderId="0" xfId="4" applyFont="1" applyFill="1"/>
    <xf numFmtId="4" fontId="12" fillId="2" borderId="0" xfId="4" applyNumberFormat="1" applyFont="1" applyFill="1"/>
    <xf numFmtId="0" fontId="12" fillId="2" borderId="15" xfId="4" applyFont="1" applyFill="1" applyBorder="1" applyAlignment="1">
      <alignment horizontal="centerContinuous" vertical="center" wrapText="1"/>
    </xf>
    <xf numFmtId="10" fontId="12" fillId="2" borderId="14" xfId="3" applyNumberFormat="1" applyFont="1" applyFill="1" applyBorder="1"/>
    <xf numFmtId="3" fontId="24" fillId="3" borderId="16" xfId="4" applyNumberFormat="1" applyFont="1" applyFill="1" applyBorder="1"/>
    <xf numFmtId="10" fontId="24" fillId="3" borderId="16" xfId="3" applyNumberFormat="1" applyFont="1" applyFill="1" applyBorder="1" applyAlignment="1">
      <alignment horizontal="center"/>
    </xf>
    <xf numFmtId="0" fontId="7" fillId="2" borderId="15" xfId="4" applyFont="1" applyFill="1" applyBorder="1"/>
    <xf numFmtId="3" fontId="24" fillId="2" borderId="16" xfId="4" applyNumberFormat="1" applyFont="1" applyFill="1" applyBorder="1"/>
    <xf numFmtId="10" fontId="24" fillId="2" borderId="16" xfId="3" applyNumberFormat="1" applyFont="1" applyFill="1" applyBorder="1" applyAlignment="1">
      <alignment horizontal="center"/>
    </xf>
    <xf numFmtId="0" fontId="6" fillId="2" borderId="15" xfId="4" applyFont="1" applyFill="1" applyBorder="1"/>
    <xf numFmtId="3" fontId="6" fillId="2" borderId="16" xfId="4" applyNumberFormat="1" applyFont="1" applyFill="1" applyBorder="1"/>
    <xf numFmtId="10" fontId="13" fillId="2" borderId="16" xfId="3" applyNumberFormat="1" applyFont="1" applyFill="1" applyBorder="1" applyAlignment="1">
      <alignment horizontal="center"/>
    </xf>
    <xf numFmtId="10" fontId="12" fillId="2" borderId="18" xfId="3" applyNumberFormat="1" applyFont="1" applyFill="1" applyBorder="1"/>
    <xf numFmtId="10" fontId="7" fillId="3" borderId="16" xfId="3" applyNumberFormat="1" applyFont="1" applyFill="1" applyBorder="1" applyAlignment="1">
      <alignment horizontal="center"/>
    </xf>
    <xf numFmtId="0" fontId="24" fillId="2" borderId="15" xfId="4" applyFont="1" applyFill="1" applyBorder="1"/>
    <xf numFmtId="3" fontId="6" fillId="0" borderId="16" xfId="4" applyNumberFormat="1" applyFont="1" applyFill="1" applyBorder="1"/>
    <xf numFmtId="0" fontId="3" fillId="2" borderId="15" xfId="4" applyFont="1" applyFill="1" applyBorder="1"/>
    <xf numFmtId="3" fontId="3" fillId="2" borderId="16" xfId="4" applyNumberFormat="1" applyFont="1" applyFill="1" applyBorder="1"/>
    <xf numFmtId="10" fontId="25" fillId="2" borderId="16" xfId="3" applyNumberFormat="1" applyFont="1" applyFill="1" applyBorder="1" applyAlignment="1">
      <alignment horizontal="center"/>
    </xf>
    <xf numFmtId="3" fontId="3" fillId="5" borderId="16" xfId="4" applyNumberFormat="1" applyFont="1" applyFill="1" applyBorder="1"/>
    <xf numFmtId="0" fontId="12" fillId="2" borderId="0" xfId="4" applyFont="1" applyFill="1" applyBorder="1"/>
    <xf numFmtId="3" fontId="12" fillId="2" borderId="0" xfId="4" applyNumberFormat="1" applyFont="1" applyFill="1" applyBorder="1"/>
    <xf numFmtId="10" fontId="12" fillId="2" borderId="0" xfId="3" applyNumberFormat="1" applyFont="1" applyFill="1" applyBorder="1"/>
    <xf numFmtId="0" fontId="18" fillId="2" borderId="14" xfId="4" applyFont="1" applyFill="1" applyBorder="1"/>
    <xf numFmtId="3" fontId="18" fillId="2" borderId="14" xfId="4" applyNumberFormat="1" applyFont="1" applyFill="1" applyBorder="1"/>
    <xf numFmtId="10" fontId="18" fillId="2" borderId="14" xfId="3" applyNumberFormat="1" applyFont="1" applyFill="1" applyBorder="1"/>
    <xf numFmtId="0" fontId="7" fillId="3" borderId="16" xfId="4" applyFont="1" applyFill="1" applyBorder="1"/>
    <xf numFmtId="0" fontId="10" fillId="2" borderId="16" xfId="4" applyFont="1" applyFill="1" applyBorder="1"/>
    <xf numFmtId="3" fontId="14" fillId="2" borderId="16" xfId="4" applyNumberFormat="1" applyFont="1" applyFill="1" applyBorder="1"/>
    <xf numFmtId="10" fontId="14" fillId="2" borderId="16" xfId="3" applyNumberFormat="1" applyFont="1" applyFill="1" applyBorder="1"/>
    <xf numFmtId="0" fontId="14" fillId="2" borderId="16" xfId="4" applyFont="1" applyFill="1" applyBorder="1"/>
    <xf numFmtId="0" fontId="6" fillId="2" borderId="0" xfId="4" applyFont="1" applyFill="1" applyAlignment="1"/>
    <xf numFmtId="0" fontId="18" fillId="2" borderId="0" xfId="4" applyFont="1" applyFill="1" applyAlignment="1"/>
    <xf numFmtId="3" fontId="12" fillId="2" borderId="12" xfId="4" applyNumberFormat="1" applyFont="1" applyFill="1" applyBorder="1"/>
    <xf numFmtId="3" fontId="12" fillId="2" borderId="28" xfId="4" applyNumberFormat="1" applyFont="1" applyFill="1" applyBorder="1"/>
    <xf numFmtId="3" fontId="12" fillId="2" borderId="29" xfId="4" applyNumberFormat="1" applyFont="1" applyFill="1" applyBorder="1"/>
    <xf numFmtId="3" fontId="26" fillId="3" borderId="15" xfId="4" applyNumberFormat="1" applyFont="1" applyFill="1" applyBorder="1"/>
    <xf numFmtId="3" fontId="26" fillId="3" borderId="32" xfId="4" applyNumberFormat="1" applyFont="1" applyFill="1" applyBorder="1"/>
    <xf numFmtId="3" fontId="26" fillId="3" borderId="33" xfId="4" applyNumberFormat="1" applyFont="1" applyFill="1" applyBorder="1"/>
    <xf numFmtId="3" fontId="12" fillId="2" borderId="17" xfId="4" applyNumberFormat="1" applyFont="1" applyFill="1" applyBorder="1"/>
    <xf numFmtId="3" fontId="12" fillId="2" borderId="30" xfId="4" applyNumberFormat="1" applyFont="1" applyFill="1" applyBorder="1"/>
    <xf numFmtId="3" fontId="12" fillId="2" borderId="31" xfId="4" applyNumberFormat="1" applyFont="1" applyFill="1" applyBorder="1"/>
    <xf numFmtId="0" fontId="23" fillId="2" borderId="16" xfId="4" applyFont="1" applyFill="1" applyBorder="1"/>
    <xf numFmtId="3" fontId="23" fillId="2" borderId="15" xfId="4" applyNumberFormat="1" applyFont="1" applyFill="1" applyBorder="1"/>
    <xf numFmtId="3" fontId="23" fillId="2" borderId="32" xfId="4" applyNumberFormat="1" applyFont="1" applyFill="1" applyBorder="1"/>
    <xf numFmtId="3" fontId="12" fillId="2" borderId="33" xfId="4" applyNumberFormat="1" applyFont="1" applyFill="1" applyBorder="1"/>
    <xf numFmtId="3" fontId="12" fillId="2" borderId="32" xfId="4" applyNumberFormat="1" applyFont="1" applyFill="1" applyBorder="1"/>
    <xf numFmtId="0" fontId="23" fillId="2" borderId="18" xfId="4" applyFont="1" applyFill="1" applyBorder="1"/>
    <xf numFmtId="3" fontId="23" fillId="2" borderId="17" xfId="4" applyNumberFormat="1" applyFont="1" applyFill="1" applyBorder="1"/>
    <xf numFmtId="3" fontId="23" fillId="2" borderId="30" xfId="4" applyNumberFormat="1" applyFont="1" applyFill="1" applyBorder="1"/>
    <xf numFmtId="3" fontId="23" fillId="2" borderId="31" xfId="4" applyNumberFormat="1" applyFont="1" applyFill="1" applyBorder="1"/>
    <xf numFmtId="0" fontId="27" fillId="5" borderId="0" xfId="0" applyFont="1" applyFill="1"/>
    <xf numFmtId="0" fontId="0" fillId="5" borderId="0" xfId="0" applyFill="1"/>
    <xf numFmtId="0" fontId="10" fillId="5" borderId="0" xfId="4" applyFont="1" applyFill="1"/>
    <xf numFmtId="0" fontId="23" fillId="5" borderId="0" xfId="4" applyFont="1" applyFill="1"/>
    <xf numFmtId="168" fontId="23" fillId="5" borderId="0" xfId="4" applyNumberFormat="1" applyFont="1" applyFill="1" applyAlignment="1" applyProtection="1">
      <alignment horizontal="right"/>
    </xf>
    <xf numFmtId="0" fontId="10" fillId="5" borderId="0" xfId="4" applyFont="1" applyFill="1" applyAlignment="1"/>
    <xf numFmtId="0" fontId="11" fillId="5" borderId="0" xfId="4" applyFont="1" applyFill="1"/>
    <xf numFmtId="0" fontId="28" fillId="5" borderId="0" xfId="4" applyFont="1" applyFill="1"/>
    <xf numFmtId="168" fontId="10" fillId="2" borderId="0" xfId="4" applyNumberFormat="1" applyFont="1" applyFill="1" applyBorder="1" applyAlignment="1" applyProtection="1">
      <alignment horizontal="center"/>
    </xf>
    <xf numFmtId="0" fontId="29" fillId="2" borderId="0" xfId="4" applyFont="1" applyFill="1"/>
    <xf numFmtId="0" fontId="29" fillId="2" borderId="0" xfId="4" applyFont="1" applyFill="1" applyBorder="1"/>
    <xf numFmtId="168" fontId="30" fillId="3" borderId="36" xfId="4" applyNumberFormat="1" applyFont="1" applyFill="1" applyBorder="1" applyAlignment="1" applyProtection="1">
      <alignment horizontal="center" vertical="center"/>
    </xf>
    <xf numFmtId="10" fontId="30" fillId="3" borderId="37" xfId="3" applyNumberFormat="1" applyFont="1" applyFill="1" applyBorder="1" applyAlignment="1" applyProtection="1">
      <alignment horizontal="center"/>
    </xf>
    <xf numFmtId="168" fontId="11" fillId="2" borderId="22" xfId="4" applyNumberFormat="1" applyFont="1" applyFill="1" applyBorder="1" applyAlignment="1" applyProtection="1"/>
    <xf numFmtId="3" fontId="12" fillId="2" borderId="38" xfId="4" applyNumberFormat="1" applyFont="1" applyFill="1" applyBorder="1" applyAlignment="1">
      <alignment horizontal="right"/>
    </xf>
    <xf numFmtId="10" fontId="14" fillId="2" borderId="33" xfId="3" applyNumberFormat="1" applyFont="1" applyFill="1" applyBorder="1" applyAlignment="1" applyProtection="1">
      <alignment horizontal="right"/>
    </xf>
    <xf numFmtId="168" fontId="18" fillId="2" borderId="16" xfId="4" applyNumberFormat="1" applyFont="1" applyFill="1" applyBorder="1" applyAlignment="1" applyProtection="1"/>
    <xf numFmtId="3" fontId="18" fillId="2" borderId="38" xfId="4" applyNumberFormat="1" applyFont="1" applyFill="1" applyBorder="1" applyAlignment="1" applyProtection="1">
      <alignment horizontal="right"/>
    </xf>
    <xf numFmtId="10" fontId="18" fillId="2" borderId="33" xfId="3" applyNumberFormat="1" applyFont="1" applyFill="1" applyBorder="1" applyAlignment="1" applyProtection="1">
      <alignment horizontal="right"/>
    </xf>
    <xf numFmtId="168" fontId="20" fillId="2" borderId="16" xfId="4" applyNumberFormat="1" applyFont="1" applyFill="1" applyBorder="1" applyAlignment="1" applyProtection="1"/>
    <xf numFmtId="10" fontId="12" fillId="2" borderId="33" xfId="3" applyNumberFormat="1" applyFont="1" applyFill="1" applyBorder="1" applyAlignment="1" applyProtection="1">
      <alignment horizontal="right"/>
    </xf>
    <xf numFmtId="168" fontId="20" fillId="5" borderId="16" xfId="4" applyNumberFormat="1" applyFont="1" applyFill="1" applyBorder="1" applyAlignment="1" applyProtection="1"/>
    <xf numFmtId="3" fontId="12" fillId="5" borderId="38" xfId="4" applyNumberFormat="1" applyFont="1" applyFill="1" applyBorder="1" applyAlignment="1">
      <alignment horizontal="right"/>
    </xf>
    <xf numFmtId="10" fontId="12" fillId="2" borderId="38" xfId="3" applyNumberFormat="1" applyFont="1" applyFill="1" applyBorder="1" applyAlignment="1">
      <alignment horizontal="right"/>
    </xf>
    <xf numFmtId="168" fontId="10" fillId="2" borderId="16" xfId="4" applyNumberFormat="1" applyFont="1" applyFill="1" applyBorder="1" applyAlignment="1" applyProtection="1"/>
    <xf numFmtId="37" fontId="11" fillId="2" borderId="39" xfId="4" applyNumberFormat="1" applyFont="1" applyFill="1" applyBorder="1" applyAlignment="1" applyProtection="1">
      <alignment horizontal="center"/>
    </xf>
    <xf numFmtId="10" fontId="11" fillId="2" borderId="40" xfId="3" applyNumberFormat="1" applyFont="1" applyFill="1" applyBorder="1" applyAlignment="1" applyProtection="1">
      <alignment horizontal="right"/>
    </xf>
    <xf numFmtId="168" fontId="7" fillId="3" borderId="16" xfId="4" applyNumberFormat="1" applyFont="1" applyFill="1" applyBorder="1" applyAlignment="1" applyProtection="1">
      <alignment horizontal="left"/>
    </xf>
    <xf numFmtId="3" fontId="7" fillId="3" borderId="15" xfId="4" applyNumberFormat="1" applyFont="1" applyFill="1" applyBorder="1" applyAlignment="1" applyProtection="1">
      <alignment horizontal="center"/>
    </xf>
    <xf numFmtId="9" fontId="7" fillId="3" borderId="33" xfId="4" applyNumberFormat="1" applyFont="1" applyFill="1" applyBorder="1" applyAlignment="1" applyProtection="1">
      <alignment horizontal="right"/>
    </xf>
    <xf numFmtId="168" fontId="31" fillId="2" borderId="18" xfId="4" applyNumberFormat="1" applyFont="1" applyFill="1" applyBorder="1" applyAlignment="1" applyProtection="1"/>
    <xf numFmtId="0" fontId="11" fillId="2" borderId="41" xfId="4" applyFont="1" applyFill="1" applyBorder="1" applyAlignment="1">
      <alignment horizontal="center"/>
    </xf>
    <xf numFmtId="10" fontId="11" fillId="2" borderId="31" xfId="3" applyNumberFormat="1" applyFont="1" applyFill="1" applyBorder="1"/>
    <xf numFmtId="168" fontId="11" fillId="2" borderId="0" xfId="4" applyNumberFormat="1" applyFont="1" applyFill="1" applyBorder="1" applyAlignment="1" applyProtection="1"/>
    <xf numFmtId="39" fontId="11" fillId="2" borderId="0" xfId="4" applyNumberFormat="1" applyFont="1" applyFill="1" applyBorder="1" applyAlignment="1" applyProtection="1"/>
    <xf numFmtId="10" fontId="11" fillId="2" borderId="0" xfId="3" applyNumberFormat="1" applyFont="1" applyFill="1" applyBorder="1" applyAlignment="1" applyProtection="1"/>
    <xf numFmtId="0" fontId="10" fillId="5" borderId="0" xfId="4" applyFont="1" applyFill="1" applyAlignment="1">
      <alignment horizontal="right"/>
    </xf>
    <xf numFmtId="0" fontId="11" fillId="5" borderId="0" xfId="4" applyFont="1" applyFill="1" applyAlignment="1">
      <alignment horizontal="center"/>
    </xf>
    <xf numFmtId="0" fontId="10" fillId="5" borderId="0" xfId="4" applyFont="1" applyFill="1" applyAlignment="1">
      <alignment horizontal="center"/>
    </xf>
    <xf numFmtId="0" fontId="23" fillId="2" borderId="42" xfId="4" applyFont="1" applyFill="1" applyBorder="1"/>
    <xf numFmtId="10" fontId="32" fillId="3" borderId="16" xfId="3" applyNumberFormat="1" applyFont="1" applyFill="1" applyBorder="1" applyAlignment="1">
      <alignment horizontal="center"/>
    </xf>
    <xf numFmtId="0" fontId="12" fillId="2" borderId="14" xfId="4" applyFont="1" applyFill="1" applyBorder="1" applyAlignment="1">
      <alignment horizontal="center"/>
    </xf>
    <xf numFmtId="10" fontId="18" fillId="2" borderId="16" xfId="3" applyNumberFormat="1" applyFont="1" applyFill="1" applyBorder="1" applyAlignment="1">
      <alignment horizontal="center"/>
    </xf>
    <xf numFmtId="0" fontId="23" fillId="2" borderId="15" xfId="4" applyFont="1" applyFill="1" applyBorder="1"/>
    <xf numFmtId="10" fontId="12" fillId="2" borderId="16" xfId="3" applyNumberFormat="1" applyFont="1" applyFill="1" applyBorder="1" applyAlignment="1">
      <alignment horizontal="center"/>
    </xf>
    <xf numFmtId="0" fontId="23" fillId="0" borderId="15" xfId="4" applyFont="1" applyFill="1" applyBorder="1"/>
    <xf numFmtId="10" fontId="12" fillId="0" borderId="16" xfId="3" applyNumberFormat="1" applyFont="1" applyFill="1" applyBorder="1" applyAlignment="1">
      <alignment horizontal="center"/>
    </xf>
    <xf numFmtId="0" fontId="23" fillId="5" borderId="15" xfId="4" applyFont="1" applyFill="1" applyBorder="1"/>
    <xf numFmtId="10" fontId="12" fillId="5" borderId="16" xfId="3" applyNumberFormat="1" applyFont="1" applyFill="1" applyBorder="1" applyAlignment="1">
      <alignment horizontal="center"/>
    </xf>
    <xf numFmtId="10" fontId="23" fillId="2" borderId="16" xfId="3" applyNumberFormat="1" applyFont="1" applyFill="1" applyBorder="1" applyAlignment="1">
      <alignment horizontal="center"/>
    </xf>
    <xf numFmtId="168" fontId="33" fillId="2" borderId="16" xfId="4" applyNumberFormat="1" applyFont="1" applyFill="1" applyBorder="1" applyAlignment="1" applyProtection="1"/>
    <xf numFmtId="0" fontId="0" fillId="0" borderId="16" xfId="0" applyBorder="1"/>
    <xf numFmtId="0" fontId="12" fillId="2" borderId="18" xfId="4" applyFont="1" applyFill="1" applyBorder="1" applyAlignment="1">
      <alignment horizontal="right"/>
    </xf>
    <xf numFmtId="0" fontId="12" fillId="2" borderId="0" xfId="4" applyFont="1" applyFill="1" applyAlignment="1">
      <alignment vertical="justify" wrapText="1"/>
    </xf>
    <xf numFmtId="0" fontId="23" fillId="0" borderId="0" xfId="4" applyFont="1" applyFill="1"/>
    <xf numFmtId="0" fontId="2" fillId="0" borderId="0" xfId="4" applyFont="1" applyFill="1"/>
    <xf numFmtId="0" fontId="10" fillId="0" borderId="0" xfId="4" applyFont="1" applyFill="1"/>
    <xf numFmtId="0" fontId="10" fillId="2" borderId="0" xfId="4" applyFont="1" applyFill="1" applyAlignment="1">
      <alignment horizontal="centerContinuous"/>
    </xf>
    <xf numFmtId="0" fontId="14" fillId="0" borderId="0" xfId="4" applyFont="1" applyFill="1"/>
    <xf numFmtId="49" fontId="12" fillId="2" borderId="13" xfId="6" applyNumberFormat="1" applyFont="1" applyFill="1" applyBorder="1" applyAlignment="1">
      <alignment horizontal="center"/>
    </xf>
    <xf numFmtId="0" fontId="7" fillId="3" borderId="14" xfId="4" applyFont="1" applyFill="1" applyBorder="1" applyAlignment="1">
      <alignment horizontal="left" vertical="center" wrapText="1"/>
    </xf>
    <xf numFmtId="170" fontId="7" fillId="3" borderId="14" xfId="7" applyNumberFormat="1" applyFont="1" applyFill="1" applyBorder="1" applyAlignment="1">
      <alignment horizontal="center" vertical="center" wrapText="1"/>
    </xf>
    <xf numFmtId="0" fontId="23" fillId="0" borderId="16" xfId="4" applyFont="1" applyBorder="1"/>
    <xf numFmtId="0" fontId="23" fillId="0" borderId="16" xfId="4" applyFont="1" applyFill="1" applyBorder="1" applyAlignment="1"/>
    <xf numFmtId="0" fontId="16" fillId="3" borderId="16" xfId="6" applyFont="1" applyFill="1" applyBorder="1" applyAlignment="1">
      <alignment vertical="center"/>
    </xf>
    <xf numFmtId="170" fontId="16" fillId="3" borderId="16" xfId="7" applyNumberFormat="1" applyFont="1" applyFill="1" applyBorder="1" applyAlignment="1">
      <alignment horizontal="center" vertical="center" wrapText="1"/>
    </xf>
    <xf numFmtId="0" fontId="16" fillId="2" borderId="16" xfId="6" applyFont="1" applyFill="1" applyBorder="1" applyAlignment="1">
      <alignment vertical="center"/>
    </xf>
    <xf numFmtId="170" fontId="16" fillId="2" borderId="16" xfId="7" applyNumberFormat="1" applyFont="1" applyFill="1" applyBorder="1" applyAlignment="1">
      <alignment horizontal="center" vertical="center" wrapText="1"/>
    </xf>
    <xf numFmtId="170" fontId="23" fillId="2" borderId="16" xfId="7" applyNumberFormat="1" applyFont="1" applyFill="1" applyBorder="1" applyAlignment="1">
      <alignment horizontal="center"/>
    </xf>
    <xf numFmtId="170" fontId="12" fillId="2" borderId="16" xfId="7" applyNumberFormat="1" applyFont="1" applyFill="1" applyBorder="1" applyAlignment="1">
      <alignment horizontal="center"/>
    </xf>
    <xf numFmtId="0" fontId="12" fillId="2" borderId="16" xfId="6" applyFont="1" applyFill="1" applyBorder="1"/>
    <xf numFmtId="170" fontId="12" fillId="2" borderId="16" xfId="7" applyNumberFormat="1" applyFont="1" applyFill="1" applyBorder="1" applyAlignment="1">
      <alignment horizontal="center" vertical="center" wrapText="1"/>
    </xf>
    <xf numFmtId="170" fontId="12" fillId="2" borderId="18" xfId="7" applyNumberFormat="1" applyFont="1" applyFill="1" applyBorder="1" applyAlignment="1">
      <alignment horizontal="center"/>
    </xf>
    <xf numFmtId="0" fontId="12" fillId="0" borderId="0" xfId="4" applyFont="1"/>
    <xf numFmtId="0" fontId="12" fillId="2" borderId="0" xfId="4" applyFont="1" applyFill="1" applyAlignment="1">
      <alignment horizontal="right"/>
    </xf>
    <xf numFmtId="0" fontId="18" fillId="2" borderId="0" xfId="4" applyFont="1" applyFill="1"/>
    <xf numFmtId="0" fontId="35" fillId="0" borderId="0" xfId="4" applyFont="1" applyFill="1"/>
    <xf numFmtId="0" fontId="11" fillId="2" borderId="0" xfId="4" applyFont="1" applyFill="1" applyAlignment="1">
      <alignment horizontal="right"/>
    </xf>
    <xf numFmtId="15" fontId="12" fillId="2" borderId="25" xfId="4" applyNumberFormat="1" applyFont="1" applyFill="1" applyBorder="1" applyAlignment="1">
      <alignment horizontal="center"/>
    </xf>
    <xf numFmtId="0" fontId="31" fillId="2" borderId="32" xfId="4" applyFont="1" applyFill="1" applyBorder="1"/>
    <xf numFmtId="0" fontId="18" fillId="2" borderId="32" xfId="4" applyFont="1" applyFill="1" applyBorder="1"/>
    <xf numFmtId="0" fontId="18" fillId="2" borderId="33" xfId="4" applyFont="1" applyFill="1" applyBorder="1" applyAlignment="1">
      <alignment horizontal="center"/>
    </xf>
    <xf numFmtId="3" fontId="11" fillId="2" borderId="38" xfId="4" applyNumberFormat="1" applyFont="1" applyFill="1" applyBorder="1"/>
    <xf numFmtId="3" fontId="11" fillId="2" borderId="33" xfId="4" applyNumberFormat="1" applyFont="1" applyFill="1" applyBorder="1"/>
    <xf numFmtId="0" fontId="37" fillId="2" borderId="32" xfId="4" applyFont="1" applyFill="1" applyBorder="1"/>
    <xf numFmtId="0" fontId="22" fillId="2" borderId="32" xfId="4" applyFont="1" applyFill="1" applyBorder="1"/>
    <xf numFmtId="0" fontId="19" fillId="2" borderId="33" xfId="4" applyFont="1" applyFill="1" applyBorder="1" applyAlignment="1">
      <alignment horizontal="center"/>
    </xf>
    <xf numFmtId="3" fontId="6" fillId="2" borderId="38" xfId="4" applyNumberFormat="1" applyFont="1" applyFill="1" applyBorder="1"/>
    <xf numFmtId="3" fontId="6" fillId="2" borderId="33" xfId="4" applyNumberFormat="1" applyFont="1" applyFill="1" applyBorder="1"/>
    <xf numFmtId="0" fontId="38" fillId="2" borderId="32" xfId="4" applyFont="1" applyFill="1" applyBorder="1"/>
    <xf numFmtId="0" fontId="39" fillId="2" borderId="33" xfId="4" applyFont="1" applyFill="1" applyBorder="1" applyAlignment="1">
      <alignment horizontal="center"/>
    </xf>
    <xf numFmtId="3" fontId="3" fillId="2" borderId="38" xfId="4" applyNumberFormat="1" applyFont="1" applyFill="1" applyBorder="1"/>
    <xf numFmtId="3" fontId="3" fillId="2" borderId="33" xfId="4" applyNumberFormat="1" applyFont="1" applyFill="1" applyBorder="1"/>
    <xf numFmtId="0" fontId="40" fillId="2" borderId="32" xfId="4" applyFont="1" applyFill="1" applyBorder="1"/>
    <xf numFmtId="0" fontId="10" fillId="2" borderId="33" xfId="4" applyFont="1" applyFill="1" applyBorder="1" applyAlignment="1">
      <alignment horizontal="center"/>
    </xf>
    <xf numFmtId="3" fontId="41" fillId="2" borderId="38" xfId="4" applyNumberFormat="1" applyFont="1" applyFill="1" applyBorder="1"/>
    <xf numFmtId="3" fontId="41" fillId="2" borderId="33" xfId="4" applyNumberFormat="1" applyFont="1" applyFill="1" applyBorder="1"/>
    <xf numFmtId="0" fontId="12" fillId="2" borderId="32" xfId="4" applyFont="1" applyFill="1" applyBorder="1"/>
    <xf numFmtId="0" fontId="12" fillId="2" borderId="32" xfId="4" applyFont="1" applyFill="1" applyBorder="1" applyAlignment="1">
      <alignment horizontal="center"/>
    </xf>
    <xf numFmtId="0" fontId="12" fillId="2" borderId="33" xfId="4" applyFont="1" applyFill="1" applyBorder="1" applyAlignment="1">
      <alignment horizontal="center"/>
    </xf>
    <xf numFmtId="3" fontId="12" fillId="2" borderId="25" xfId="4" quotePrefix="1" applyNumberFormat="1" applyFont="1" applyFill="1" applyBorder="1"/>
    <xf numFmtId="3" fontId="12" fillId="2" borderId="46" xfId="4" applyNumberFormat="1" applyFont="1" applyFill="1" applyBorder="1"/>
    <xf numFmtId="10" fontId="12" fillId="2" borderId="32" xfId="3" applyNumberFormat="1" applyFont="1" applyFill="1" applyBorder="1" applyAlignment="1">
      <alignment horizontal="center"/>
    </xf>
    <xf numFmtId="3" fontId="41" fillId="2" borderId="25" xfId="4" applyNumberFormat="1" applyFont="1" applyFill="1" applyBorder="1"/>
    <xf numFmtId="171" fontId="12" fillId="2" borderId="32" xfId="4" applyNumberFormat="1" applyFont="1" applyFill="1" applyBorder="1"/>
    <xf numFmtId="172" fontId="12" fillId="0" borderId="32" xfId="3" applyNumberFormat="1" applyFont="1" applyFill="1" applyBorder="1" applyAlignment="1">
      <alignment horizontal="center"/>
    </xf>
    <xf numFmtId="3" fontId="12" fillId="2" borderId="47" xfId="4" applyNumberFormat="1" applyFont="1" applyFill="1" applyBorder="1"/>
    <xf numFmtId="172" fontId="12" fillId="5" borderId="32" xfId="3" applyNumberFormat="1" applyFont="1" applyFill="1" applyBorder="1" applyAlignment="1">
      <alignment horizontal="center"/>
    </xf>
    <xf numFmtId="9" fontId="12" fillId="0" borderId="32" xfId="3" applyNumberFormat="1" applyFont="1" applyFill="1" applyBorder="1" applyAlignment="1">
      <alignment horizontal="center"/>
    </xf>
    <xf numFmtId="10" fontId="12" fillId="0" borderId="32" xfId="3" applyNumberFormat="1" applyFont="1" applyFill="1" applyBorder="1" applyAlignment="1">
      <alignment horizontal="center"/>
    </xf>
    <xf numFmtId="173" fontId="12" fillId="0" borderId="32" xfId="3" applyNumberFormat="1" applyFont="1" applyFill="1" applyBorder="1" applyAlignment="1">
      <alignment horizontal="center"/>
    </xf>
    <xf numFmtId="9" fontId="12" fillId="2" borderId="32" xfId="3" applyNumberFormat="1" applyFont="1" applyFill="1" applyBorder="1" applyAlignment="1">
      <alignment horizontal="center"/>
    </xf>
    <xf numFmtId="3" fontId="12" fillId="2" borderId="38" xfId="4" quotePrefix="1" applyNumberFormat="1" applyFont="1" applyFill="1" applyBorder="1"/>
    <xf numFmtId="15" fontId="12" fillId="0" borderId="25" xfId="4" applyNumberFormat="1" applyFont="1" applyFill="1" applyBorder="1" applyAlignment="1">
      <alignment horizontal="center"/>
    </xf>
    <xf numFmtId="1" fontId="12" fillId="0" borderId="33" xfId="4" applyNumberFormat="1" applyFont="1" applyFill="1" applyBorder="1" applyAlignment="1">
      <alignment horizontal="center"/>
    </xf>
    <xf numFmtId="0" fontId="18" fillId="2" borderId="32" xfId="4" applyFont="1" applyFill="1" applyBorder="1" applyAlignment="1">
      <alignment horizontal="center"/>
    </xf>
    <xf numFmtId="3" fontId="7" fillId="3" borderId="48" xfId="4" applyNumberFormat="1" applyFont="1" applyFill="1" applyBorder="1" applyAlignment="1">
      <alignment vertical="center"/>
    </xf>
    <xf numFmtId="3" fontId="7" fillId="3" borderId="49" xfId="4" applyNumberFormat="1" applyFont="1" applyFill="1" applyBorder="1" applyAlignment="1">
      <alignment vertical="center"/>
    </xf>
    <xf numFmtId="3" fontId="7" fillId="3" borderId="50" xfId="4" applyNumberFormat="1" applyFont="1" applyFill="1" applyBorder="1" applyAlignment="1">
      <alignment vertical="center"/>
    </xf>
    <xf numFmtId="3" fontId="7" fillId="3" borderId="51" xfId="4" applyNumberFormat="1" applyFont="1" applyFill="1" applyBorder="1" applyAlignment="1">
      <alignment vertical="center"/>
    </xf>
    <xf numFmtId="3" fontId="7" fillId="3" borderId="52" xfId="4" applyNumberFormat="1" applyFont="1" applyFill="1" applyBorder="1" applyAlignment="1">
      <alignment vertical="center"/>
    </xf>
    <xf numFmtId="15" fontId="12" fillId="2" borderId="0" xfId="4" applyNumberFormat="1" applyFont="1" applyFill="1" applyAlignment="1">
      <alignment horizontal="center"/>
    </xf>
    <xf numFmtId="174" fontId="12" fillId="2" borderId="0" xfId="2" applyNumberFormat="1" applyFont="1" applyFill="1"/>
    <xf numFmtId="15" fontId="12" fillId="2" borderId="0" xfId="4" applyNumberFormat="1" applyFont="1" applyFill="1" applyAlignment="1"/>
    <xf numFmtId="0" fontId="42" fillId="0" borderId="0" xfId="5" applyFont="1" applyFill="1" applyAlignment="1" applyProtection="1">
      <alignment horizontal="center"/>
    </xf>
    <xf numFmtId="0" fontId="12" fillId="0" borderId="0" xfId="4" applyFont="1" applyFill="1"/>
    <xf numFmtId="0" fontId="12" fillId="5" borderId="0" xfId="4" applyFont="1" applyFill="1"/>
    <xf numFmtId="175" fontId="12" fillId="2" borderId="0" xfId="2" applyNumberFormat="1" applyFont="1" applyFill="1"/>
    <xf numFmtId="175" fontId="0" fillId="2" borderId="0" xfId="2" applyNumberFormat="1" applyFont="1" applyFill="1"/>
    <xf numFmtId="175" fontId="11" fillId="2" borderId="0" xfId="2" applyNumberFormat="1" applyFont="1" applyFill="1" applyAlignment="1">
      <alignment horizontal="centerContinuous"/>
    </xf>
    <xf numFmtId="175" fontId="11" fillId="2" borderId="0" xfId="2" applyNumberFormat="1" applyFont="1" applyFill="1"/>
    <xf numFmtId="175" fontId="12" fillId="2" borderId="0" xfId="2" applyNumberFormat="1" applyFont="1" applyFill="1" applyAlignment="1">
      <alignment horizontal="right"/>
    </xf>
    <xf numFmtId="0" fontId="34" fillId="2" borderId="15" xfId="4" applyFont="1" applyFill="1" applyBorder="1" applyAlignment="1">
      <alignment horizontal="center"/>
    </xf>
    <xf numFmtId="176" fontId="43" fillId="2" borderId="32" xfId="4" applyNumberFormat="1" applyFont="1" applyFill="1" applyBorder="1"/>
    <xf numFmtId="0" fontId="44" fillId="2" borderId="32" xfId="4" applyFont="1" applyFill="1" applyBorder="1" applyAlignment="1">
      <alignment horizontal="center"/>
    </xf>
    <xf numFmtId="0" fontId="34" fillId="2" borderId="46" xfId="4" applyFont="1" applyFill="1" applyBorder="1" applyAlignment="1">
      <alignment horizontal="center"/>
    </xf>
    <xf numFmtId="175" fontId="45" fillId="2" borderId="25" xfId="2" applyNumberFormat="1" applyFont="1" applyFill="1" applyBorder="1"/>
    <xf numFmtId="177" fontId="0" fillId="2" borderId="15" xfId="4" applyNumberFormat="1" applyFont="1" applyFill="1" applyBorder="1" applyAlignment="1">
      <alignment horizontal="center"/>
    </xf>
    <xf numFmtId="10" fontId="12" fillId="2" borderId="32" xfId="4" applyNumberFormat="1" applyFont="1" applyFill="1" applyBorder="1" applyAlignment="1">
      <alignment horizontal="center"/>
    </xf>
    <xf numFmtId="0" fontId="12" fillId="2" borderId="46" xfId="4" applyFont="1" applyFill="1" applyBorder="1" applyAlignment="1">
      <alignment horizontal="center"/>
    </xf>
    <xf numFmtId="176" fontId="41" fillId="2" borderId="32" xfId="1" applyNumberFormat="1" applyFont="1" applyFill="1" applyBorder="1"/>
    <xf numFmtId="0" fontId="41" fillId="2" borderId="32" xfId="4" applyFont="1" applyFill="1" applyBorder="1" applyAlignment="1">
      <alignment horizontal="center"/>
    </xf>
    <xf numFmtId="0" fontId="14" fillId="2" borderId="46" xfId="4" applyFont="1" applyFill="1" applyBorder="1" applyAlignment="1">
      <alignment horizontal="center"/>
    </xf>
    <xf numFmtId="175" fontId="14" fillId="2" borderId="25" xfId="2" applyNumberFormat="1" applyFont="1" applyFill="1" applyBorder="1"/>
    <xf numFmtId="0" fontId="35" fillId="2" borderId="32" xfId="8" applyFont="1" applyFill="1" applyBorder="1" applyAlignment="1">
      <alignment horizontal="left" wrapText="1"/>
    </xf>
    <xf numFmtId="175" fontId="47" fillId="2" borderId="25" xfId="2" applyNumberFormat="1" applyFont="1" applyFill="1" applyBorder="1" applyAlignment="1">
      <alignment horizontal="right" wrapText="1"/>
    </xf>
    <xf numFmtId="175" fontId="12" fillId="2" borderId="46" xfId="2" applyNumberFormat="1" applyFont="1" applyFill="1" applyBorder="1"/>
    <xf numFmtId="175" fontId="41" fillId="2" borderId="25" xfId="2" applyNumberFormat="1" applyFont="1" applyFill="1" applyBorder="1"/>
    <xf numFmtId="3" fontId="12" fillId="2" borderId="46" xfId="4" quotePrefix="1" applyNumberFormat="1" applyFont="1" applyFill="1" applyBorder="1"/>
    <xf numFmtId="0" fontId="12" fillId="2" borderId="15" xfId="4" applyFont="1" applyFill="1" applyBorder="1" applyAlignment="1">
      <alignment horizontal="center"/>
    </xf>
    <xf numFmtId="175" fontId="41" fillId="2" borderId="46" xfId="2" applyNumberFormat="1" applyFont="1" applyFill="1" applyBorder="1"/>
    <xf numFmtId="175" fontId="33" fillId="2" borderId="25" xfId="2" applyNumberFormat="1" applyFont="1" applyFill="1" applyBorder="1" applyAlignment="1">
      <alignment horizontal="right" wrapText="1"/>
    </xf>
    <xf numFmtId="175" fontId="14" fillId="2" borderId="46" xfId="2" applyNumberFormat="1" applyFont="1" applyFill="1" applyBorder="1"/>
    <xf numFmtId="0" fontId="37" fillId="2" borderId="32" xfId="4" applyFont="1" applyFill="1" applyBorder="1" applyAlignment="1">
      <alignment horizontal="left" wrapText="1"/>
    </xf>
    <xf numFmtId="0" fontId="48" fillId="2" borderId="32" xfId="8" applyFont="1" applyFill="1" applyBorder="1" applyAlignment="1">
      <alignment horizontal="left" wrapText="1"/>
    </xf>
    <xf numFmtId="175" fontId="49" fillId="3" borderId="33" xfId="2" applyNumberFormat="1" applyFont="1" applyFill="1" applyBorder="1" applyAlignment="1">
      <alignment horizontal="right"/>
    </xf>
    <xf numFmtId="0" fontId="0" fillId="2" borderId="17" xfId="4" applyFont="1" applyFill="1" applyBorder="1"/>
    <xf numFmtId="0" fontId="2" fillId="2" borderId="42" xfId="4" applyFont="1" applyFill="1" applyBorder="1"/>
    <xf numFmtId="0" fontId="2" fillId="2" borderId="53" xfId="4" applyFont="1" applyFill="1" applyBorder="1"/>
    <xf numFmtId="175" fontId="2" fillId="2" borderId="26" xfId="2" applyNumberFormat="1" applyFont="1" applyFill="1" applyBorder="1"/>
    <xf numFmtId="175" fontId="2" fillId="2" borderId="0" xfId="2" applyNumberFormat="1" applyFont="1" applyFill="1"/>
    <xf numFmtId="176" fontId="0" fillId="2" borderId="0" xfId="1" applyNumberFormat="1" applyFont="1" applyFill="1"/>
    <xf numFmtId="0" fontId="6" fillId="2" borderId="0" xfId="4" applyFont="1" applyFill="1"/>
    <xf numFmtId="178" fontId="31" fillId="2" borderId="0" xfId="2" applyNumberFormat="1" applyFont="1" applyFill="1" applyAlignment="1">
      <alignment horizontal="right"/>
    </xf>
    <xf numFmtId="0" fontId="50" fillId="0" borderId="0" xfId="4" applyFont="1" applyFill="1"/>
    <xf numFmtId="178" fontId="12" fillId="2" borderId="0" xfId="2" applyNumberFormat="1" applyFont="1" applyFill="1"/>
    <xf numFmtId="0" fontId="23" fillId="2" borderId="0" xfId="4" applyFont="1" applyFill="1" applyBorder="1"/>
    <xf numFmtId="0" fontId="51" fillId="2" borderId="0" xfId="4" applyFont="1" applyFill="1"/>
    <xf numFmtId="178" fontId="12" fillId="2" borderId="0" xfId="2" applyNumberFormat="1" applyFont="1" applyFill="1" applyAlignment="1">
      <alignment horizontal="right"/>
    </xf>
    <xf numFmtId="0" fontId="0" fillId="0" borderId="0" xfId="4" applyFont="1" applyFill="1" applyAlignment="1"/>
    <xf numFmtId="0" fontId="12" fillId="2" borderId="54" xfId="4" applyFont="1" applyFill="1" applyBorder="1" applyAlignment="1">
      <alignment horizontal="center"/>
    </xf>
    <xf numFmtId="0" fontId="11" fillId="2" borderId="38" xfId="4" applyFont="1" applyFill="1" applyBorder="1" applyAlignment="1">
      <alignment horizontal="center"/>
    </xf>
    <xf numFmtId="49" fontId="12" fillId="2" borderId="32" xfId="4" applyNumberFormat="1" applyFont="1" applyFill="1" applyBorder="1" applyAlignment="1">
      <alignment horizontal="center"/>
    </xf>
    <xf numFmtId="1" fontId="12" fillId="2" borderId="33" xfId="4" applyNumberFormat="1" applyFont="1" applyFill="1" applyBorder="1" applyAlignment="1">
      <alignment horizontal="center"/>
    </xf>
    <xf numFmtId="0" fontId="11" fillId="2" borderId="38" xfId="4" applyFont="1" applyFill="1" applyBorder="1" applyAlignment="1">
      <alignment horizontal="centerContinuous"/>
    </xf>
    <xf numFmtId="0" fontId="12" fillId="2" borderId="25" xfId="4" applyFont="1" applyFill="1" applyBorder="1" applyAlignment="1">
      <alignment horizontal="center"/>
    </xf>
    <xf numFmtId="0" fontId="11" fillId="2" borderId="25" xfId="4" applyFont="1" applyFill="1" applyBorder="1" applyAlignment="1">
      <alignment horizontal="centerContinuous"/>
    </xf>
    <xf numFmtId="15" fontId="12" fillId="2" borderId="25" xfId="4" applyNumberFormat="1" applyFont="1" applyFill="1" applyBorder="1" applyAlignment="1">
      <alignment horizontal="center" vertical="center" wrapText="1"/>
    </xf>
    <xf numFmtId="0" fontId="38" fillId="2" borderId="38" xfId="4" applyFont="1" applyFill="1" applyBorder="1" applyAlignment="1">
      <alignment vertical="center" wrapText="1"/>
    </xf>
    <xf numFmtId="49" fontId="20" fillId="2" borderId="32" xfId="4" applyNumberFormat="1" applyFont="1" applyFill="1" applyBorder="1" applyAlignment="1">
      <alignment horizontal="center" vertical="center" wrapText="1"/>
    </xf>
    <xf numFmtId="1" fontId="12" fillId="2" borderId="33" xfId="4" applyNumberFormat="1" applyFont="1" applyFill="1" applyBorder="1" applyAlignment="1" applyProtection="1">
      <alignment horizontal="center" vertical="center" wrapText="1"/>
    </xf>
    <xf numFmtId="178" fontId="52" fillId="2" borderId="25" xfId="2" applyNumberFormat="1" applyFont="1" applyFill="1" applyBorder="1" applyAlignment="1" applyProtection="1">
      <alignment horizontal="center" vertical="center" wrapText="1"/>
    </xf>
    <xf numFmtId="178" fontId="3" fillId="2" borderId="25" xfId="2" applyNumberFormat="1" applyFont="1" applyFill="1" applyBorder="1" applyAlignment="1" applyProtection="1">
      <alignment horizontal="center" vertical="center" wrapText="1"/>
    </xf>
    <xf numFmtId="0" fontId="23" fillId="2" borderId="0" xfId="4" applyFont="1" applyFill="1" applyBorder="1" applyAlignment="1">
      <alignment horizontal="left"/>
    </xf>
    <xf numFmtId="1" fontId="12" fillId="2" borderId="0" xfId="4" applyNumberFormat="1" applyFont="1" applyFill="1" applyBorder="1" applyAlignment="1" applyProtection="1">
      <alignment horizontal="center" vertical="center" wrapText="1"/>
    </xf>
    <xf numFmtId="0" fontId="12" fillId="2" borderId="0" xfId="4" applyFont="1" applyFill="1" applyBorder="1" applyAlignment="1">
      <alignment horizontal="center"/>
    </xf>
    <xf numFmtId="0" fontId="20" fillId="2" borderId="38" xfId="4" applyFont="1" applyFill="1" applyBorder="1"/>
    <xf numFmtId="0" fontId="38" fillId="2" borderId="32" xfId="4" applyFont="1" applyFill="1" applyBorder="1" applyAlignment="1">
      <alignment vertical="center" wrapText="1"/>
    </xf>
    <xf numFmtId="0" fontId="23" fillId="2" borderId="32" xfId="4" applyFont="1" applyFill="1" applyBorder="1"/>
    <xf numFmtId="0" fontId="20" fillId="2" borderId="32" xfId="4" applyFont="1" applyFill="1" applyBorder="1"/>
    <xf numFmtId="14" fontId="0" fillId="0" borderId="0" xfId="4" applyNumberFormat="1" applyFont="1" applyFill="1" applyAlignment="1"/>
    <xf numFmtId="0" fontId="53" fillId="2" borderId="32" xfId="4" applyFont="1" applyFill="1" applyBorder="1"/>
    <xf numFmtId="0" fontId="14" fillId="2" borderId="32" xfId="4" applyFont="1" applyFill="1" applyBorder="1" applyAlignment="1">
      <alignment vertical="center" wrapText="1"/>
    </xf>
    <xf numFmtId="49" fontId="12" fillId="2" borderId="32" xfId="4" applyNumberFormat="1" applyFont="1" applyFill="1" applyBorder="1" applyAlignment="1">
      <alignment horizontal="center" vertical="center" wrapText="1"/>
    </xf>
    <xf numFmtId="3" fontId="14" fillId="2" borderId="25" xfId="4" applyNumberFormat="1" applyFont="1" applyFill="1" applyBorder="1"/>
    <xf numFmtId="15" fontId="12" fillId="2" borderId="26" xfId="4" applyNumberFormat="1" applyFont="1" applyFill="1" applyBorder="1" applyAlignment="1">
      <alignment horizontal="center" vertical="center" wrapText="1"/>
    </xf>
    <xf numFmtId="0" fontId="38" fillId="2" borderId="30" xfId="4" applyFont="1" applyFill="1" applyBorder="1" applyAlignment="1">
      <alignment vertical="center" wrapText="1"/>
    </xf>
    <xf numFmtId="49" fontId="20" fillId="2" borderId="30" xfId="4" applyNumberFormat="1" applyFont="1" applyFill="1" applyBorder="1" applyAlignment="1">
      <alignment horizontal="center" vertical="center" wrapText="1"/>
    </xf>
    <xf numFmtId="1" fontId="12" fillId="2" borderId="31" xfId="4" applyNumberFormat="1" applyFont="1" applyFill="1" applyBorder="1" applyAlignment="1" applyProtection="1">
      <alignment horizontal="center" vertical="center" wrapText="1"/>
    </xf>
    <xf numFmtId="178" fontId="3" fillId="2" borderId="26" xfId="2" applyNumberFormat="1" applyFont="1" applyFill="1" applyBorder="1" applyAlignment="1" applyProtection="1">
      <alignment horizontal="center" vertical="center" wrapText="1"/>
    </xf>
    <xf numFmtId="0" fontId="54" fillId="3" borderId="17" xfId="4" applyFont="1" applyFill="1" applyBorder="1" applyAlignment="1">
      <alignment horizontal="center"/>
    </xf>
    <xf numFmtId="3" fontId="7" fillId="3" borderId="26" xfId="4" applyNumberFormat="1" applyFont="1" applyFill="1" applyBorder="1" applyAlignment="1">
      <alignment vertical="center" wrapText="1"/>
    </xf>
    <xf numFmtId="49" fontId="12" fillId="2" borderId="0" xfId="4" applyNumberFormat="1" applyFont="1" applyFill="1" applyAlignment="1">
      <alignment horizontal="center"/>
    </xf>
    <xf numFmtId="1" fontId="12" fillId="2" borderId="0" xfId="4" applyNumberFormat="1" applyFont="1" applyFill="1" applyAlignment="1">
      <alignment horizontal="center"/>
    </xf>
    <xf numFmtId="1" fontId="12" fillId="2" borderId="0" xfId="2" applyNumberFormat="1" applyFont="1" applyFill="1" applyAlignment="1">
      <alignment horizontal="center"/>
    </xf>
    <xf numFmtId="0" fontId="2" fillId="2" borderId="0" xfId="4" applyFont="1" applyFill="1" applyBorder="1"/>
    <xf numFmtId="0" fontId="0" fillId="0" borderId="0" xfId="4" applyFont="1" applyBorder="1"/>
    <xf numFmtId="174" fontId="12" fillId="2" borderId="0" xfId="4" applyNumberFormat="1" applyFont="1" applyFill="1"/>
    <xf numFmtId="174" fontId="12" fillId="2" borderId="0" xfId="2" applyNumberFormat="1" applyFont="1" applyFill="1" applyAlignment="1">
      <alignment horizontal="right"/>
    </xf>
    <xf numFmtId="0" fontId="11" fillId="2" borderId="24" xfId="4" applyFont="1" applyFill="1" applyBorder="1" applyAlignment="1">
      <alignment horizontal="center"/>
    </xf>
    <xf numFmtId="0" fontId="11" fillId="2" borderId="55" xfId="4" applyFont="1" applyFill="1" applyBorder="1" applyAlignment="1">
      <alignment horizontal="center"/>
    </xf>
    <xf numFmtId="174" fontId="11" fillId="2" borderId="28" xfId="2" applyNumberFormat="1" applyFont="1" applyFill="1" applyBorder="1" applyAlignment="1">
      <alignment horizontal="center"/>
    </xf>
    <xf numFmtId="174" fontId="11" fillId="2" borderId="29" xfId="2" applyNumberFormat="1" applyFont="1" applyFill="1" applyBorder="1" applyAlignment="1">
      <alignment horizontal="center"/>
    </xf>
    <xf numFmtId="174" fontId="11" fillId="2" borderId="14" xfId="2" applyNumberFormat="1" applyFont="1" applyFill="1" applyBorder="1" applyAlignment="1">
      <alignment horizontal="center"/>
    </xf>
    <xf numFmtId="0" fontId="38" fillId="2" borderId="25" xfId="4" applyFont="1" applyFill="1" applyBorder="1"/>
    <xf numFmtId="0" fontId="38" fillId="2" borderId="46" xfId="4" applyFont="1" applyFill="1" applyBorder="1"/>
    <xf numFmtId="174" fontId="6" fillId="2" borderId="32" xfId="2" applyNumberFormat="1" applyFont="1" applyFill="1" applyBorder="1" applyAlignment="1" applyProtection="1"/>
    <xf numFmtId="174" fontId="6" fillId="2" borderId="33" xfId="2" applyNumberFormat="1" applyFont="1" applyFill="1" applyBorder="1" applyAlignment="1" applyProtection="1"/>
    <xf numFmtId="174" fontId="6" fillId="2" borderId="16" xfId="2" applyNumberFormat="1" applyFont="1" applyFill="1" applyBorder="1" applyAlignment="1" applyProtection="1"/>
    <xf numFmtId="0" fontId="12" fillId="2" borderId="25" xfId="4" applyFont="1" applyFill="1" applyBorder="1" applyAlignment="1">
      <alignment horizontal="left"/>
    </xf>
    <xf numFmtId="0" fontId="12" fillId="2" borderId="46" xfId="4" applyFont="1" applyFill="1" applyBorder="1" applyAlignment="1">
      <alignment horizontal="left"/>
    </xf>
    <xf numFmtId="174" fontId="12" fillId="2" borderId="32" xfId="2" applyNumberFormat="1" applyFont="1" applyFill="1" applyBorder="1" applyAlignment="1">
      <alignment horizontal="center"/>
    </xf>
    <xf numFmtId="174" fontId="12" fillId="2" borderId="33" xfId="2" applyNumberFormat="1" applyFont="1" applyFill="1" applyBorder="1" applyAlignment="1">
      <alignment horizontal="center"/>
    </xf>
    <xf numFmtId="174" fontId="12" fillId="2" borderId="16" xfId="2" applyNumberFormat="1" applyFont="1" applyFill="1" applyBorder="1" applyAlignment="1">
      <alignment horizontal="center"/>
    </xf>
    <xf numFmtId="0" fontId="12" fillId="2" borderId="15" xfId="4" applyFont="1" applyFill="1" applyBorder="1" applyAlignment="1">
      <alignment horizontal="left"/>
    </xf>
    <xf numFmtId="49" fontId="12" fillId="2" borderId="33" xfId="4" applyNumberFormat="1" applyFont="1" applyFill="1" applyBorder="1" applyAlignment="1">
      <alignment horizontal="center"/>
    </xf>
    <xf numFmtId="174" fontId="12" fillId="2" borderId="32" xfId="2" applyNumberFormat="1" applyFont="1" applyFill="1" applyBorder="1" applyAlignment="1">
      <alignment horizontal="right"/>
    </xf>
    <xf numFmtId="174" fontId="12" fillId="2" borderId="16" xfId="2" applyNumberFormat="1" applyFont="1" applyFill="1" applyBorder="1" applyAlignment="1">
      <alignment horizontal="right"/>
    </xf>
    <xf numFmtId="174" fontId="12" fillId="2" borderId="33" xfId="2" applyNumberFormat="1" applyFont="1" applyFill="1" applyBorder="1" applyAlignment="1">
      <alignment horizontal="right"/>
    </xf>
    <xf numFmtId="174" fontId="12" fillId="2" borderId="38" xfId="2" applyNumberFormat="1" applyFont="1" applyFill="1" applyBorder="1" applyAlignment="1">
      <alignment horizontal="right"/>
    </xf>
    <xf numFmtId="0" fontId="38" fillId="2" borderId="25" xfId="4" applyFont="1" applyFill="1" applyBorder="1" applyAlignment="1">
      <alignment horizontal="left"/>
    </xf>
    <xf numFmtId="174" fontId="6" fillId="2" borderId="25" xfId="2" applyNumberFormat="1" applyFont="1" applyFill="1" applyBorder="1" applyAlignment="1" applyProtection="1">
      <alignment horizontal="right"/>
    </xf>
    <xf numFmtId="174" fontId="6" fillId="2" borderId="16" xfId="2" applyNumberFormat="1" applyFont="1" applyFill="1" applyBorder="1" applyAlignment="1" applyProtection="1">
      <alignment horizontal="right"/>
    </xf>
    <xf numFmtId="0" fontId="12" fillId="2" borderId="26" xfId="4" applyFont="1" applyFill="1" applyBorder="1" applyAlignment="1">
      <alignment horizontal="left"/>
    </xf>
    <xf numFmtId="0" fontId="12" fillId="2" borderId="53" xfId="4" applyFont="1" applyFill="1" applyBorder="1" applyAlignment="1">
      <alignment horizontal="left"/>
    </xf>
    <xf numFmtId="164" fontId="12" fillId="2" borderId="26" xfId="2" applyFont="1" applyFill="1" applyBorder="1" applyAlignment="1">
      <alignment horizontal="right"/>
    </xf>
    <xf numFmtId="164" fontId="12" fillId="2" borderId="31" xfId="2" applyFont="1" applyFill="1" applyBorder="1" applyAlignment="1">
      <alignment horizontal="right"/>
    </xf>
    <xf numFmtId="164" fontId="12" fillId="2" borderId="53" xfId="2" applyFont="1" applyFill="1" applyBorder="1" applyAlignment="1">
      <alignment horizontal="right"/>
    </xf>
    <xf numFmtId="0" fontId="12" fillId="2" borderId="0" xfId="4" applyFont="1" applyFill="1" applyBorder="1" applyAlignment="1">
      <alignment horizontal="left"/>
    </xf>
    <xf numFmtId="164" fontId="12" fillId="2" borderId="0" xfId="2" applyFont="1" applyFill="1" applyBorder="1" applyAlignment="1">
      <alignment horizontal="right"/>
    </xf>
    <xf numFmtId="0" fontId="38" fillId="2" borderId="46" xfId="4" applyFont="1" applyFill="1" applyBorder="1" applyAlignment="1">
      <alignment horizontal="left"/>
    </xf>
    <xf numFmtId="0" fontId="2" fillId="2" borderId="26" xfId="4" applyFont="1" applyFill="1" applyBorder="1" applyAlignment="1">
      <alignment horizontal="left"/>
    </xf>
    <xf numFmtId="0" fontId="2" fillId="2" borderId="53" xfId="4" applyFont="1" applyFill="1" applyBorder="1" applyAlignment="1">
      <alignment horizontal="left"/>
    </xf>
    <xf numFmtId="174" fontId="2" fillId="2" borderId="33" xfId="2" applyNumberFormat="1" applyFont="1" applyFill="1" applyBorder="1" applyAlignment="1">
      <alignment horizontal="right"/>
    </xf>
    <xf numFmtId="174" fontId="7" fillId="3" borderId="57" xfId="2" applyNumberFormat="1" applyFont="1" applyFill="1" applyBorder="1" applyAlignment="1">
      <alignment horizontal="right" vertical="center" wrapText="1"/>
    </xf>
    <xf numFmtId="174" fontId="7" fillId="3" borderId="58" xfId="2" applyNumberFormat="1" applyFont="1" applyFill="1" applyBorder="1" applyAlignment="1">
      <alignment horizontal="right" vertical="center" wrapText="1"/>
    </xf>
    <xf numFmtId="174" fontId="7" fillId="3" borderId="13" xfId="2" applyNumberFormat="1" applyFont="1" applyFill="1" applyBorder="1" applyAlignment="1">
      <alignment horizontal="right" vertical="center" wrapText="1"/>
    </xf>
    <xf numFmtId="0" fontId="0" fillId="2" borderId="0" xfId="4" applyFont="1" applyFill="1" applyAlignment="1">
      <alignment horizontal="left"/>
    </xf>
    <xf numFmtId="174" fontId="0" fillId="2" borderId="0" xfId="2" applyNumberFormat="1" applyFont="1" applyFill="1" applyAlignment="1">
      <alignment horizontal="right"/>
    </xf>
    <xf numFmtId="0" fontId="12" fillId="2" borderId="0" xfId="4" applyFont="1" applyFill="1" applyAlignment="1">
      <alignment horizontal="left"/>
    </xf>
    <xf numFmtId="0" fontId="2" fillId="2" borderId="0" xfId="4" applyFont="1" applyFill="1" applyAlignment="1">
      <alignment horizontal="left"/>
    </xf>
    <xf numFmtId="164" fontId="0" fillId="2" borderId="0" xfId="2" applyFont="1" applyFill="1" applyAlignment="1">
      <alignment horizontal="right"/>
    </xf>
    <xf numFmtId="0" fontId="2" fillId="0" borderId="0" xfId="4" applyFont="1"/>
    <xf numFmtId="0" fontId="23" fillId="2" borderId="0" xfId="4" applyFont="1" applyFill="1" applyAlignment="1">
      <alignment horizontal="center"/>
    </xf>
    <xf numFmtId="0" fontId="55" fillId="3" borderId="13" xfId="4" applyFont="1" applyFill="1" applyBorder="1" applyAlignment="1">
      <alignment horizontal="center"/>
    </xf>
    <xf numFmtId="4" fontId="54" fillId="3" borderId="53" xfId="4" applyNumberFormat="1" applyFont="1" applyFill="1" applyBorder="1" applyAlignment="1">
      <alignment horizontal="center" vertical="center" wrapText="1"/>
    </xf>
    <xf numFmtId="3" fontId="12" fillId="2" borderId="55" xfId="4" applyNumberFormat="1" applyFont="1" applyFill="1" applyBorder="1"/>
    <xf numFmtId="0" fontId="7" fillId="3" borderId="16" xfId="4" applyFont="1" applyFill="1" applyBorder="1" applyAlignment="1">
      <alignment vertical="center" wrapText="1"/>
    </xf>
    <xf numFmtId="3" fontId="15" fillId="3" borderId="46" xfId="4" applyNumberFormat="1" applyFont="1" applyFill="1" applyBorder="1" applyAlignment="1">
      <alignment vertical="center"/>
    </xf>
    <xf numFmtId="3" fontId="15" fillId="3" borderId="16" xfId="4" applyNumberFormat="1" applyFont="1" applyFill="1" applyBorder="1" applyAlignment="1">
      <alignment vertical="center"/>
    </xf>
    <xf numFmtId="0" fontId="12" fillId="2" borderId="53" xfId="4" applyFont="1" applyFill="1" applyBorder="1"/>
    <xf numFmtId="0" fontId="12" fillId="2" borderId="14" xfId="4" applyFont="1" applyFill="1" applyBorder="1"/>
    <xf numFmtId="0" fontId="56" fillId="3" borderId="15" xfId="4" applyFont="1" applyFill="1" applyBorder="1"/>
    <xf numFmtId="179" fontId="7" fillId="3" borderId="16" xfId="1" applyNumberFormat="1" applyFont="1" applyFill="1" applyBorder="1"/>
    <xf numFmtId="0" fontId="18" fillId="2" borderId="15" xfId="4" applyFont="1" applyFill="1" applyBorder="1" applyAlignment="1">
      <alignment horizontal="left" vertical="center" wrapText="1"/>
    </xf>
    <xf numFmtId="180" fontId="18" fillId="2" borderId="15" xfId="1" applyNumberFormat="1" applyFont="1" applyFill="1" applyBorder="1"/>
    <xf numFmtId="3" fontId="57" fillId="2" borderId="16" xfId="4" applyNumberFormat="1" applyFont="1" applyFill="1" applyBorder="1"/>
    <xf numFmtId="3" fontId="58" fillId="2" borderId="16" xfId="4" applyNumberFormat="1" applyFont="1" applyFill="1" applyBorder="1"/>
    <xf numFmtId="179" fontId="18" fillId="2" borderId="16" xfId="1" applyNumberFormat="1" applyFont="1" applyFill="1" applyBorder="1"/>
    <xf numFmtId="179" fontId="18" fillId="0" borderId="16" xfId="1" applyNumberFormat="1" applyFont="1" applyFill="1" applyBorder="1"/>
    <xf numFmtId="179" fontId="58" fillId="2" borderId="16" xfId="1" applyNumberFormat="1" applyFont="1" applyFill="1" applyBorder="1"/>
    <xf numFmtId="0" fontId="56" fillId="3" borderId="16" xfId="4" applyFont="1" applyFill="1" applyBorder="1"/>
    <xf numFmtId="3" fontId="7" fillId="3" borderId="46" xfId="4" applyNumberFormat="1" applyFont="1" applyFill="1" applyBorder="1"/>
    <xf numFmtId="0" fontId="19" fillId="2" borderId="16" xfId="4" applyFont="1" applyFill="1" applyBorder="1"/>
    <xf numFmtId="3" fontId="12" fillId="0" borderId="46" xfId="4" applyNumberFormat="1" applyFont="1" applyFill="1" applyBorder="1"/>
    <xf numFmtId="3" fontId="2" fillId="2" borderId="18" xfId="4" applyNumberFormat="1" applyFont="1" applyFill="1" applyBorder="1"/>
    <xf numFmtId="3" fontId="2" fillId="2" borderId="42" xfId="4" applyNumberFormat="1" applyFont="1" applyFill="1" applyBorder="1"/>
    <xf numFmtId="0" fontId="12" fillId="2" borderId="0" xfId="4" applyFont="1" applyFill="1" applyAlignment="1">
      <alignment horizontal="left" wrapText="1"/>
    </xf>
    <xf numFmtId="0" fontId="12" fillId="0" borderId="0" xfId="4" applyFont="1" applyFill="1" applyAlignment="1">
      <alignment horizontal="left" wrapText="1"/>
    </xf>
    <xf numFmtId="166" fontId="0" fillId="0" borderId="0" xfId="1" applyFont="1"/>
    <xf numFmtId="41" fontId="12" fillId="2" borderId="0" xfId="1" applyNumberFormat="1" applyFont="1" applyFill="1"/>
    <xf numFmtId="166" fontId="12" fillId="2" borderId="0" xfId="1" applyFont="1" applyFill="1"/>
    <xf numFmtId="166" fontId="12" fillId="2" borderId="0" xfId="1" applyFont="1" applyFill="1" applyBorder="1"/>
    <xf numFmtId="41" fontId="12" fillId="2" borderId="0" xfId="1" applyNumberFormat="1" applyFont="1" applyFill="1" applyBorder="1"/>
    <xf numFmtId="179" fontId="6" fillId="2" borderId="0" xfId="1" applyNumberFormat="1" applyFont="1" applyFill="1" applyBorder="1" applyAlignment="1">
      <alignment horizontal="center"/>
    </xf>
    <xf numFmtId="41" fontId="6" fillId="2" borderId="0" xfId="1" applyNumberFormat="1" applyFont="1" applyFill="1" applyBorder="1" applyAlignment="1">
      <alignment horizontal="center"/>
    </xf>
    <xf numFmtId="179" fontId="6" fillId="2" borderId="23" xfId="1" applyNumberFormat="1" applyFont="1" applyFill="1" applyBorder="1" applyAlignment="1">
      <alignment horizontal="center"/>
    </xf>
    <xf numFmtId="41" fontId="6" fillId="2" borderId="13" xfId="1" applyNumberFormat="1" applyFont="1" applyFill="1" applyBorder="1" applyAlignment="1">
      <alignment horizontal="center" vertical="center"/>
    </xf>
    <xf numFmtId="179" fontId="6" fillId="2" borderId="12" xfId="1" applyNumberFormat="1" applyFont="1" applyFill="1" applyBorder="1" applyAlignment="1">
      <alignment horizontal="center"/>
    </xf>
    <xf numFmtId="41" fontId="6" fillId="2" borderId="14" xfId="1" applyNumberFormat="1" applyFont="1" applyFill="1" applyBorder="1" applyAlignment="1">
      <alignment horizontal="center" vertical="center"/>
    </xf>
    <xf numFmtId="41" fontId="6" fillId="2" borderId="46" xfId="1" applyNumberFormat="1" applyFont="1" applyFill="1" applyBorder="1" applyAlignment="1">
      <alignment horizontal="center" vertical="center"/>
    </xf>
    <xf numFmtId="0" fontId="61" fillId="3" borderId="15" xfId="4" applyFont="1" applyFill="1" applyBorder="1"/>
    <xf numFmtId="179" fontId="62" fillId="3" borderId="16" xfId="1" applyNumberFormat="1" applyFont="1" applyFill="1" applyBorder="1"/>
    <xf numFmtId="166" fontId="12" fillId="2" borderId="15" xfId="1" applyFont="1" applyFill="1" applyBorder="1"/>
    <xf numFmtId="179" fontId="12" fillId="2" borderId="16" xfId="1" applyNumberFormat="1" applyFont="1" applyFill="1" applyBorder="1"/>
    <xf numFmtId="166" fontId="23" fillId="2" borderId="16" xfId="1" applyFont="1" applyFill="1" applyBorder="1"/>
    <xf numFmtId="166" fontId="23" fillId="2" borderId="46" xfId="1" applyFont="1" applyFill="1" applyBorder="1"/>
    <xf numFmtId="166" fontId="18" fillId="2" borderId="16" xfId="1" applyFont="1" applyFill="1" applyBorder="1"/>
    <xf numFmtId="166" fontId="18" fillId="2" borderId="46" xfId="1" applyFont="1" applyFill="1" applyBorder="1"/>
    <xf numFmtId="0" fontId="63" fillId="2" borderId="15" xfId="4" applyFont="1" applyFill="1" applyBorder="1"/>
    <xf numFmtId="166" fontId="63" fillId="2" borderId="16" xfId="1" applyFont="1" applyFill="1" applyBorder="1"/>
    <xf numFmtId="166" fontId="63" fillId="2" borderId="46" xfId="1" applyFont="1" applyFill="1" applyBorder="1"/>
    <xf numFmtId="179" fontId="18" fillId="2" borderId="16" xfId="1" applyNumberFormat="1" applyFont="1" applyFill="1" applyBorder="1" applyAlignment="1"/>
    <xf numFmtId="179" fontId="63" fillId="2" borderId="16" xfId="1" applyNumberFormat="1" applyFont="1" applyFill="1" applyBorder="1" applyAlignment="1"/>
    <xf numFmtId="179" fontId="23" fillId="2" borderId="16" xfId="1" applyNumberFormat="1" applyFont="1" applyFill="1" applyBorder="1" applyAlignment="1">
      <alignment horizontal="right"/>
    </xf>
    <xf numFmtId="179" fontId="23" fillId="2" borderId="16" xfId="1" applyNumberFormat="1" applyFont="1" applyFill="1" applyBorder="1" applyAlignment="1"/>
    <xf numFmtId="179" fontId="10" fillId="2" borderId="16" xfId="1" applyNumberFormat="1" applyFont="1" applyFill="1" applyBorder="1" applyAlignment="1"/>
    <xf numFmtId="0" fontId="14" fillId="2" borderId="15" xfId="4" applyFont="1" applyFill="1" applyBorder="1"/>
    <xf numFmtId="166" fontId="6" fillId="2" borderId="16" xfId="1" applyFont="1" applyFill="1" applyBorder="1"/>
    <xf numFmtId="166" fontId="6" fillId="2" borderId="46" xfId="1" applyFont="1" applyFill="1" applyBorder="1"/>
    <xf numFmtId="0" fontId="2" fillId="0" borderId="17" xfId="4" applyFont="1" applyBorder="1"/>
    <xf numFmtId="166" fontId="2" fillId="0" borderId="18" xfId="1" applyFont="1" applyBorder="1"/>
    <xf numFmtId="41" fontId="2" fillId="2" borderId="0" xfId="4" applyNumberFormat="1" applyFont="1" applyFill="1"/>
    <xf numFmtId="166" fontId="12" fillId="0" borderId="0" xfId="1" applyFont="1" applyFill="1" applyAlignment="1">
      <alignment horizontal="left" wrapText="1"/>
    </xf>
    <xf numFmtId="181" fontId="12" fillId="2" borderId="0" xfId="1" applyNumberFormat="1" applyFont="1" applyFill="1"/>
    <xf numFmtId="0" fontId="10" fillId="2" borderId="15" xfId="4" applyFont="1" applyFill="1" applyBorder="1" applyAlignment="1">
      <alignment horizontal="center"/>
    </xf>
    <xf numFmtId="0" fontId="10" fillId="2" borderId="32" xfId="4" applyFont="1" applyFill="1" applyBorder="1" applyAlignment="1">
      <alignment horizontal="center"/>
    </xf>
    <xf numFmtId="0" fontId="10" fillId="2" borderId="46" xfId="4" applyFont="1" applyFill="1" applyBorder="1" applyAlignment="1">
      <alignment horizontal="center"/>
    </xf>
    <xf numFmtId="0" fontId="10" fillId="2" borderId="12" xfId="4" applyFont="1" applyFill="1" applyBorder="1" applyAlignment="1">
      <alignment horizontal="center"/>
    </xf>
    <xf numFmtId="0" fontId="10" fillId="2" borderId="24" xfId="4" applyFont="1" applyFill="1" applyBorder="1" applyAlignment="1">
      <alignment horizontal="center"/>
    </xf>
    <xf numFmtId="0" fontId="10" fillId="2" borderId="28" xfId="4" applyFont="1" applyFill="1" applyBorder="1" applyAlignment="1">
      <alignment horizontal="center"/>
    </xf>
    <xf numFmtId="0" fontId="10" fillId="2" borderId="29" xfId="4" applyFont="1" applyFill="1" applyBorder="1" applyAlignment="1">
      <alignment horizontal="center"/>
    </xf>
    <xf numFmtId="3" fontId="23" fillId="2" borderId="25" xfId="2" applyNumberFormat="1" applyFont="1" applyFill="1" applyBorder="1"/>
    <xf numFmtId="3" fontId="23" fillId="2" borderId="32" xfId="2" applyNumberFormat="1" applyFont="1" applyFill="1" applyBorder="1"/>
    <xf numFmtId="3" fontId="23" fillId="2" borderId="33" xfId="2" applyNumberFormat="1" applyFont="1" applyFill="1" applyBorder="1"/>
    <xf numFmtId="3" fontId="12" fillId="2" borderId="43" xfId="1" applyNumberFormat="1" applyFont="1" applyFill="1" applyBorder="1" applyAlignment="1">
      <alignment horizontal="center"/>
    </xf>
    <xf numFmtId="3" fontId="12" fillId="2" borderId="44" xfId="1" applyNumberFormat="1" applyFont="1" applyFill="1" applyBorder="1" applyAlignment="1">
      <alignment horizontal="center"/>
    </xf>
    <xf numFmtId="3" fontId="12" fillId="2" borderId="45" xfId="1" applyNumberFormat="1" applyFont="1" applyFill="1" applyBorder="1" applyAlignment="1">
      <alignment horizontal="center"/>
    </xf>
    <xf numFmtId="0" fontId="10" fillId="2" borderId="48" xfId="4" applyFont="1" applyFill="1" applyBorder="1" applyAlignment="1">
      <alignment horizontal="center"/>
    </xf>
    <xf numFmtId="3" fontId="63" fillId="0" borderId="51" xfId="2" applyNumberFormat="1" applyFont="1" applyFill="1" applyBorder="1"/>
    <xf numFmtId="3" fontId="63" fillId="0" borderId="60" xfId="2" applyNumberFormat="1" applyFont="1" applyFill="1" applyBorder="1"/>
    <xf numFmtId="3" fontId="63" fillId="0" borderId="52" xfId="2" applyNumberFormat="1" applyFont="1" applyFill="1" applyBorder="1"/>
    <xf numFmtId="0" fontId="64" fillId="0" borderId="0" xfId="5" applyFont="1" applyFill="1" applyAlignment="1" applyProtection="1">
      <alignment horizontal="center"/>
    </xf>
    <xf numFmtId="0" fontId="6" fillId="2" borderId="0" xfId="4" applyFont="1" applyFill="1" applyAlignment="1">
      <alignment horizontal="center"/>
    </xf>
    <xf numFmtId="0" fontId="54" fillId="3" borderId="13" xfId="4" applyFont="1" applyFill="1" applyBorder="1" applyAlignment="1">
      <alignment horizontal="center" vertical="center" wrapText="1"/>
    </xf>
    <xf numFmtId="0" fontId="54" fillId="3" borderId="61" xfId="4" applyFont="1" applyFill="1" applyBorder="1" applyAlignment="1">
      <alignment horizontal="center" vertical="center" wrapText="1"/>
    </xf>
    <xf numFmtId="0" fontId="54" fillId="3" borderId="57" xfId="4" applyFont="1" applyFill="1" applyBorder="1" applyAlignment="1">
      <alignment horizontal="center" vertical="center" wrapText="1"/>
    </xf>
    <xf numFmtId="0" fontId="54" fillId="3" borderId="58" xfId="4" applyFont="1" applyFill="1" applyBorder="1" applyAlignment="1">
      <alignment horizontal="center" vertical="center" wrapText="1"/>
    </xf>
    <xf numFmtId="14" fontId="12" fillId="2" borderId="16" xfId="4" applyNumberFormat="1" applyFont="1" applyFill="1" applyBorder="1" applyAlignment="1">
      <alignment horizontal="center"/>
    </xf>
    <xf numFmtId="182" fontId="12" fillId="2" borderId="25" xfId="2" applyNumberFormat="1" applyFont="1" applyFill="1" applyBorder="1" applyAlignment="1">
      <alignment horizontal="center"/>
    </xf>
    <xf numFmtId="14" fontId="12" fillId="2" borderId="15" xfId="4" applyNumberFormat="1" applyFont="1" applyFill="1" applyBorder="1" applyAlignment="1">
      <alignment horizontal="center"/>
    </xf>
    <xf numFmtId="0" fontId="0" fillId="0" borderId="0" xfId="0" applyBorder="1"/>
    <xf numFmtId="182" fontId="12" fillId="2" borderId="15" xfId="2" applyNumberFormat="1" applyFont="1" applyFill="1" applyBorder="1" applyAlignment="1">
      <alignment horizontal="center"/>
    </xf>
    <xf numFmtId="182" fontId="12" fillId="2" borderId="16" xfId="2" applyNumberFormat="1" applyFont="1" applyFill="1" applyBorder="1" applyAlignment="1">
      <alignment horizontal="center"/>
    </xf>
    <xf numFmtId="182" fontId="12" fillId="2" borderId="0" xfId="2" applyNumberFormat="1" applyFont="1" applyFill="1" applyBorder="1" applyAlignment="1">
      <alignment horizontal="center"/>
    </xf>
    <xf numFmtId="182" fontId="12" fillId="2" borderId="42" xfId="2" applyNumberFormat="1" applyFont="1" applyFill="1" applyBorder="1" applyAlignment="1">
      <alignment horizontal="center"/>
    </xf>
    <xf numFmtId="182" fontId="12" fillId="2" borderId="18" xfId="2" applyNumberFormat="1" applyFont="1" applyFill="1" applyBorder="1" applyAlignment="1">
      <alignment horizontal="center"/>
    </xf>
    <xf numFmtId="14" fontId="12" fillId="2" borderId="0" xfId="4" applyNumberFormat="1" applyFont="1" applyFill="1" applyBorder="1" applyAlignment="1">
      <alignment horizontal="center"/>
    </xf>
    <xf numFmtId="0" fontId="3" fillId="0" borderId="0" xfId="4" applyFont="1" applyFill="1"/>
    <xf numFmtId="0" fontId="65" fillId="2" borderId="0" xfId="4" applyFont="1" applyFill="1"/>
    <xf numFmtId="0" fontId="50" fillId="2" borderId="0" xfId="4" applyFont="1" applyFill="1" applyAlignment="1" applyProtection="1">
      <alignment horizontal="centerContinuous"/>
    </xf>
    <xf numFmtId="0" fontId="65" fillId="2" borderId="0" xfId="4" applyFont="1" applyFill="1" applyAlignment="1"/>
    <xf numFmtId="0" fontId="50" fillId="2" borderId="0" xfId="4" applyFont="1" applyFill="1" applyAlignment="1">
      <alignment horizontal="centerContinuous"/>
    </xf>
    <xf numFmtId="0" fontId="66" fillId="2" borderId="0" xfId="4" applyFont="1" applyFill="1"/>
    <xf numFmtId="0" fontId="65" fillId="2" borderId="0" xfId="4" applyNumberFormat="1" applyFont="1" applyFill="1" applyAlignment="1" applyProtection="1"/>
    <xf numFmtId="0" fontId="50" fillId="2" borderId="0" xfId="4" applyFont="1" applyFill="1" applyBorder="1" applyAlignment="1">
      <alignment horizontal="centerContinuous"/>
    </xf>
    <xf numFmtId="0" fontId="50" fillId="2" borderId="0" xfId="4" applyFont="1" applyFill="1" applyBorder="1"/>
    <xf numFmtId="0" fontId="50" fillId="2" borderId="0" xfId="4" applyFont="1" applyFill="1" applyBorder="1" applyAlignment="1">
      <alignment horizontal="center"/>
    </xf>
    <xf numFmtId="0" fontId="67" fillId="2" borderId="0" xfId="4" applyNumberFormat="1" applyFont="1" applyFill="1" applyAlignment="1" applyProtection="1"/>
    <xf numFmtId="0" fontId="23" fillId="2" borderId="0" xfId="4" applyFont="1" applyFill="1" applyAlignment="1" applyProtection="1">
      <alignment horizontal="left"/>
    </xf>
    <xf numFmtId="0" fontId="65" fillId="2" borderId="0" xfId="4" applyFont="1" applyFill="1" applyBorder="1" applyAlignment="1">
      <alignment horizontal="centerContinuous"/>
    </xf>
    <xf numFmtId="0" fontId="65" fillId="2" borderId="42" xfId="4" applyFont="1" applyFill="1" applyBorder="1" applyAlignment="1">
      <alignment horizontal="centerContinuous"/>
    </xf>
    <xf numFmtId="0" fontId="50" fillId="2" borderId="42" xfId="4" applyFont="1" applyFill="1" applyBorder="1"/>
    <xf numFmtId="0" fontId="67" fillId="2" borderId="0" xfId="4" applyNumberFormat="1" applyFont="1" applyFill="1" applyAlignment="1" applyProtection="1">
      <alignment horizontal="center"/>
    </xf>
    <xf numFmtId="174" fontId="68" fillId="6" borderId="14" xfId="4" applyNumberFormat="1" applyFont="1" applyFill="1" applyBorder="1" applyAlignment="1">
      <alignment horizontal="center"/>
    </xf>
    <xf numFmtId="0" fontId="68" fillId="6" borderId="53" xfId="4" applyFont="1" applyFill="1" applyBorder="1" applyAlignment="1">
      <alignment horizontal="center"/>
    </xf>
    <xf numFmtId="0" fontId="68" fillId="6" borderId="42" xfId="4" applyFont="1" applyFill="1" applyBorder="1" applyAlignment="1">
      <alignment horizontal="center"/>
    </xf>
    <xf numFmtId="0" fontId="68" fillId="6" borderId="18" xfId="4" applyNumberFormat="1" applyFont="1" applyFill="1" applyBorder="1" applyAlignment="1">
      <alignment horizontal="center"/>
    </xf>
    <xf numFmtId="174" fontId="68" fillId="6" borderId="17" xfId="4" applyNumberFormat="1" applyFont="1" applyFill="1" applyBorder="1" applyAlignment="1">
      <alignment horizontal="center"/>
    </xf>
    <xf numFmtId="174" fontId="68" fillId="6" borderId="42" xfId="4" applyNumberFormat="1" applyFont="1" applyFill="1" applyBorder="1" applyAlignment="1">
      <alignment horizontal="center"/>
    </xf>
    <xf numFmtId="0" fontId="50" fillId="2" borderId="14" xfId="4" applyNumberFormat="1" applyFont="1" applyFill="1" applyBorder="1" applyProtection="1"/>
    <xf numFmtId="174" fontId="65" fillId="2" borderId="16" xfId="4" applyNumberFormat="1" applyFont="1" applyFill="1" applyBorder="1" applyAlignment="1">
      <alignment horizontal="center"/>
    </xf>
    <xf numFmtId="174" fontId="50" fillId="2" borderId="0" xfId="4" applyNumberFormat="1" applyFont="1" applyFill="1" applyBorder="1" applyAlignment="1">
      <alignment horizontal="center"/>
    </xf>
    <xf numFmtId="174" fontId="50" fillId="2" borderId="16" xfId="4" applyNumberFormat="1" applyFont="1" applyFill="1" applyBorder="1" applyAlignment="1">
      <alignment horizontal="center"/>
    </xf>
    <xf numFmtId="0" fontId="50" fillId="2" borderId="16" xfId="4" applyNumberFormat="1" applyFont="1" applyFill="1" applyBorder="1" applyAlignment="1" applyProtection="1"/>
    <xf numFmtId="0" fontId="69" fillId="2" borderId="16" xfId="4" applyNumberFormat="1" applyFont="1" applyFill="1" applyBorder="1" applyAlignment="1" applyProtection="1"/>
    <xf numFmtId="0" fontId="50" fillId="2" borderId="20" xfId="4" applyNumberFormat="1" applyFont="1" applyFill="1" applyBorder="1" applyAlignment="1" applyProtection="1"/>
    <xf numFmtId="174" fontId="50" fillId="2" borderId="20" xfId="4" applyNumberFormat="1" applyFont="1" applyFill="1" applyBorder="1" applyAlignment="1">
      <alignment horizontal="center"/>
    </xf>
    <xf numFmtId="0" fontId="50" fillId="2" borderId="22" xfId="4" applyNumberFormat="1" applyFont="1" applyFill="1" applyBorder="1" applyProtection="1"/>
    <xf numFmtId="174" fontId="50" fillId="2" borderId="22" xfId="4" applyNumberFormat="1" applyFont="1" applyFill="1" applyBorder="1" applyAlignment="1">
      <alignment horizontal="center"/>
    </xf>
    <xf numFmtId="0" fontId="50" fillId="2" borderId="16" xfId="4" applyNumberFormat="1" applyFont="1" applyFill="1" applyBorder="1" applyProtection="1"/>
    <xf numFmtId="0" fontId="69" fillId="2" borderId="20" xfId="4" applyNumberFormat="1" applyFont="1" applyFill="1" applyBorder="1" applyAlignment="1" applyProtection="1"/>
    <xf numFmtId="0" fontId="69" fillId="2" borderId="16" xfId="4" applyNumberFormat="1" applyFont="1" applyFill="1" applyBorder="1" applyAlignment="1" applyProtection="1">
      <alignment horizontal="left"/>
    </xf>
    <xf numFmtId="0" fontId="65" fillId="2" borderId="18" xfId="4" applyNumberFormat="1" applyFont="1" applyFill="1" applyBorder="1" applyProtection="1"/>
    <xf numFmtId="174" fontId="65" fillId="2" borderId="18" xfId="4" applyNumberFormat="1" applyFont="1" applyFill="1" applyBorder="1" applyAlignment="1">
      <alignment horizontal="center"/>
    </xf>
    <xf numFmtId="0" fontId="65" fillId="2" borderId="14" xfId="4" applyNumberFormat="1" applyFont="1" applyFill="1" applyBorder="1" applyProtection="1"/>
    <xf numFmtId="0" fontId="49" fillId="6" borderId="16" xfId="4" applyNumberFormat="1" applyFont="1" applyFill="1" applyBorder="1" applyAlignment="1" applyProtection="1"/>
    <xf numFmtId="174" fontId="49" fillId="3" borderId="16" xfId="4" applyNumberFormat="1" applyFont="1" applyFill="1" applyBorder="1" applyAlignment="1">
      <alignment horizontal="center"/>
    </xf>
    <xf numFmtId="0" fontId="65" fillId="2" borderId="16" xfId="4" applyNumberFormat="1" applyFont="1" applyFill="1" applyBorder="1" applyAlignment="1" applyProtection="1"/>
    <xf numFmtId="0" fontId="65" fillId="2" borderId="18" xfId="4" applyNumberFormat="1" applyFont="1" applyFill="1" applyBorder="1" applyAlignment="1" applyProtection="1"/>
    <xf numFmtId="174" fontId="50" fillId="2" borderId="18" xfId="4" applyNumberFormat="1" applyFont="1" applyFill="1" applyBorder="1" applyAlignment="1">
      <alignment horizontal="center"/>
    </xf>
    <xf numFmtId="0" fontId="50" fillId="5" borderId="0" xfId="4" applyNumberFormat="1" applyFont="1" applyFill="1" applyBorder="1" applyAlignment="1" applyProtection="1"/>
    <xf numFmtId="3" fontId="50" fillId="2" borderId="0" xfId="4" applyNumberFormat="1" applyFont="1" applyFill="1" applyBorder="1" applyAlignment="1">
      <alignment horizontal="center"/>
    </xf>
    <xf numFmtId="0" fontId="3" fillId="5" borderId="0" xfId="4" applyFont="1" applyFill="1"/>
    <xf numFmtId="0" fontId="50" fillId="2" borderId="0" xfId="4" applyFont="1" applyFill="1"/>
    <xf numFmtId="0" fontId="50" fillId="5" borderId="0" xfId="4" applyNumberFormat="1" applyFont="1" applyFill="1" applyBorder="1"/>
    <xf numFmtId="0" fontId="50" fillId="2" borderId="0" xfId="4" applyNumberFormat="1" applyFont="1" applyFill="1" applyBorder="1"/>
    <xf numFmtId="3" fontId="12" fillId="2" borderId="0" xfId="9" applyNumberFormat="1" applyFont="1" applyFill="1" applyAlignment="1">
      <alignment horizontal="center"/>
    </xf>
    <xf numFmtId="3" fontId="12" fillId="0" borderId="0" xfId="9" applyNumberFormat="1" applyFont="1" applyFill="1" applyAlignment="1">
      <alignment horizontal="center"/>
    </xf>
    <xf numFmtId="3" fontId="18" fillId="7" borderId="0" xfId="9" applyNumberFormat="1" applyFont="1" applyFill="1" applyAlignment="1">
      <alignment horizontal="center"/>
    </xf>
    <xf numFmtId="3" fontId="12" fillId="2" borderId="0" xfId="4" applyNumberFormat="1" applyFont="1" applyFill="1" applyAlignment="1">
      <alignment horizontal="center"/>
    </xf>
    <xf numFmtId="0" fontId="12" fillId="2" borderId="0" xfId="9" applyFont="1" applyFill="1"/>
    <xf numFmtId="17" fontId="12" fillId="2" borderId="56" xfId="4" applyNumberFormat="1" applyFont="1" applyFill="1" applyBorder="1" applyAlignment="1">
      <alignment horizontal="center"/>
    </xf>
    <xf numFmtId="1" fontId="12" fillId="2" borderId="56" xfId="4" applyNumberFormat="1" applyFont="1" applyFill="1" applyBorder="1" applyAlignment="1">
      <alignment horizontal="center"/>
    </xf>
    <xf numFmtId="164" fontId="2" fillId="2" borderId="0" xfId="2" applyFill="1"/>
    <xf numFmtId="3" fontId="12" fillId="2" borderId="0" xfId="9" applyNumberFormat="1" applyFont="1" applyFill="1" applyAlignment="1">
      <alignment horizontal="center" vertical="center"/>
    </xf>
    <xf numFmtId="0" fontId="16" fillId="3" borderId="1" xfId="4" applyFont="1" applyFill="1" applyBorder="1" applyAlignment="1">
      <alignment horizontal="left" vertical="center"/>
    </xf>
    <xf numFmtId="3" fontId="16" fillId="3" borderId="62" xfId="4" applyNumberFormat="1" applyFont="1" applyFill="1" applyBorder="1" applyAlignment="1">
      <alignment horizontal="right" vertical="center"/>
    </xf>
    <xf numFmtId="0" fontId="21" fillId="2" borderId="0" xfId="4" applyFont="1" applyFill="1"/>
    <xf numFmtId="3" fontId="18" fillId="2" borderId="0" xfId="4" applyNumberFormat="1" applyFont="1" applyFill="1" applyAlignment="1">
      <alignment horizontal="right" vertical="center"/>
    </xf>
    <xf numFmtId="3" fontId="12" fillId="2" borderId="0" xfId="4" applyNumberFormat="1" applyFont="1" applyFill="1" applyAlignment="1">
      <alignment horizontal="right" vertical="center"/>
    </xf>
    <xf numFmtId="0" fontId="18" fillId="2" borderId="62" xfId="4" applyFont="1" applyFill="1" applyBorder="1" applyAlignment="1">
      <alignment horizontal="left" vertical="center"/>
    </xf>
    <xf numFmtId="3" fontId="18" fillId="2" borderId="62" xfId="4" applyNumberFormat="1" applyFont="1" applyFill="1" applyBorder="1" applyAlignment="1">
      <alignment horizontal="right" vertical="center"/>
    </xf>
    <xf numFmtId="0" fontId="12" fillId="0" borderId="63" xfId="4" applyFont="1" applyFill="1" applyBorder="1"/>
    <xf numFmtId="3" fontId="12" fillId="2" borderId="63" xfId="4" applyNumberFormat="1" applyFont="1" applyFill="1" applyBorder="1" applyAlignment="1">
      <alignment horizontal="right" vertical="center"/>
    </xf>
    <xf numFmtId="0" fontId="12" fillId="2" borderId="64" xfId="4" applyFont="1" applyFill="1" applyBorder="1"/>
    <xf numFmtId="3" fontId="12" fillId="2" borderId="64" xfId="4" applyNumberFormat="1" applyFont="1" applyFill="1" applyBorder="1" applyAlignment="1">
      <alignment horizontal="right" vertical="center"/>
    </xf>
    <xf numFmtId="0" fontId="12" fillId="2" borderId="65" xfId="4" applyFont="1" applyFill="1" applyBorder="1"/>
    <xf numFmtId="3" fontId="12" fillId="2" borderId="65" xfId="4" applyNumberFormat="1" applyFont="1" applyFill="1" applyBorder="1" applyAlignment="1">
      <alignment horizontal="right" vertical="center"/>
    </xf>
    <xf numFmtId="0" fontId="12" fillId="2" borderId="66" xfId="4" applyFont="1" applyFill="1" applyBorder="1"/>
    <xf numFmtId="3" fontId="12" fillId="2" borderId="66" xfId="4" applyNumberFormat="1" applyFont="1" applyFill="1" applyBorder="1" applyAlignment="1">
      <alignment horizontal="right" vertical="center"/>
    </xf>
    <xf numFmtId="3" fontId="12" fillId="2" borderId="0" xfId="9" applyNumberFormat="1" applyFont="1" applyFill="1" applyBorder="1" applyAlignment="1">
      <alignment horizontal="center"/>
    </xf>
    <xf numFmtId="0" fontId="12" fillId="2" borderId="67" xfId="4" applyFont="1" applyFill="1" applyBorder="1"/>
    <xf numFmtId="3" fontId="12" fillId="2" borderId="67" xfId="4" applyNumberFormat="1" applyFont="1" applyFill="1" applyBorder="1" applyAlignment="1">
      <alignment horizontal="right" vertical="center"/>
    </xf>
    <xf numFmtId="0" fontId="12" fillId="2" borderId="0" xfId="4" applyFont="1" applyFill="1" applyBorder="1" applyAlignment="1"/>
    <xf numFmtId="3" fontId="12" fillId="2" borderId="0" xfId="4" applyNumberFormat="1" applyFont="1" applyFill="1" applyBorder="1" applyAlignment="1">
      <alignment horizontal="right" vertical="center"/>
    </xf>
    <xf numFmtId="0" fontId="12" fillId="2" borderId="68" xfId="4" applyFont="1" applyFill="1" applyBorder="1" applyAlignment="1"/>
    <xf numFmtId="0" fontId="12" fillId="2" borderId="69" xfId="4" applyFont="1" applyFill="1" applyBorder="1"/>
    <xf numFmtId="1" fontId="12" fillId="2" borderId="64" xfId="4" applyNumberFormat="1" applyFont="1" applyFill="1" applyBorder="1"/>
    <xf numFmtId="3" fontId="12" fillId="2" borderId="64" xfId="4" applyNumberFormat="1" applyFont="1" applyFill="1" applyBorder="1"/>
    <xf numFmtId="3" fontId="12" fillId="2" borderId="68" xfId="4" applyNumberFormat="1" applyFont="1" applyFill="1" applyBorder="1"/>
    <xf numFmtId="0" fontId="12" fillId="2" borderId="70" xfId="4" applyFont="1" applyFill="1" applyBorder="1"/>
    <xf numFmtId="3" fontId="12" fillId="2" borderId="70" xfId="4" applyNumberFormat="1" applyFont="1" applyFill="1" applyBorder="1"/>
    <xf numFmtId="3" fontId="12" fillId="2" borderId="65" xfId="4" applyNumberFormat="1" applyFont="1" applyFill="1" applyBorder="1"/>
    <xf numFmtId="0" fontId="12" fillId="2" borderId="68" xfId="4" applyFont="1" applyFill="1" applyBorder="1"/>
    <xf numFmtId="3" fontId="12" fillId="2" borderId="69" xfId="4" applyNumberFormat="1" applyFont="1" applyFill="1" applyBorder="1"/>
    <xf numFmtId="3" fontId="70" fillId="2" borderId="0" xfId="1" applyNumberFormat="1" applyFont="1" applyFill="1" applyAlignment="1">
      <alignment horizontal="center"/>
    </xf>
    <xf numFmtId="0" fontId="12" fillId="2" borderId="63" xfId="4" applyFont="1" applyFill="1" applyBorder="1"/>
    <xf numFmtId="0" fontId="12" fillId="2" borderId="0" xfId="4" applyFont="1" applyFill="1" applyAlignment="1">
      <alignment horizontal="left" indent="1"/>
    </xf>
    <xf numFmtId="0" fontId="23" fillId="2" borderId="0" xfId="4" applyFont="1" applyFill="1" applyAlignment="1">
      <alignment horizontal="left" indent="2"/>
    </xf>
    <xf numFmtId="3" fontId="23" fillId="2" borderId="0" xfId="4" applyNumberFormat="1" applyFont="1" applyFill="1" applyAlignment="1">
      <alignment horizontal="left" indent="2"/>
    </xf>
    <xf numFmtId="0" fontId="12" fillId="2" borderId="66" xfId="9" applyFont="1" applyFill="1" applyBorder="1"/>
    <xf numFmtId="3" fontId="12" fillId="2" borderId="66" xfId="9" applyNumberFormat="1" applyFont="1" applyFill="1" applyBorder="1"/>
    <xf numFmtId="3" fontId="12" fillId="2" borderId="71" xfId="9" applyNumberFormat="1" applyFont="1" applyFill="1" applyBorder="1"/>
    <xf numFmtId="3" fontId="12" fillId="2" borderId="71" xfId="4" applyNumberFormat="1" applyFont="1" applyFill="1" applyBorder="1" applyAlignment="1">
      <alignment horizontal="right" vertical="center"/>
    </xf>
    <xf numFmtId="0" fontId="12" fillId="5" borderId="66" xfId="9" applyFont="1" applyFill="1" applyBorder="1"/>
    <xf numFmtId="3" fontId="12" fillId="5" borderId="66" xfId="9" applyNumberFormat="1" applyFont="1" applyFill="1" applyBorder="1"/>
    <xf numFmtId="0" fontId="12" fillId="0" borderId="66" xfId="9" applyFont="1" applyFill="1" applyBorder="1"/>
    <xf numFmtId="0" fontId="12" fillId="0" borderId="66" xfId="4" applyFont="1" applyFill="1" applyBorder="1"/>
    <xf numFmtId="0" fontId="12" fillId="5" borderId="64" xfId="4" applyFont="1" applyFill="1" applyBorder="1"/>
    <xf numFmtId="0" fontId="20" fillId="2" borderId="0" xfId="4" applyFont="1" applyFill="1"/>
    <xf numFmtId="0" fontId="18" fillId="2" borderId="66" xfId="4" applyFont="1" applyFill="1" applyBorder="1"/>
    <xf numFmtId="3" fontId="18" fillId="2" borderId="66" xfId="4" applyNumberFormat="1" applyFont="1" applyFill="1" applyBorder="1" applyAlignment="1">
      <alignment horizontal="right" vertical="center"/>
    </xf>
    <xf numFmtId="0" fontId="71" fillId="2" borderId="0" xfId="4" applyFont="1" applyFill="1"/>
    <xf numFmtId="166" fontId="72" fillId="2" borderId="0" xfId="1" applyFont="1" applyFill="1"/>
    <xf numFmtId="0" fontId="10" fillId="2" borderId="0" xfId="9" applyFont="1" applyFill="1"/>
    <xf numFmtId="0" fontId="10" fillId="2" borderId="0" xfId="9" applyFont="1" applyFill="1" applyAlignment="1"/>
    <xf numFmtId="0" fontId="12" fillId="0" borderId="0" xfId="9" applyFont="1" applyFill="1"/>
    <xf numFmtId="0" fontId="12" fillId="2" borderId="72" xfId="4" applyFont="1" applyFill="1" applyBorder="1"/>
    <xf numFmtId="3" fontId="16" fillId="3" borderId="62" xfId="4" applyNumberFormat="1" applyFont="1" applyFill="1" applyBorder="1" applyAlignment="1">
      <alignment vertical="center"/>
    </xf>
    <xf numFmtId="3" fontId="18" fillId="2" borderId="0" xfId="4" applyNumberFormat="1" applyFont="1" applyFill="1" applyAlignment="1">
      <alignment vertical="center"/>
    </xf>
    <xf numFmtId="0" fontId="18" fillId="5" borderId="73" xfId="4" applyFont="1" applyFill="1" applyBorder="1" applyAlignment="1">
      <alignment horizontal="left" vertical="center"/>
    </xf>
    <xf numFmtId="3" fontId="18" fillId="5" borderId="73" xfId="4" applyNumberFormat="1" applyFont="1" applyFill="1" applyBorder="1" applyAlignment="1">
      <alignment horizontal="center" vertical="center"/>
    </xf>
    <xf numFmtId="0" fontId="12" fillId="0" borderId="0" xfId="4" applyFont="1" applyFill="1" applyBorder="1" applyAlignment="1"/>
    <xf numFmtId="3" fontId="12" fillId="2" borderId="74" xfId="4" applyNumberFormat="1" applyFont="1" applyFill="1" applyBorder="1" applyAlignment="1">
      <alignment horizontal="right" vertical="center"/>
    </xf>
    <xf numFmtId="0" fontId="18" fillId="2" borderId="73" xfId="4" applyFont="1" applyFill="1" applyBorder="1" applyAlignment="1">
      <alignment horizontal="left" vertical="center"/>
    </xf>
    <xf numFmtId="3" fontId="18" fillId="2" borderId="73" xfId="4" applyNumberFormat="1" applyFont="1" applyFill="1" applyBorder="1" applyAlignment="1">
      <alignment horizontal="center" vertical="center"/>
    </xf>
    <xf numFmtId="3" fontId="12" fillId="0" borderId="65" xfId="4" applyNumberFormat="1" applyFont="1" applyFill="1" applyBorder="1" applyAlignment="1">
      <alignment horizontal="right" vertical="center"/>
    </xf>
    <xf numFmtId="3" fontId="12" fillId="0" borderId="0" xfId="4" applyNumberFormat="1" applyFont="1" applyFill="1" applyBorder="1" applyAlignment="1">
      <alignment horizontal="right" vertical="center"/>
    </xf>
    <xf numFmtId="3" fontId="12" fillId="0" borderId="66" xfId="4" applyNumberFormat="1" applyFont="1" applyFill="1" applyBorder="1" applyAlignment="1">
      <alignment horizontal="right" vertical="center"/>
    </xf>
    <xf numFmtId="0" fontId="12" fillId="0" borderId="0" xfId="4" applyFont="1" applyFill="1" applyAlignment="1">
      <alignment horizontal="left" indent="1"/>
    </xf>
    <xf numFmtId="3" fontId="12" fillId="0" borderId="66" xfId="9" applyNumberFormat="1" applyFont="1" applyFill="1" applyBorder="1"/>
    <xf numFmtId="3" fontId="12" fillId="0" borderId="71" xfId="9" applyNumberFormat="1" applyFont="1" applyFill="1" applyBorder="1"/>
    <xf numFmtId="3" fontId="12" fillId="0" borderId="71" xfId="4" applyNumberFormat="1" applyFont="1" applyFill="1" applyBorder="1" applyAlignment="1">
      <alignment horizontal="right" vertical="center"/>
    </xf>
    <xf numFmtId="3" fontId="12" fillId="0" borderId="64" xfId="4" applyNumberFormat="1" applyFont="1" applyFill="1" applyBorder="1" applyAlignment="1">
      <alignment horizontal="right" vertical="center"/>
    </xf>
    <xf numFmtId="3" fontId="12" fillId="5" borderId="64" xfId="4" applyNumberFormat="1" applyFont="1" applyFill="1" applyBorder="1" applyAlignment="1">
      <alignment horizontal="right" vertical="center"/>
    </xf>
    <xf numFmtId="3" fontId="12" fillId="5" borderId="65" xfId="4" applyNumberFormat="1" applyFont="1" applyFill="1" applyBorder="1" applyAlignment="1">
      <alignment horizontal="right" vertical="center"/>
    </xf>
    <xf numFmtId="166" fontId="12" fillId="2" borderId="0" xfId="1" applyFont="1" applyFill="1" applyBorder="1" applyAlignment="1">
      <alignment horizontal="center"/>
    </xf>
    <xf numFmtId="3" fontId="18" fillId="2" borderId="66" xfId="4" applyNumberFormat="1" applyFont="1" applyFill="1" applyBorder="1" applyAlignment="1">
      <alignment horizontal="center" vertical="center"/>
    </xf>
    <xf numFmtId="3" fontId="18" fillId="2" borderId="66" xfId="9" applyNumberFormat="1" applyFont="1" applyFill="1" applyBorder="1" applyAlignment="1">
      <alignment horizontal="center"/>
    </xf>
    <xf numFmtId="3" fontId="12" fillId="2" borderId="66" xfId="4" applyNumberFormat="1" applyFont="1" applyFill="1" applyBorder="1" applyAlignment="1">
      <alignment horizontal="center" vertical="center"/>
    </xf>
    <xf numFmtId="3" fontId="12" fillId="2" borderId="66" xfId="9" applyNumberFormat="1" applyFont="1" applyFill="1" applyBorder="1" applyAlignment="1">
      <alignment horizontal="center"/>
    </xf>
    <xf numFmtId="183" fontId="12" fillId="2" borderId="0" xfId="10" applyNumberFormat="1" applyFont="1" applyFill="1" applyAlignment="1">
      <alignment horizontal="center"/>
    </xf>
    <xf numFmtId="1" fontId="12" fillId="2" borderId="0" xfId="4" applyNumberFormat="1" applyFont="1" applyFill="1"/>
    <xf numFmtId="0" fontId="23" fillId="2" borderId="0" xfId="4" applyFont="1" applyFill="1" applyAlignment="1" applyProtection="1">
      <alignment horizontal="right"/>
    </xf>
    <xf numFmtId="0" fontId="54" fillId="2" borderId="0" xfId="4" applyFont="1" applyFill="1"/>
    <xf numFmtId="1" fontId="12" fillId="2" borderId="75" xfId="4" applyNumberFormat="1" applyFont="1" applyFill="1" applyBorder="1"/>
    <xf numFmtId="0" fontId="12" fillId="2" borderId="76" xfId="4" applyFont="1" applyFill="1" applyBorder="1"/>
    <xf numFmtId="3" fontId="12" fillId="2" borderId="77" xfId="4" applyNumberFormat="1" applyFont="1" applyFill="1" applyBorder="1" applyAlignment="1">
      <alignment horizontal="right" vertical="center"/>
    </xf>
    <xf numFmtId="0" fontId="12" fillId="2" borderId="78" xfId="4" applyFont="1" applyFill="1" applyBorder="1"/>
    <xf numFmtId="3" fontId="12" fillId="2" borderId="76" xfId="4" applyNumberFormat="1" applyFont="1" applyFill="1" applyBorder="1" applyAlignment="1">
      <alignment horizontal="right" vertical="center"/>
    </xf>
    <xf numFmtId="0" fontId="12" fillId="2" borderId="79" xfId="4" applyFont="1" applyFill="1" applyBorder="1"/>
    <xf numFmtId="3" fontId="12" fillId="2" borderId="79" xfId="4" applyNumberFormat="1" applyFont="1" applyFill="1" applyBorder="1" applyAlignment="1">
      <alignment horizontal="right" vertical="center"/>
    </xf>
    <xf numFmtId="0" fontId="12" fillId="5" borderId="66" xfId="4" applyFont="1" applyFill="1" applyBorder="1"/>
    <xf numFmtId="0" fontId="18" fillId="2" borderId="69" xfId="4" applyFont="1" applyFill="1" applyBorder="1"/>
    <xf numFmtId="3" fontId="18" fillId="2" borderId="69" xfId="4" applyNumberFormat="1" applyFont="1" applyFill="1" applyBorder="1" applyAlignment="1">
      <alignment horizontal="right" vertical="center"/>
    </xf>
    <xf numFmtId="0" fontId="10" fillId="0" borderId="0" xfId="9" applyFont="1" applyFill="1"/>
    <xf numFmtId="0" fontId="10" fillId="0" borderId="0" xfId="9" applyFont="1" applyFill="1" applyAlignment="1"/>
    <xf numFmtId="183" fontId="12" fillId="0" borderId="0" xfId="2" applyNumberFormat="1" applyFont="1" applyFill="1" applyAlignment="1">
      <alignment horizontal="center"/>
    </xf>
    <xf numFmtId="1" fontId="12" fillId="0" borderId="0" xfId="4" applyNumberFormat="1" applyFont="1" applyFill="1"/>
    <xf numFmtId="0" fontId="23" fillId="0" borderId="0" xfId="4" applyFont="1" applyFill="1" applyAlignment="1" applyProtection="1">
      <alignment horizontal="right"/>
    </xf>
    <xf numFmtId="0" fontId="54" fillId="0" borderId="0" xfId="4" applyFont="1" applyFill="1"/>
    <xf numFmtId="3" fontId="12" fillId="5" borderId="66" xfId="4" applyNumberFormat="1" applyFont="1" applyFill="1" applyBorder="1" applyAlignment="1">
      <alignment horizontal="right" vertical="center"/>
    </xf>
    <xf numFmtId="1" fontId="12" fillId="2" borderId="0" xfId="4" applyNumberFormat="1" applyFont="1" applyFill="1" applyBorder="1"/>
    <xf numFmtId="1" fontId="12" fillId="2" borderId="66" xfId="9" applyNumberFormat="1" applyFont="1" applyFill="1" applyBorder="1"/>
    <xf numFmtId="1" fontId="12" fillId="2" borderId="69" xfId="9" applyNumberFormat="1" applyFont="1" applyFill="1" applyBorder="1"/>
    <xf numFmtId="3" fontId="12" fillId="2" borderId="69" xfId="4" applyNumberFormat="1" applyFont="1" applyFill="1" applyBorder="1" applyAlignment="1">
      <alignment horizontal="right" vertical="center"/>
    </xf>
    <xf numFmtId="1" fontId="12" fillId="5" borderId="66" xfId="9" applyNumberFormat="1" applyFont="1" applyFill="1" applyBorder="1"/>
    <xf numFmtId="3" fontId="12" fillId="0" borderId="0" xfId="4" applyNumberFormat="1" applyFont="1" applyFill="1" applyAlignment="1">
      <alignment horizontal="center"/>
    </xf>
    <xf numFmtId="0" fontId="11" fillId="0" borderId="0" xfId="4" applyFont="1" applyFill="1"/>
    <xf numFmtId="4" fontId="11" fillId="0" borderId="0" xfId="4" applyNumberFormat="1" applyFont="1" applyFill="1"/>
    <xf numFmtId="3" fontId="11" fillId="5" borderId="0" xfId="4" applyNumberFormat="1" applyFont="1" applyFill="1"/>
    <xf numFmtId="0" fontId="31" fillId="5" borderId="0" xfId="4" applyFont="1" applyFill="1"/>
    <xf numFmtId="0" fontId="76" fillId="5" borderId="0" xfId="4" quotePrefix="1" applyNumberFormat="1" applyFont="1" applyFill="1" applyAlignment="1" applyProtection="1">
      <alignment horizontal="centerContinuous"/>
    </xf>
    <xf numFmtId="3" fontId="11" fillId="5" borderId="0" xfId="4" applyNumberFormat="1" applyFont="1" applyFill="1" applyAlignment="1">
      <alignment horizontal="centerContinuous"/>
    </xf>
    <xf numFmtId="0" fontId="11" fillId="5" borderId="0" xfId="4" applyFont="1" applyFill="1" applyAlignment="1">
      <alignment horizontal="centerContinuous"/>
    </xf>
    <xf numFmtId="0" fontId="11" fillId="5" borderId="0" xfId="4" quotePrefix="1" applyFont="1" applyFill="1" applyAlignment="1" applyProtection="1">
      <alignment horizontal="centerContinuous"/>
    </xf>
    <xf numFmtId="0" fontId="33" fillId="0" borderId="16" xfId="4" applyNumberFormat="1" applyFont="1" applyFill="1" applyBorder="1" applyProtection="1"/>
    <xf numFmtId="3" fontId="77" fillId="0" borderId="28" xfId="4" applyNumberFormat="1" applyFont="1" applyFill="1" applyBorder="1" applyAlignment="1" applyProtection="1">
      <alignment horizontal="right"/>
    </xf>
    <xf numFmtId="3" fontId="77" fillId="0" borderId="82" xfId="4" applyNumberFormat="1" applyFont="1" applyFill="1" applyBorder="1" applyAlignment="1" applyProtection="1">
      <alignment horizontal="right"/>
    </xf>
    <xf numFmtId="3" fontId="77" fillId="0" borderId="27" xfId="4" applyNumberFormat="1" applyFont="1" applyFill="1" applyBorder="1" applyAlignment="1" applyProtection="1">
      <alignment horizontal="right"/>
    </xf>
    <xf numFmtId="3" fontId="14" fillId="0" borderId="28" xfId="4" applyNumberFormat="1" applyFont="1" applyFill="1" applyBorder="1" applyAlignment="1" applyProtection="1">
      <alignment horizontal="right"/>
    </xf>
    <xf numFmtId="3" fontId="77" fillId="0" borderId="55" xfId="4" applyNumberFormat="1" applyFont="1" applyFill="1" applyBorder="1" applyAlignment="1" applyProtection="1">
      <alignment horizontal="right"/>
    </xf>
    <xf numFmtId="0" fontId="31" fillId="0" borderId="0" xfId="4" applyFont="1" applyFill="1"/>
    <xf numFmtId="0" fontId="33" fillId="0" borderId="15" xfId="4" applyNumberFormat="1" applyFont="1" applyFill="1" applyBorder="1" applyProtection="1"/>
    <xf numFmtId="3" fontId="14" fillId="0" borderId="27" xfId="4" applyNumberFormat="1" applyFont="1" applyFill="1" applyBorder="1" applyAlignment="1" applyProtection="1">
      <alignment horizontal="right"/>
    </xf>
    <xf numFmtId="0" fontId="16" fillId="3" borderId="55" xfId="4" applyNumberFormat="1" applyFont="1" applyFill="1" applyBorder="1" applyAlignment="1" applyProtection="1"/>
    <xf numFmtId="3" fontId="16" fillId="3" borderId="14" xfId="4" applyNumberFormat="1" applyFont="1" applyFill="1" applyBorder="1" applyAlignment="1" applyProtection="1">
      <alignment horizontal="right"/>
    </xf>
    <xf numFmtId="0" fontId="16" fillId="3" borderId="0" xfId="4" applyNumberFormat="1" applyFont="1" applyFill="1" applyBorder="1" applyAlignment="1" applyProtection="1"/>
    <xf numFmtId="10" fontId="16" fillId="3" borderId="15" xfId="3" applyNumberFormat="1" applyFont="1" applyFill="1" applyBorder="1" applyAlignment="1" applyProtection="1">
      <alignment horizontal="right"/>
    </xf>
    <xf numFmtId="0" fontId="78" fillId="5" borderId="15" xfId="4" applyNumberFormat="1" applyFont="1" applyFill="1" applyBorder="1" applyAlignment="1" applyProtection="1"/>
    <xf numFmtId="3" fontId="10" fillId="5" borderId="16" xfId="4" applyNumberFormat="1" applyFont="1" applyFill="1" applyBorder="1" applyAlignment="1" applyProtection="1">
      <alignment horizontal="right"/>
    </xf>
    <xf numFmtId="0" fontId="33" fillId="2" borderId="19" xfId="4" applyNumberFormat="1" applyFont="1" applyFill="1" applyBorder="1" applyAlignment="1" applyProtection="1"/>
    <xf numFmtId="3" fontId="77" fillId="2" borderId="20" xfId="4" applyNumberFormat="1" applyFont="1" applyFill="1" applyBorder="1"/>
    <xf numFmtId="0" fontId="16" fillId="3" borderId="15" xfId="4" applyNumberFormat="1" applyFont="1" applyFill="1" applyBorder="1" applyAlignment="1" applyProtection="1"/>
    <xf numFmtId="10" fontId="16" fillId="3" borderId="16" xfId="3" applyNumberFormat="1" applyFont="1" applyFill="1" applyBorder="1" applyAlignment="1" applyProtection="1">
      <alignment horizontal="right"/>
    </xf>
    <xf numFmtId="0" fontId="78" fillId="2" borderId="15" xfId="4" applyNumberFormat="1" applyFont="1" applyFill="1" applyBorder="1" applyAlignment="1" applyProtection="1"/>
    <xf numFmtId="3" fontId="10" fillId="2" borderId="16" xfId="4" applyNumberFormat="1" applyFont="1" applyFill="1" applyBorder="1" applyAlignment="1" applyProtection="1">
      <alignment horizontal="right"/>
    </xf>
    <xf numFmtId="0" fontId="33" fillId="2" borderId="21" xfId="4" applyNumberFormat="1" applyFont="1" applyFill="1" applyBorder="1" applyProtection="1"/>
    <xf numFmtId="3" fontId="77" fillId="2" borderId="22" xfId="4" applyNumberFormat="1" applyFont="1" applyFill="1" applyBorder="1" applyAlignment="1" applyProtection="1">
      <alignment horizontal="right"/>
    </xf>
    <xf numFmtId="3" fontId="16" fillId="3" borderId="16" xfId="4" applyNumberFormat="1" applyFont="1" applyFill="1" applyBorder="1" applyAlignment="1" applyProtection="1">
      <alignment horizontal="right"/>
    </xf>
    <xf numFmtId="0" fontId="78" fillId="2" borderId="19" xfId="4" applyNumberFormat="1" applyFont="1" applyFill="1" applyBorder="1" applyAlignment="1" applyProtection="1"/>
    <xf numFmtId="3" fontId="79" fillId="2" borderId="20" xfId="4" applyNumberFormat="1" applyFont="1" applyFill="1" applyBorder="1"/>
    <xf numFmtId="3" fontId="79" fillId="2" borderId="16" xfId="4" applyNumberFormat="1" applyFont="1" applyFill="1" applyBorder="1"/>
    <xf numFmtId="0" fontId="10" fillId="2" borderId="15" xfId="4" applyNumberFormat="1" applyFont="1" applyFill="1" applyBorder="1" applyAlignment="1" applyProtection="1"/>
    <xf numFmtId="0" fontId="78" fillId="2" borderId="21" xfId="4" applyNumberFormat="1" applyFont="1" applyFill="1" applyBorder="1" applyProtection="1"/>
    <xf numFmtId="3" fontId="79" fillId="2" borderId="22" xfId="4" applyNumberFormat="1" applyFont="1" applyFill="1" applyBorder="1" applyAlignment="1" applyProtection="1">
      <alignment horizontal="right"/>
    </xf>
    <xf numFmtId="0" fontId="78" fillId="0" borderId="15" xfId="4" applyNumberFormat="1" applyFont="1" applyFill="1" applyBorder="1" applyAlignment="1" applyProtection="1"/>
    <xf numFmtId="3" fontId="10" fillId="0" borderId="16" xfId="4" applyNumberFormat="1" applyFont="1" applyFill="1" applyBorder="1" applyAlignment="1" applyProtection="1">
      <alignment horizontal="right"/>
    </xf>
    <xf numFmtId="0" fontId="78" fillId="2" borderId="15" xfId="4" applyNumberFormat="1" applyFont="1" applyFill="1" applyBorder="1" applyProtection="1"/>
    <xf numFmtId="3" fontId="79" fillId="2" borderId="16" xfId="4" applyNumberFormat="1" applyFont="1" applyFill="1" applyBorder="1" applyAlignment="1" applyProtection="1">
      <alignment horizontal="right"/>
    </xf>
    <xf numFmtId="0" fontId="78" fillId="2" borderId="15" xfId="4" applyNumberFormat="1" applyFont="1" applyFill="1" applyBorder="1" applyAlignment="1" applyProtection="1">
      <alignment horizontal="left"/>
    </xf>
    <xf numFmtId="0" fontId="14" fillId="2" borderId="21" xfId="4" applyNumberFormat="1" applyFont="1" applyFill="1" applyBorder="1" applyProtection="1"/>
    <xf numFmtId="3" fontId="14" fillId="2" borderId="22" xfId="4" applyNumberFormat="1" applyFont="1" applyFill="1" applyBorder="1"/>
    <xf numFmtId="0" fontId="14" fillId="2" borderId="15" xfId="4" applyNumberFormat="1" applyFont="1" applyFill="1" applyBorder="1" applyProtection="1"/>
    <xf numFmtId="0" fontId="14" fillId="2" borderId="12" xfId="4" applyNumberFormat="1" applyFont="1" applyFill="1" applyBorder="1" applyProtection="1"/>
    <xf numFmtId="3" fontId="14" fillId="2" borderId="14" xfId="4" applyNumberFormat="1" applyFont="1" applyFill="1" applyBorder="1"/>
    <xf numFmtId="0" fontId="14" fillId="5" borderId="17" xfId="4" applyNumberFormat="1" applyFont="1" applyFill="1" applyBorder="1" applyAlignment="1" applyProtection="1"/>
    <xf numFmtId="3" fontId="14" fillId="5" borderId="18" xfId="4" applyNumberFormat="1" applyFont="1" applyFill="1" applyBorder="1"/>
    <xf numFmtId="164" fontId="0" fillId="5" borderId="0" xfId="2" applyFont="1" applyFill="1"/>
    <xf numFmtId="3" fontId="14" fillId="5" borderId="0" xfId="4" applyNumberFormat="1" applyFont="1" applyFill="1" applyBorder="1"/>
    <xf numFmtId="166" fontId="12" fillId="2" borderId="0" xfId="1" applyFont="1" applyFill="1" applyAlignment="1">
      <alignment horizontal="center"/>
    </xf>
    <xf numFmtId="3" fontId="18" fillId="2" borderId="0" xfId="9" applyNumberFormat="1" applyFont="1" applyFill="1" applyAlignment="1">
      <alignment horizontal="center"/>
    </xf>
    <xf numFmtId="3" fontId="10" fillId="2" borderId="0" xfId="9" applyNumberFormat="1" applyFont="1" applyFill="1" applyAlignment="1">
      <alignment horizontal="center"/>
    </xf>
    <xf numFmtId="0" fontId="10" fillId="2" borderId="0" xfId="9" applyFont="1" applyFill="1" applyAlignment="1">
      <alignment horizontal="center"/>
    </xf>
    <xf numFmtId="183" fontId="12" fillId="2" borderId="0" xfId="2" applyNumberFormat="1" applyFont="1" applyFill="1" applyAlignment="1">
      <alignment horizontal="center"/>
    </xf>
    <xf numFmtId="1" fontId="12" fillId="2" borderId="0" xfId="4" applyNumberFormat="1" applyFont="1" applyFill="1" applyBorder="1" applyAlignment="1">
      <alignment horizontal="center"/>
    </xf>
    <xf numFmtId="184" fontId="12" fillId="2" borderId="0" xfId="4" applyNumberFormat="1" applyFont="1" applyFill="1"/>
    <xf numFmtId="166" fontId="12" fillId="2" borderId="0" xfId="1" applyFont="1" applyFill="1" applyAlignment="1">
      <alignment horizontal="right" vertical="center"/>
    </xf>
    <xf numFmtId="0" fontId="12" fillId="0" borderId="64" xfId="4" applyFont="1" applyFill="1" applyBorder="1"/>
    <xf numFmtId="0" fontId="12" fillId="0" borderId="65" xfId="4" applyFont="1" applyFill="1" applyBorder="1"/>
    <xf numFmtId="0" fontId="12" fillId="0" borderId="67" xfId="4" applyFont="1" applyFill="1" applyBorder="1"/>
    <xf numFmtId="3" fontId="12" fillId="0" borderId="67" xfId="4" applyNumberFormat="1" applyFont="1" applyFill="1" applyBorder="1" applyAlignment="1">
      <alignment horizontal="right" vertical="center"/>
    </xf>
    <xf numFmtId="0" fontId="12" fillId="5" borderId="65" xfId="4" applyFont="1" applyFill="1" applyBorder="1"/>
    <xf numFmtId="0" fontId="12" fillId="5" borderId="0" xfId="4" applyFont="1" applyFill="1" applyBorder="1" applyAlignment="1"/>
    <xf numFmtId="1" fontId="12" fillId="5" borderId="75" xfId="4" applyNumberFormat="1" applyFont="1" applyFill="1" applyBorder="1"/>
    <xf numFmtId="0" fontId="12" fillId="5" borderId="76" xfId="4" applyFont="1" applyFill="1" applyBorder="1"/>
    <xf numFmtId="0" fontId="12" fillId="5" borderId="0" xfId="4" applyFont="1" applyFill="1" applyBorder="1"/>
    <xf numFmtId="0" fontId="12" fillId="5" borderId="78" xfId="4" applyFont="1" applyFill="1" applyBorder="1"/>
    <xf numFmtId="0" fontId="12" fillId="5" borderId="79" xfId="4" applyFont="1" applyFill="1" applyBorder="1"/>
    <xf numFmtId="0" fontId="18" fillId="0" borderId="62" xfId="4" applyFont="1" applyFill="1" applyBorder="1" applyAlignment="1">
      <alignment horizontal="left" vertical="center"/>
    </xf>
    <xf numFmtId="0" fontId="12" fillId="0" borderId="0" xfId="9" applyFont="1" applyFill="1" applyAlignment="1">
      <alignment horizontal="left"/>
    </xf>
    <xf numFmtId="0" fontId="23" fillId="0" borderId="0" xfId="4" applyFont="1" applyFill="1" applyAlignment="1">
      <alignment horizontal="left" indent="2"/>
    </xf>
    <xf numFmtId="3" fontId="23" fillId="0" borderId="0" xfId="4" applyNumberFormat="1" applyFont="1" applyFill="1" applyAlignment="1">
      <alignment horizontal="left" indent="2"/>
    </xf>
    <xf numFmtId="0" fontId="20" fillId="0" borderId="0" xfId="4" applyFont="1" applyFill="1"/>
    <xf numFmtId="0" fontId="12" fillId="2" borderId="0" xfId="9" applyFont="1" applyFill="1" applyAlignment="1">
      <alignment vertical="center"/>
    </xf>
    <xf numFmtId="185" fontId="12" fillId="2" borderId="0" xfId="4" applyNumberFormat="1" applyFont="1" applyFill="1"/>
    <xf numFmtId="3" fontId="12" fillId="0" borderId="0" xfId="4" applyNumberFormat="1" applyFont="1" applyFill="1" applyAlignment="1">
      <alignment horizontal="right" vertical="center"/>
    </xf>
    <xf numFmtId="3" fontId="12" fillId="2" borderId="0" xfId="4" applyNumberFormat="1" applyFont="1" applyFill="1" applyBorder="1" applyAlignment="1">
      <alignment horizontal="center"/>
    </xf>
    <xf numFmtId="186" fontId="12" fillId="2" borderId="0" xfId="4" applyNumberFormat="1" applyFont="1" applyFill="1" applyBorder="1" applyAlignment="1">
      <alignment horizontal="center"/>
    </xf>
    <xf numFmtId="164" fontId="0" fillId="0" borderId="0" xfId="2" applyFont="1"/>
    <xf numFmtId="0" fontId="14" fillId="2" borderId="0" xfId="4" applyFont="1" applyFill="1" applyAlignment="1">
      <alignment horizontal="right"/>
    </xf>
    <xf numFmtId="0" fontId="7" fillId="3" borderId="23" xfId="4" applyFont="1" applyFill="1" applyBorder="1" applyAlignment="1">
      <alignment horizontal="center" vertical="center" wrapText="1"/>
    </xf>
    <xf numFmtId="0" fontId="7" fillId="3" borderId="13" xfId="4" applyFont="1" applyFill="1" applyBorder="1" applyAlignment="1">
      <alignment horizontal="center" vertical="center" wrapText="1"/>
    </xf>
    <xf numFmtId="0" fontId="3" fillId="2" borderId="16" xfId="4" applyFont="1" applyFill="1" applyBorder="1"/>
    <xf numFmtId="187" fontId="14" fillId="2" borderId="16" xfId="1" applyNumberFormat="1" applyFont="1" applyFill="1" applyBorder="1"/>
    <xf numFmtId="0" fontId="14" fillId="2" borderId="18" xfId="4" applyFont="1" applyFill="1" applyBorder="1"/>
    <xf numFmtId="187" fontId="14" fillId="2" borderId="18" xfId="4" applyNumberFormat="1" applyFont="1" applyFill="1" applyBorder="1"/>
    <xf numFmtId="0" fontId="11" fillId="2" borderId="0" xfId="4" applyNumberFormat="1" applyFont="1" applyFill="1" applyBorder="1" applyAlignment="1" applyProtection="1"/>
    <xf numFmtId="0" fontId="12" fillId="2" borderId="0" xfId="4" applyNumberFormat="1" applyFont="1" applyFill="1" applyBorder="1" applyAlignment="1" applyProtection="1">
      <alignment horizontal="center"/>
    </xf>
    <xf numFmtId="0" fontId="11" fillId="2" borderId="0" xfId="4" applyFont="1" applyFill="1" applyAlignment="1">
      <alignment horizontal="left"/>
    </xf>
    <xf numFmtId="0" fontId="10" fillId="2" borderId="0" xfId="4" applyFont="1" applyFill="1" applyAlignment="1" applyProtection="1">
      <alignment horizontal="center"/>
      <protection locked="0"/>
    </xf>
    <xf numFmtId="0" fontId="12" fillId="8" borderId="0" xfId="4" applyFont="1" applyFill="1"/>
    <xf numFmtId="0" fontId="12" fillId="2" borderId="0" xfId="4" applyFont="1" applyFill="1" applyAlignment="1">
      <alignment horizontal="center"/>
    </xf>
    <xf numFmtId="0" fontId="54" fillId="3" borderId="14" xfId="4" applyFont="1" applyFill="1" applyBorder="1"/>
    <xf numFmtId="0" fontId="54" fillId="3" borderId="24" xfId="4" applyFont="1" applyFill="1" applyBorder="1"/>
    <xf numFmtId="0" fontId="54" fillId="3" borderId="28" xfId="4" applyFont="1" applyFill="1" applyBorder="1"/>
    <xf numFmtId="0" fontId="54" fillId="3" borderId="29" xfId="4" applyFont="1" applyFill="1" applyBorder="1"/>
    <xf numFmtId="0" fontId="80" fillId="3" borderId="16" xfId="4" applyFont="1" applyFill="1" applyBorder="1" applyAlignment="1">
      <alignment horizontal="center"/>
    </xf>
    <xf numFmtId="0" fontId="80" fillId="3" borderId="25" xfId="4" applyFont="1" applyFill="1" applyBorder="1" applyAlignment="1">
      <alignment horizontal="center"/>
    </xf>
    <xf numFmtId="0" fontId="80" fillId="3" borderId="32" xfId="4" applyFont="1" applyFill="1" applyBorder="1" applyAlignment="1">
      <alignment horizontal="center"/>
    </xf>
    <xf numFmtId="0" fontId="80" fillId="3" borderId="33" xfId="4" applyFont="1" applyFill="1" applyBorder="1" applyAlignment="1">
      <alignment horizontal="center"/>
    </xf>
    <xf numFmtId="0" fontId="30" fillId="3" borderId="18" xfId="4" applyFont="1" applyFill="1" applyBorder="1"/>
    <xf numFmtId="0" fontId="30" fillId="3" borderId="26" xfId="4" applyFont="1" applyFill="1" applyBorder="1"/>
    <xf numFmtId="0" fontId="30" fillId="3" borderId="30" xfId="4" applyFont="1" applyFill="1" applyBorder="1"/>
    <xf numFmtId="0" fontId="30" fillId="3" borderId="31" xfId="4" applyFont="1" applyFill="1" applyBorder="1" applyAlignment="1">
      <alignment horizontal="center"/>
    </xf>
    <xf numFmtId="3" fontId="58" fillId="2" borderId="28" xfId="4" applyNumberFormat="1" applyFont="1" applyFill="1" applyBorder="1"/>
    <xf numFmtId="3" fontId="58" fillId="2" borderId="29" xfId="4" applyNumberFormat="1" applyFont="1" applyFill="1" applyBorder="1"/>
    <xf numFmtId="0" fontId="81" fillId="3" borderId="16" xfId="4" applyFont="1" applyFill="1" applyBorder="1"/>
    <xf numFmtId="3" fontId="7" fillId="3" borderId="15" xfId="4" applyNumberFormat="1" applyFont="1" applyFill="1" applyBorder="1"/>
    <xf numFmtId="0" fontId="34" fillId="2" borderId="16" xfId="4" applyFont="1" applyFill="1" applyBorder="1"/>
    <xf numFmtId="3" fontId="14" fillId="8" borderId="0" xfId="4" applyNumberFormat="1" applyFont="1" applyFill="1" applyBorder="1"/>
    <xf numFmtId="3" fontId="14" fillId="8" borderId="16" xfId="4" applyNumberFormat="1" applyFont="1" applyFill="1" applyBorder="1"/>
    <xf numFmtId="3" fontId="14" fillId="2" borderId="46" xfId="4" applyNumberFormat="1" applyFont="1" applyFill="1" applyBorder="1"/>
    <xf numFmtId="3" fontId="12" fillId="8" borderId="0" xfId="4" applyNumberFormat="1" applyFont="1" applyFill="1" applyBorder="1"/>
    <xf numFmtId="3" fontId="12" fillId="8" borderId="16" xfId="4" applyNumberFormat="1" applyFont="1" applyFill="1" applyBorder="1"/>
    <xf numFmtId="3" fontId="12" fillId="0" borderId="15" xfId="4" applyNumberFormat="1" applyFont="1" applyFill="1" applyBorder="1" applyProtection="1">
      <protection locked="0"/>
    </xf>
    <xf numFmtId="3" fontId="58" fillId="2" borderId="46" xfId="4" applyNumberFormat="1" applyFont="1" applyFill="1" applyBorder="1"/>
    <xf numFmtId="3" fontId="14" fillId="2" borderId="15" xfId="4" applyNumberFormat="1" applyFont="1" applyFill="1" applyBorder="1"/>
    <xf numFmtId="3" fontId="34" fillId="2" borderId="16" xfId="4" applyNumberFormat="1" applyFont="1" applyFill="1" applyBorder="1"/>
    <xf numFmtId="0" fontId="81" fillId="3" borderId="16" xfId="4" applyFont="1" applyFill="1" applyBorder="1" applyAlignment="1">
      <alignment vertical="center" wrapText="1"/>
    </xf>
    <xf numFmtId="3" fontId="7" fillId="3" borderId="16" xfId="4" applyNumberFormat="1" applyFont="1" applyFill="1" applyBorder="1" applyAlignment="1">
      <alignment vertical="center" wrapText="1"/>
    </xf>
    <xf numFmtId="3" fontId="82" fillId="3" borderId="16" xfId="4" applyNumberFormat="1" applyFont="1" applyFill="1" applyBorder="1" applyAlignment="1">
      <alignment vertical="center" wrapText="1"/>
    </xf>
    <xf numFmtId="3" fontId="7" fillId="3" borderId="46" xfId="4" applyNumberFormat="1" applyFont="1" applyFill="1" applyBorder="1" applyAlignment="1">
      <alignment vertical="center" wrapText="1"/>
    </xf>
    <xf numFmtId="0" fontId="39" fillId="2" borderId="16" xfId="4" applyFont="1" applyFill="1" applyBorder="1"/>
    <xf numFmtId="3" fontId="6" fillId="2" borderId="15" xfId="4" applyNumberFormat="1" applyFont="1" applyFill="1" applyBorder="1"/>
    <xf numFmtId="3" fontId="6" fillId="2" borderId="46" xfId="4" applyNumberFormat="1" applyFont="1" applyFill="1" applyBorder="1"/>
    <xf numFmtId="3" fontId="6" fillId="3" borderId="16" xfId="4" applyNumberFormat="1" applyFont="1" applyFill="1" applyBorder="1"/>
    <xf numFmtId="3" fontId="14" fillId="2" borderId="16" xfId="4" applyNumberFormat="1" applyFont="1" applyFill="1" applyBorder="1" applyProtection="1">
      <protection locked="0"/>
    </xf>
    <xf numFmtId="0" fontId="34" fillId="2" borderId="15" xfId="4" applyFont="1" applyFill="1" applyBorder="1"/>
    <xf numFmtId="3" fontId="14" fillId="2" borderId="15" xfId="4" applyNumberFormat="1" applyFont="1" applyFill="1" applyBorder="1" applyProtection="1">
      <protection locked="0"/>
    </xf>
    <xf numFmtId="0" fontId="12" fillId="8" borderId="14" xfId="4" applyFont="1" applyFill="1" applyBorder="1"/>
    <xf numFmtId="3" fontId="58" fillId="8" borderId="12" xfId="4" applyNumberFormat="1" applyFont="1" applyFill="1" applyBorder="1"/>
    <xf numFmtId="3" fontId="58" fillId="8" borderId="14" xfId="4" applyNumberFormat="1" applyFont="1" applyFill="1" applyBorder="1"/>
    <xf numFmtId="3" fontId="58" fillId="8" borderId="55" xfId="4" applyNumberFormat="1" applyFont="1" applyFill="1" applyBorder="1"/>
    <xf numFmtId="0" fontId="7" fillId="3" borderId="16" xfId="4" applyFont="1" applyFill="1" applyBorder="1" applyAlignment="1">
      <alignment horizontal="left"/>
    </xf>
    <xf numFmtId="0" fontId="12" fillId="8" borderId="18" xfId="4" applyFont="1" applyFill="1" applyBorder="1"/>
    <xf numFmtId="3" fontId="12" fillId="8" borderId="17" xfId="4" applyNumberFormat="1" applyFont="1" applyFill="1" applyBorder="1"/>
    <xf numFmtId="3" fontId="12" fillId="8" borderId="18" xfId="4" applyNumberFormat="1" applyFont="1" applyFill="1" applyBorder="1"/>
    <xf numFmtId="3" fontId="12" fillId="8" borderId="53" xfId="4" applyNumberFormat="1" applyFont="1" applyFill="1" applyBorder="1"/>
    <xf numFmtId="0" fontId="83" fillId="0" borderId="0" xfId="4" applyFont="1"/>
    <xf numFmtId="0" fontId="14" fillId="2" borderId="0" xfId="4" applyFont="1" applyFill="1" applyAlignment="1">
      <alignment vertical="center" wrapText="1"/>
    </xf>
    <xf numFmtId="164" fontId="18" fillId="2" borderId="0" xfId="2" applyFont="1" applyFill="1" applyBorder="1"/>
    <xf numFmtId="0" fontId="7" fillId="3" borderId="16" xfId="4" applyFont="1" applyFill="1" applyBorder="1" applyAlignment="1">
      <alignment horizontal="center"/>
    </xf>
    <xf numFmtId="0" fontId="58" fillId="2" borderId="12" xfId="4" applyFont="1" applyFill="1" applyBorder="1"/>
    <xf numFmtId="0" fontId="58" fillId="2" borderId="55" xfId="4" applyFont="1" applyFill="1" applyBorder="1"/>
    <xf numFmtId="0" fontId="81" fillId="3" borderId="15" xfId="4" applyFont="1" applyFill="1" applyBorder="1"/>
    <xf numFmtId="3" fontId="7" fillId="3" borderId="15" xfId="11" applyNumberFormat="1" applyFont="1" applyFill="1" applyBorder="1"/>
    <xf numFmtId="15" fontId="10" fillId="5" borderId="0" xfId="2" applyNumberFormat="1" applyFont="1" applyFill="1" applyAlignment="1">
      <alignment horizontal="center"/>
    </xf>
    <xf numFmtId="0" fontId="31" fillId="2" borderId="54" xfId="4" applyFont="1" applyFill="1" applyBorder="1" applyAlignment="1">
      <alignment horizontal="center"/>
    </xf>
    <xf numFmtId="3" fontId="12" fillId="2" borderId="40" xfId="4" applyNumberFormat="1" applyFont="1" applyFill="1" applyBorder="1" applyAlignment="1">
      <alignment horizontal="center" vertical="center" wrapText="1"/>
    </xf>
    <xf numFmtId="0" fontId="82" fillId="3" borderId="25" xfId="4" applyFont="1" applyFill="1" applyBorder="1"/>
    <xf numFmtId="164" fontId="7" fillId="3" borderId="33" xfId="2" applyFont="1" applyFill="1" applyBorder="1" applyAlignment="1" applyProtection="1">
      <alignment horizontal="center"/>
    </xf>
    <xf numFmtId="0" fontId="10" fillId="2" borderId="25" xfId="4" applyFont="1" applyFill="1" applyBorder="1"/>
    <xf numFmtId="164" fontId="10" fillId="2" borderId="33" xfId="2" applyFont="1" applyFill="1" applyBorder="1" applyProtection="1"/>
    <xf numFmtId="0" fontId="12" fillId="2" borderId="25" xfId="4" applyNumberFormat="1" applyFont="1" applyFill="1" applyBorder="1" applyAlignment="1">
      <alignment horizontal="left"/>
    </xf>
    <xf numFmtId="164" fontId="12" fillId="2" borderId="33" xfId="2" applyFont="1" applyFill="1" applyBorder="1" applyAlignment="1" applyProtection="1">
      <alignment horizontal="center"/>
    </xf>
    <xf numFmtId="0" fontId="12" fillId="2" borderId="25" xfId="1" applyNumberFormat="1" applyFont="1" applyFill="1" applyBorder="1" applyAlignment="1">
      <alignment horizontal="left" vertical="center"/>
    </xf>
    <xf numFmtId="164" fontId="12" fillId="2" borderId="31" xfId="2" applyFont="1" applyFill="1" applyBorder="1" applyAlignment="1" applyProtection="1">
      <alignment horizontal="right"/>
    </xf>
    <xf numFmtId="0" fontId="12" fillId="0" borderId="0" xfId="4" applyFont="1" applyFill="1" applyBorder="1"/>
    <xf numFmtId="0" fontId="18" fillId="5" borderId="0" xfId="4" applyFont="1" applyFill="1" applyAlignment="1">
      <alignment horizontal="right"/>
    </xf>
    <xf numFmtId="0" fontId="13" fillId="5" borderId="0" xfId="4" applyFont="1" applyFill="1" applyAlignment="1"/>
    <xf numFmtId="0" fontId="21" fillId="5" borderId="0" xfId="4" applyFont="1" applyFill="1" applyAlignment="1"/>
    <xf numFmtId="0" fontId="0" fillId="0" borderId="46" xfId="4" applyFont="1" applyFill="1" applyBorder="1"/>
    <xf numFmtId="0" fontId="32" fillId="3" borderId="57" xfId="4" applyFont="1" applyFill="1" applyBorder="1" applyAlignment="1">
      <alignment horizontal="center" vertical="center"/>
    </xf>
    <xf numFmtId="0" fontId="32" fillId="3" borderId="84" xfId="4" applyFont="1" applyFill="1" applyBorder="1" applyAlignment="1">
      <alignment horizontal="center" vertical="center"/>
    </xf>
    <xf numFmtId="0" fontId="32" fillId="3" borderId="84" xfId="4" applyFont="1" applyFill="1" applyBorder="1" applyAlignment="1">
      <alignment horizontal="center" vertical="center" wrapText="1"/>
    </xf>
    <xf numFmtId="164" fontId="0" fillId="0" borderId="46" xfId="2" applyFont="1" applyFill="1" applyBorder="1"/>
    <xf numFmtId="0" fontId="12" fillId="2" borderId="28" xfId="4" applyFont="1" applyFill="1" applyBorder="1"/>
    <xf numFmtId="169" fontId="12" fillId="2" borderId="28" xfId="2" applyNumberFormat="1" applyFont="1" applyFill="1" applyBorder="1"/>
    <xf numFmtId="169" fontId="12" fillId="2" borderId="85" xfId="2" applyNumberFormat="1" applyFont="1" applyFill="1" applyBorder="1"/>
    <xf numFmtId="169" fontId="12" fillId="2" borderId="32" xfId="2" applyNumberFormat="1" applyFont="1" applyFill="1" applyBorder="1"/>
    <xf numFmtId="169" fontId="12" fillId="2" borderId="47" xfId="2" applyNumberFormat="1" applyFont="1" applyFill="1" applyBorder="1"/>
    <xf numFmtId="0" fontId="18" fillId="2" borderId="44" xfId="4" applyFont="1" applyFill="1" applyBorder="1"/>
    <xf numFmtId="169" fontId="18" fillId="2" borderId="44" xfId="2" applyNumberFormat="1" applyFont="1" applyFill="1" applyBorder="1"/>
    <xf numFmtId="169" fontId="18" fillId="2" borderId="86" xfId="2" applyNumberFormat="1" applyFont="1" applyFill="1" applyBorder="1"/>
    <xf numFmtId="0" fontId="12" fillId="3" borderId="87" xfId="4" applyFont="1" applyFill="1" applyBorder="1"/>
    <xf numFmtId="0" fontId="12" fillId="3" borderId="0" xfId="4" applyFont="1" applyFill="1" applyBorder="1"/>
    <xf numFmtId="169" fontId="12" fillId="3" borderId="0" xfId="4" applyNumberFormat="1" applyFont="1" applyFill="1" applyBorder="1"/>
    <xf numFmtId="169" fontId="18" fillId="3" borderId="66" xfId="4" applyNumberFormat="1" applyFont="1" applyFill="1" applyBorder="1" applyAlignment="1">
      <alignment horizontal="center"/>
    </xf>
    <xf numFmtId="0" fontId="12" fillId="2" borderId="88" xfId="4" applyFont="1" applyFill="1" applyBorder="1"/>
    <xf numFmtId="169" fontId="12" fillId="2" borderId="88" xfId="2" applyNumberFormat="1" applyFont="1" applyFill="1" applyBorder="1"/>
    <xf numFmtId="169" fontId="12" fillId="2" borderId="89" xfId="2" applyNumberFormat="1" applyFont="1" applyFill="1" applyBorder="1"/>
    <xf numFmtId="169" fontId="10" fillId="2" borderId="45" xfId="2" applyNumberFormat="1" applyFont="1" applyFill="1" applyBorder="1" applyAlignment="1">
      <alignment horizontal="center" vertical="center"/>
    </xf>
    <xf numFmtId="169" fontId="10" fillId="2" borderId="31" xfId="2" applyNumberFormat="1" applyFont="1" applyFill="1" applyBorder="1" applyAlignment="1">
      <alignment horizontal="center" vertical="center"/>
    </xf>
    <xf numFmtId="0" fontId="12" fillId="0" borderId="0" xfId="12" applyFont="1" applyFill="1"/>
    <xf numFmtId="0" fontId="10" fillId="2" borderId="0" xfId="12" applyFont="1" applyFill="1"/>
    <xf numFmtId="0" fontId="12" fillId="2" borderId="0" xfId="12" applyFont="1" applyFill="1"/>
    <xf numFmtId="0" fontId="10" fillId="2" borderId="0" xfId="12" applyFont="1" applyFill="1" applyAlignment="1"/>
    <xf numFmtId="0" fontId="12" fillId="2" borderId="0" xfId="12" applyFont="1" applyFill="1" applyBorder="1"/>
    <xf numFmtId="0" fontId="16" fillId="3" borderId="61" xfId="4" applyFont="1" applyFill="1" applyBorder="1" applyAlignment="1">
      <alignment horizontal="center" vertical="center" wrapText="1"/>
    </xf>
    <xf numFmtId="0" fontId="16" fillId="3" borderId="57" xfId="4" applyFont="1" applyFill="1" applyBorder="1" applyAlignment="1">
      <alignment horizontal="center" vertical="center" wrapText="1"/>
    </xf>
    <xf numFmtId="0" fontId="16" fillId="3" borderId="58" xfId="4" applyFont="1" applyFill="1" applyBorder="1" applyAlignment="1">
      <alignment horizontal="center" vertical="center" wrapText="1"/>
    </xf>
    <xf numFmtId="17" fontId="12" fillId="2" borderId="25" xfId="4" applyNumberFormat="1" applyFont="1" applyFill="1" applyBorder="1" applyAlignment="1">
      <alignment horizontal="center"/>
    </xf>
    <xf numFmtId="170" fontId="18" fillId="2" borderId="32" xfId="4" applyNumberFormat="1" applyFont="1" applyFill="1" applyBorder="1" applyAlignment="1">
      <alignment horizontal="right"/>
    </xf>
    <xf numFmtId="170" fontId="12" fillId="2" borderId="32" xfId="4" applyNumberFormat="1" applyFont="1" applyFill="1" applyBorder="1" applyAlignment="1">
      <alignment horizontal="right"/>
    </xf>
    <xf numFmtId="173" fontId="12" fillId="2" borderId="33" xfId="3" applyNumberFormat="1" applyFont="1" applyFill="1" applyBorder="1" applyAlignment="1">
      <alignment horizontal="right"/>
    </xf>
    <xf numFmtId="164" fontId="2" fillId="0" borderId="0" xfId="2" applyFill="1"/>
    <xf numFmtId="170" fontId="12" fillId="2" borderId="33" xfId="4" applyNumberFormat="1" applyFont="1" applyFill="1" applyBorder="1" applyAlignment="1">
      <alignment horizontal="right"/>
    </xf>
    <xf numFmtId="17" fontId="12" fillId="2" borderId="15" xfId="4" applyNumberFormat="1" applyFont="1" applyFill="1" applyBorder="1" applyAlignment="1">
      <alignment horizontal="center"/>
    </xf>
    <xf numFmtId="170" fontId="12" fillId="2" borderId="38" xfId="4" applyNumberFormat="1" applyFont="1" applyFill="1" applyBorder="1" applyAlignment="1">
      <alignment horizontal="right"/>
    </xf>
    <xf numFmtId="170" fontId="12" fillId="2" borderId="0" xfId="4" applyNumberFormat="1" applyFont="1" applyFill="1" applyBorder="1" applyAlignment="1">
      <alignment horizontal="right"/>
    </xf>
    <xf numFmtId="17" fontId="12" fillId="2" borderId="25" xfId="12" applyNumberFormat="1" applyFont="1" applyFill="1" applyBorder="1" applyAlignment="1">
      <alignment horizontal="center"/>
    </xf>
    <xf numFmtId="170" fontId="18" fillId="2" borderId="0" xfId="4" applyNumberFormat="1" applyFont="1" applyFill="1" applyBorder="1" applyAlignment="1">
      <alignment horizontal="right"/>
    </xf>
    <xf numFmtId="170" fontId="18" fillId="2" borderId="38" xfId="4" applyNumberFormat="1" applyFont="1" applyFill="1" applyBorder="1" applyAlignment="1">
      <alignment horizontal="right"/>
    </xf>
    <xf numFmtId="17" fontId="12" fillId="2" borderId="43" xfId="4" applyNumberFormat="1" applyFont="1" applyFill="1" applyBorder="1" applyAlignment="1">
      <alignment horizontal="center"/>
    </xf>
    <xf numFmtId="170" fontId="18" fillId="2" borderId="91" xfId="4" applyNumberFormat="1" applyFont="1" applyFill="1" applyBorder="1" applyAlignment="1">
      <alignment horizontal="right"/>
    </xf>
    <xf numFmtId="170" fontId="12" fillId="2" borderId="91" xfId="4" applyNumberFormat="1" applyFont="1" applyFill="1" applyBorder="1" applyAlignment="1">
      <alignment horizontal="right"/>
    </xf>
    <xf numFmtId="173" fontId="12" fillId="2" borderId="45" xfId="3" applyNumberFormat="1" applyFont="1" applyFill="1" applyBorder="1" applyAlignment="1">
      <alignment horizontal="right"/>
    </xf>
    <xf numFmtId="17" fontId="12" fillId="2" borderId="0" xfId="4" applyNumberFormat="1" applyFont="1" applyFill="1" applyBorder="1" applyAlignment="1">
      <alignment horizontal="center"/>
    </xf>
    <xf numFmtId="166" fontId="12" fillId="2" borderId="0" xfId="1" applyFont="1" applyFill="1" applyBorder="1" applyAlignment="1">
      <alignment horizontal="right"/>
    </xf>
    <xf numFmtId="173" fontId="12" fillId="2" borderId="0" xfId="3" applyNumberFormat="1" applyFont="1" applyFill="1" applyBorder="1" applyAlignment="1">
      <alignment horizontal="right"/>
    </xf>
    <xf numFmtId="0" fontId="86" fillId="0" borderId="0" xfId="13" applyFont="1" applyFill="1" applyAlignment="1" applyProtection="1">
      <alignment horizontal="center"/>
    </xf>
    <xf numFmtId="0" fontId="18" fillId="0" borderId="0" xfId="4" applyFont="1" applyFill="1"/>
    <xf numFmtId="0" fontId="10" fillId="0" borderId="0" xfId="12" applyFont="1" applyFill="1"/>
    <xf numFmtId="0" fontId="10" fillId="0" borderId="0" xfId="12" applyFont="1" applyFill="1" applyAlignment="1"/>
    <xf numFmtId="0" fontId="12" fillId="0" borderId="0" xfId="12" applyFont="1" applyFill="1" applyBorder="1"/>
    <xf numFmtId="0" fontId="12" fillId="0" borderId="0" xfId="14" applyFont="1" applyFill="1" applyBorder="1"/>
    <xf numFmtId="0" fontId="18" fillId="0" borderId="0" xfId="14" applyFont="1" applyFill="1" applyBorder="1" applyAlignment="1">
      <alignment horizontal="centerContinuous"/>
    </xf>
    <xf numFmtId="0" fontId="32" fillId="3" borderId="13" xfId="14" quotePrefix="1" applyFont="1" applyFill="1" applyBorder="1" applyAlignment="1">
      <alignment horizontal="center" vertical="center" wrapText="1"/>
    </xf>
    <xf numFmtId="0" fontId="32" fillId="3" borderId="13" xfId="14" applyFont="1" applyFill="1" applyBorder="1" applyAlignment="1">
      <alignment horizontal="center" vertical="center" wrapText="1"/>
    </xf>
    <xf numFmtId="0" fontId="18" fillId="0" borderId="16" xfId="14" applyFont="1" applyFill="1" applyBorder="1"/>
    <xf numFmtId="0" fontId="18" fillId="0" borderId="14" xfId="14" applyFont="1" applyFill="1" applyBorder="1"/>
    <xf numFmtId="3" fontId="7" fillId="3" borderId="13" xfId="14" applyNumberFormat="1" applyFont="1" applyFill="1" applyBorder="1" applyAlignment="1" applyProtection="1">
      <alignment horizontal="left"/>
    </xf>
    <xf numFmtId="3" fontId="7" fillId="3" borderId="13" xfId="14" applyNumberFormat="1" applyFont="1" applyFill="1" applyBorder="1"/>
    <xf numFmtId="3" fontId="6" fillId="2" borderId="16" xfId="14" applyNumberFormat="1" applyFont="1" applyFill="1" applyBorder="1" applyAlignment="1" applyProtection="1">
      <alignment horizontal="left"/>
    </xf>
    <xf numFmtId="3" fontId="6" fillId="2" borderId="16" xfId="14" applyNumberFormat="1" applyFont="1" applyFill="1" applyBorder="1"/>
    <xf numFmtId="3" fontId="18" fillId="2" borderId="92" xfId="14" applyNumberFormat="1" applyFont="1" applyFill="1" applyBorder="1" applyAlignment="1" applyProtection="1">
      <alignment horizontal="left"/>
    </xf>
    <xf numFmtId="3" fontId="18" fillId="2" borderId="92" xfId="14" applyNumberFormat="1" applyFont="1" applyFill="1" applyBorder="1"/>
    <xf numFmtId="3" fontId="18" fillId="5" borderId="92" xfId="14" applyNumberFormat="1" applyFont="1" applyFill="1" applyBorder="1"/>
    <xf numFmtId="170" fontId="18" fillId="2" borderId="16" xfId="14" applyNumberFormat="1" applyFont="1" applyFill="1" applyBorder="1" applyAlignment="1" applyProtection="1">
      <alignment horizontal="left"/>
    </xf>
    <xf numFmtId="3" fontId="12" fillId="2" borderId="16" xfId="14" applyNumberFormat="1" applyFont="1" applyFill="1" applyBorder="1"/>
    <xf numFmtId="0" fontId="12" fillId="2" borderId="16" xfId="14" applyFont="1" applyFill="1" applyBorder="1"/>
    <xf numFmtId="3" fontId="18" fillId="2" borderId="16" xfId="14" applyNumberFormat="1" applyFont="1" applyFill="1" applyBorder="1" applyAlignment="1" applyProtection="1">
      <alignment horizontal="left"/>
    </xf>
    <xf numFmtId="43" fontId="18" fillId="2" borderId="92" xfId="1" applyNumberFormat="1" applyFont="1" applyFill="1" applyBorder="1" applyAlignment="1">
      <alignment horizontal="right"/>
    </xf>
    <xf numFmtId="3" fontId="18" fillId="2" borderId="18" xfId="14" applyNumberFormat="1" applyFont="1" applyFill="1" applyBorder="1" applyAlignment="1" applyProtection="1">
      <alignment horizontal="left"/>
    </xf>
    <xf numFmtId="3" fontId="18" fillId="2" borderId="18" xfId="14" applyNumberFormat="1" applyFont="1" applyFill="1" applyBorder="1"/>
    <xf numFmtId="0" fontId="18" fillId="2" borderId="0" xfId="4" applyFont="1" applyFill="1" applyAlignment="1">
      <alignment horizontal="center"/>
    </xf>
    <xf numFmtId="0" fontId="32" fillId="3" borderId="10" xfId="4" applyFont="1" applyFill="1" applyBorder="1" applyAlignment="1">
      <alignment horizontal="center"/>
    </xf>
    <xf numFmtId="0" fontId="32" fillId="3" borderId="106" xfId="4" applyFont="1" applyFill="1" applyBorder="1" applyAlignment="1">
      <alignment horizontal="center"/>
    </xf>
    <xf numFmtId="0" fontId="32" fillId="3" borderId="11" xfId="4" applyFont="1" applyFill="1" applyBorder="1" applyAlignment="1">
      <alignment horizontal="center"/>
    </xf>
    <xf numFmtId="0" fontId="18" fillId="5" borderId="10" xfId="4" applyFont="1" applyFill="1" applyBorder="1"/>
    <xf numFmtId="173" fontId="18" fillId="2" borderId="107" xfId="3" applyNumberFormat="1" applyFont="1" applyFill="1" applyBorder="1" applyAlignment="1">
      <alignment horizontal="center"/>
    </xf>
    <xf numFmtId="0" fontId="18" fillId="5" borderId="109" xfId="4" applyFont="1" applyFill="1" applyBorder="1"/>
    <xf numFmtId="173" fontId="18" fillId="2" borderId="110" xfId="3" applyNumberFormat="1" applyFont="1" applyFill="1" applyBorder="1" applyAlignment="1">
      <alignment horizontal="center"/>
    </xf>
    <xf numFmtId="0" fontId="18" fillId="5" borderId="112" xfId="4" applyFont="1" applyFill="1" applyBorder="1"/>
    <xf numFmtId="173" fontId="18" fillId="2" borderId="113" xfId="3" applyNumberFormat="1" applyFont="1" applyFill="1" applyBorder="1" applyAlignment="1">
      <alignment horizontal="center"/>
    </xf>
    <xf numFmtId="0" fontId="18" fillId="5" borderId="0" xfId="4" applyFont="1" applyFill="1"/>
    <xf numFmtId="173" fontId="18" fillId="2" borderId="0" xfId="4" applyNumberFormat="1" applyFont="1" applyFill="1" applyAlignment="1">
      <alignment horizontal="center"/>
    </xf>
    <xf numFmtId="173" fontId="18" fillId="2" borderId="0" xfId="3" applyNumberFormat="1" applyFont="1" applyFill="1" applyAlignment="1">
      <alignment horizontal="center"/>
    </xf>
    <xf numFmtId="0" fontId="18" fillId="2" borderId="0" xfId="4" applyFont="1" applyFill="1" applyBorder="1"/>
    <xf numFmtId="0" fontId="32" fillId="3" borderId="114" xfId="4" applyFont="1" applyFill="1" applyBorder="1" applyAlignment="1">
      <alignment horizontal="center"/>
    </xf>
    <xf numFmtId="193" fontId="18" fillId="2" borderId="1" xfId="1" applyNumberFormat="1" applyFont="1" applyFill="1" applyBorder="1" applyAlignment="1">
      <alignment horizontal="center"/>
    </xf>
    <xf numFmtId="0" fontId="18" fillId="5" borderId="10" xfId="4" applyFont="1" applyFill="1" applyBorder="1" applyAlignment="1">
      <alignment horizontal="center"/>
    </xf>
    <xf numFmtId="0" fontId="18" fillId="5" borderId="112" xfId="4" applyFont="1" applyFill="1" applyBorder="1" applyAlignment="1">
      <alignment horizontal="center"/>
    </xf>
    <xf numFmtId="0" fontId="18" fillId="5" borderId="106" xfId="4" applyFont="1" applyFill="1" applyBorder="1" applyAlignment="1">
      <alignment horizontal="center"/>
    </xf>
    <xf numFmtId="0" fontId="18" fillId="5" borderId="111" xfId="4" applyFont="1" applyFill="1" applyBorder="1" applyAlignment="1">
      <alignment horizontal="center"/>
    </xf>
    <xf numFmtId="0" fontId="18" fillId="2" borderId="0" xfId="4" applyFont="1" applyFill="1" applyBorder="1" applyAlignment="1">
      <alignment horizontal="center"/>
    </xf>
    <xf numFmtId="193" fontId="18" fillId="2" borderId="0" xfId="1" applyNumberFormat="1" applyFont="1" applyFill="1" applyBorder="1" applyAlignment="1">
      <alignment horizontal="center"/>
    </xf>
    <xf numFmtId="194" fontId="18" fillId="2" borderId="0" xfId="1" applyNumberFormat="1" applyFont="1" applyFill="1" applyAlignment="1">
      <alignment horizontal="center"/>
    </xf>
    <xf numFmtId="195" fontId="18" fillId="2" borderId="0" xfId="3" applyNumberFormat="1" applyFont="1" applyFill="1" applyAlignment="1">
      <alignment horizontal="center"/>
    </xf>
    <xf numFmtId="196" fontId="18" fillId="2" borderId="0" xfId="3" applyNumberFormat="1" applyFont="1" applyFill="1" applyAlignment="1">
      <alignment horizontal="center"/>
    </xf>
    <xf numFmtId="197" fontId="18" fillId="2" borderId="0" xfId="3" applyNumberFormat="1" applyFont="1" applyFill="1" applyAlignment="1">
      <alignment horizontal="center"/>
    </xf>
    <xf numFmtId="3" fontId="18" fillId="2" borderId="71" xfId="4" applyNumberFormat="1" applyFont="1" applyFill="1" applyBorder="1" applyAlignment="1">
      <alignment horizontal="right" vertical="center"/>
    </xf>
    <xf numFmtId="3" fontId="12" fillId="0" borderId="0" xfId="9" applyNumberFormat="1" applyFont="1" applyFill="1" applyBorder="1" applyAlignment="1">
      <alignment horizontal="center"/>
    </xf>
    <xf numFmtId="169" fontId="18" fillId="2" borderId="29" xfId="2" applyNumberFormat="1" applyFont="1" applyFill="1" applyBorder="1"/>
    <xf numFmtId="169" fontId="18" fillId="2" borderId="33" xfId="2" applyNumberFormat="1" applyFont="1" applyFill="1" applyBorder="1"/>
    <xf numFmtId="169" fontId="18" fillId="2" borderId="45" xfId="2" applyNumberFormat="1" applyFont="1" applyFill="1" applyBorder="1"/>
    <xf numFmtId="169" fontId="18" fillId="3" borderId="115" xfId="4" applyNumberFormat="1" applyFont="1" applyFill="1" applyBorder="1" applyAlignment="1">
      <alignment horizontal="center"/>
    </xf>
    <xf numFmtId="0" fontId="12" fillId="3" borderId="15" xfId="4" applyFont="1" applyFill="1" applyBorder="1"/>
    <xf numFmtId="169" fontId="12" fillId="3" borderId="15" xfId="4" applyNumberFormat="1" applyFont="1" applyFill="1" applyBorder="1"/>
    <xf numFmtId="0" fontId="32" fillId="3" borderId="116" xfId="4" applyFont="1" applyFill="1" applyBorder="1" applyAlignment="1">
      <alignment horizontal="center" vertical="center"/>
    </xf>
    <xf numFmtId="169" fontId="10" fillId="2" borderId="69" xfId="2" applyNumberFormat="1" applyFont="1" applyFill="1" applyBorder="1" applyAlignment="1">
      <alignment horizontal="center" vertical="center"/>
    </xf>
    <xf numFmtId="169" fontId="10" fillId="2" borderId="42" xfId="2" applyNumberFormat="1" applyFont="1" applyFill="1" applyBorder="1" applyAlignment="1">
      <alignment horizontal="center" vertical="center"/>
    </xf>
    <xf numFmtId="169" fontId="10" fillId="2" borderId="36" xfId="2" applyNumberFormat="1" applyFont="1" applyFill="1" applyBorder="1" applyAlignment="1">
      <alignment horizontal="center" vertical="center"/>
    </xf>
    <xf numFmtId="169" fontId="10" fillId="2" borderId="91" xfId="2" applyNumberFormat="1" applyFont="1" applyFill="1" applyBorder="1" applyAlignment="1">
      <alignment horizontal="center" vertical="center"/>
    </xf>
    <xf numFmtId="169" fontId="10" fillId="2" borderId="41" xfId="2" applyNumberFormat="1" applyFont="1" applyFill="1" applyBorder="1" applyAlignment="1">
      <alignment horizontal="center" vertical="center"/>
    </xf>
    <xf numFmtId="0" fontId="12" fillId="0" borderId="0" xfId="0" applyFont="1"/>
    <xf numFmtId="0" fontId="12" fillId="2" borderId="0" xfId="4" applyFont="1" applyFill="1" applyAlignment="1">
      <alignment horizontal="center" vertical="center" wrapText="1"/>
    </xf>
    <xf numFmtId="0" fontId="12" fillId="2" borderId="0" xfId="4" applyFont="1" applyFill="1" applyAlignment="1">
      <alignment horizontal="center" vertical="center"/>
    </xf>
    <xf numFmtId="0" fontId="32" fillId="3" borderId="106" xfId="4" applyFont="1" applyFill="1" applyBorder="1" applyAlignment="1">
      <alignment horizontal="center" wrapText="1"/>
    </xf>
    <xf numFmtId="0" fontId="0" fillId="0" borderId="33" xfId="0" applyBorder="1"/>
    <xf numFmtId="0" fontId="8" fillId="0" borderId="8" xfId="5" applyFill="1" applyBorder="1" applyAlignment="1" applyProtection="1">
      <alignment horizontal="center" vertical="center"/>
    </xf>
    <xf numFmtId="3" fontId="41" fillId="2" borderId="16" xfId="4" applyNumberFormat="1" applyFont="1" applyFill="1" applyBorder="1"/>
    <xf numFmtId="3" fontId="11" fillId="2" borderId="16" xfId="4" applyNumberFormat="1" applyFont="1" applyFill="1" applyBorder="1"/>
    <xf numFmtId="3" fontId="12" fillId="5" borderId="16" xfId="4" applyNumberFormat="1" applyFont="1" applyFill="1" applyBorder="1"/>
    <xf numFmtId="3" fontId="7" fillId="3" borderId="81" xfId="4" applyNumberFormat="1" applyFont="1" applyFill="1" applyBorder="1" applyAlignment="1">
      <alignment vertical="center"/>
    </xf>
    <xf numFmtId="175" fontId="41" fillId="2" borderId="15" xfId="2" applyNumberFormat="1" applyFont="1" applyFill="1" applyBorder="1"/>
    <xf numFmtId="175" fontId="11" fillId="2" borderId="46" xfId="2" applyNumberFormat="1" applyFont="1" applyFill="1" applyBorder="1"/>
    <xf numFmtId="175" fontId="49" fillId="3" borderId="46" xfId="2" applyNumberFormat="1" applyFont="1" applyFill="1" applyBorder="1" applyAlignment="1">
      <alignment horizontal="right"/>
    </xf>
    <xf numFmtId="175" fontId="2" fillId="2" borderId="53" xfId="2" applyNumberFormat="1" applyFont="1" applyFill="1" applyBorder="1"/>
    <xf numFmtId="175" fontId="11" fillId="2" borderId="32" xfId="2" applyNumberFormat="1" applyFont="1" applyFill="1" applyBorder="1"/>
    <xf numFmtId="175" fontId="41" fillId="2" borderId="32" xfId="2" applyNumberFormat="1" applyFont="1" applyFill="1" applyBorder="1"/>
    <xf numFmtId="175" fontId="14" fillId="2" borderId="32" xfId="2" applyNumberFormat="1" applyFont="1" applyFill="1" applyBorder="1"/>
    <xf numFmtId="3" fontId="12" fillId="2" borderId="32" xfId="4" quotePrefix="1" applyNumberFormat="1" applyFont="1" applyFill="1" applyBorder="1"/>
    <xf numFmtId="175" fontId="12" fillId="2" borderId="38" xfId="2" applyNumberFormat="1" applyFont="1" applyFill="1" applyBorder="1"/>
    <xf numFmtId="175" fontId="12" fillId="2" borderId="32" xfId="2" applyNumberFormat="1" applyFont="1" applyFill="1" applyBorder="1"/>
    <xf numFmtId="175" fontId="49" fillId="3" borderId="32" xfId="2" applyNumberFormat="1" applyFont="1" applyFill="1" applyBorder="1" applyAlignment="1">
      <alignment horizontal="right"/>
    </xf>
    <xf numFmtId="175" fontId="2" fillId="2" borderId="30" xfId="2" applyNumberFormat="1" applyFont="1" applyFill="1" applyBorder="1"/>
    <xf numFmtId="178" fontId="11" fillId="2" borderId="46" xfId="2" applyNumberFormat="1" applyFont="1" applyFill="1" applyBorder="1" applyAlignment="1">
      <alignment horizontal="center"/>
    </xf>
    <xf numFmtId="178" fontId="52" fillId="2" borderId="46" xfId="2" applyNumberFormat="1" applyFont="1" applyFill="1" applyBorder="1" applyAlignment="1" applyProtection="1">
      <alignment horizontal="center" vertical="center" wrapText="1"/>
    </xf>
    <xf numFmtId="178" fontId="3" fillId="2" borderId="46" xfId="2" applyNumberFormat="1" applyFont="1" applyFill="1" applyBorder="1" applyAlignment="1" applyProtection="1">
      <alignment horizontal="center" vertical="center" wrapText="1"/>
    </xf>
    <xf numFmtId="3" fontId="47" fillId="2" borderId="46" xfId="2" applyNumberFormat="1" applyFont="1" applyFill="1" applyBorder="1" applyAlignment="1">
      <alignment horizontal="right" wrapText="1"/>
    </xf>
    <xf numFmtId="178" fontId="14" fillId="2" borderId="46" xfId="2" applyNumberFormat="1" applyFont="1" applyFill="1" applyBorder="1"/>
    <xf numFmtId="178" fontId="3" fillId="2" borderId="53" xfId="2" applyNumberFormat="1" applyFont="1" applyFill="1" applyBorder="1" applyAlignment="1" applyProtection="1">
      <alignment horizontal="center" vertical="center" wrapText="1"/>
    </xf>
    <xf numFmtId="3" fontId="7" fillId="3" borderId="53" xfId="4" applyNumberFormat="1" applyFont="1" applyFill="1" applyBorder="1" applyAlignment="1">
      <alignment vertical="center" wrapText="1"/>
    </xf>
    <xf numFmtId="3" fontId="11" fillId="2" borderId="32" xfId="4" applyNumberFormat="1" applyFont="1" applyFill="1" applyBorder="1" applyAlignment="1">
      <alignment horizontal="center"/>
    </xf>
    <xf numFmtId="178" fontId="52" fillId="2" borderId="32" xfId="2" applyNumberFormat="1" applyFont="1" applyFill="1" applyBorder="1" applyAlignment="1" applyProtection="1">
      <alignment horizontal="center" vertical="center" wrapText="1"/>
    </xf>
    <xf numFmtId="178" fontId="3" fillId="2" borderId="32" xfId="2" applyNumberFormat="1" applyFont="1" applyFill="1" applyBorder="1" applyAlignment="1" applyProtection="1">
      <alignment horizontal="center" vertical="center" wrapText="1"/>
    </xf>
    <xf numFmtId="3" fontId="14" fillId="2" borderId="32" xfId="4" applyNumberFormat="1" applyFont="1" applyFill="1" applyBorder="1"/>
    <xf numFmtId="178" fontId="3" fillId="2" borderId="30" xfId="2" applyNumberFormat="1" applyFont="1" applyFill="1" applyBorder="1" applyAlignment="1" applyProtection="1">
      <alignment horizontal="center" vertical="center" wrapText="1"/>
    </xf>
    <xf numFmtId="3" fontId="7" fillId="3" borderId="30" xfId="4" applyNumberFormat="1" applyFont="1" applyFill="1" applyBorder="1" applyAlignment="1">
      <alignment vertical="center" wrapText="1"/>
    </xf>
    <xf numFmtId="14" fontId="12" fillId="2" borderId="18" xfId="4" applyNumberFormat="1" applyFont="1" applyFill="1" applyBorder="1" applyAlignment="1">
      <alignment horizontal="center"/>
    </xf>
    <xf numFmtId="182" fontId="12" fillId="2" borderId="46" xfId="2" applyNumberFormat="1" applyFont="1" applyFill="1" applyBorder="1" applyAlignment="1">
      <alignment horizontal="center"/>
    </xf>
    <xf numFmtId="182" fontId="12" fillId="2" borderId="53" xfId="2" applyNumberFormat="1" applyFont="1" applyFill="1" applyBorder="1" applyAlignment="1">
      <alignment horizontal="center"/>
    </xf>
    <xf numFmtId="3" fontId="41" fillId="2" borderId="0" xfId="4" applyNumberFormat="1" applyFont="1" applyFill="1" applyBorder="1"/>
    <xf numFmtId="3" fontId="6" fillId="2" borderId="25" xfId="4" quotePrefix="1" applyNumberFormat="1" applyFont="1" applyFill="1" applyBorder="1"/>
    <xf numFmtId="3" fontId="14" fillId="2" borderId="25" xfId="4" quotePrefix="1" applyNumberFormat="1" applyFont="1" applyFill="1" applyBorder="1"/>
    <xf numFmtId="0" fontId="32" fillId="3" borderId="10" xfId="4" applyFont="1" applyFill="1" applyBorder="1" applyAlignment="1">
      <alignment horizontal="center" wrapText="1"/>
    </xf>
    <xf numFmtId="173" fontId="18" fillId="2" borderId="118" xfId="3" applyNumberFormat="1" applyFont="1" applyFill="1" applyBorder="1" applyAlignment="1">
      <alignment horizontal="center"/>
    </xf>
    <xf numFmtId="173" fontId="18" fillId="2" borderId="119" xfId="3" applyNumberFormat="1" applyFont="1" applyFill="1" applyBorder="1" applyAlignment="1">
      <alignment horizontal="center"/>
    </xf>
    <xf numFmtId="173" fontId="18" fillId="2" borderId="120" xfId="3" applyNumberFormat="1" applyFont="1" applyFill="1" applyBorder="1" applyAlignment="1">
      <alignment horizontal="center"/>
    </xf>
    <xf numFmtId="173" fontId="18" fillId="2" borderId="121" xfId="3" applyNumberFormat="1" applyFont="1" applyFill="1" applyBorder="1" applyAlignment="1">
      <alignment horizontal="center"/>
    </xf>
    <xf numFmtId="173" fontId="18" fillId="2" borderId="108" xfId="3" applyNumberFormat="1" applyFont="1" applyFill="1" applyBorder="1" applyAlignment="1">
      <alignment horizontal="center"/>
    </xf>
    <xf numFmtId="173" fontId="18" fillId="2" borderId="122" xfId="3" applyNumberFormat="1" applyFont="1" applyFill="1" applyBorder="1" applyAlignment="1">
      <alignment horizontal="center"/>
    </xf>
    <xf numFmtId="173" fontId="18" fillId="2" borderId="111" xfId="3" applyNumberFormat="1" applyFont="1" applyFill="1" applyBorder="1" applyAlignment="1">
      <alignment horizontal="center"/>
    </xf>
    <xf numFmtId="193" fontId="18" fillId="2" borderId="114" xfId="1" applyNumberFormat="1" applyFont="1" applyFill="1" applyBorder="1" applyAlignment="1">
      <alignment horizontal="center"/>
    </xf>
    <xf numFmtId="173" fontId="18" fillId="2" borderId="73" xfId="3" applyNumberFormat="1" applyFont="1" applyFill="1" applyBorder="1" applyAlignment="1">
      <alignment horizontal="center"/>
    </xf>
    <xf numFmtId="173" fontId="18" fillId="2" borderId="123" xfId="3" applyNumberFormat="1" applyFont="1" applyFill="1" applyBorder="1" applyAlignment="1">
      <alignment horizontal="center"/>
    </xf>
    <xf numFmtId="173" fontId="18" fillId="2" borderId="124" xfId="3" applyNumberFormat="1" applyFont="1" applyFill="1" applyBorder="1" applyAlignment="1">
      <alignment horizontal="center"/>
    </xf>
    <xf numFmtId="0" fontId="54" fillId="3" borderId="12" xfId="4" applyFont="1" applyFill="1" applyBorder="1"/>
    <xf numFmtId="0" fontId="80" fillId="3" borderId="15" xfId="4" applyFont="1" applyFill="1" applyBorder="1" applyAlignment="1">
      <alignment horizontal="center"/>
    </xf>
    <xf numFmtId="0" fontId="30" fillId="3" borderId="17" xfId="4" applyFont="1" applyFill="1" applyBorder="1"/>
    <xf numFmtId="0" fontId="54" fillId="3" borderId="55" xfId="4" applyFont="1" applyFill="1" applyBorder="1"/>
    <xf numFmtId="0" fontId="80" fillId="3" borderId="46" xfId="4" applyFont="1" applyFill="1" applyBorder="1" applyAlignment="1">
      <alignment horizontal="center"/>
    </xf>
    <xf numFmtId="0" fontId="30" fillId="3" borderId="53" xfId="4" applyFont="1" applyFill="1" applyBorder="1" applyAlignment="1">
      <alignment horizontal="center"/>
    </xf>
    <xf numFmtId="0" fontId="58" fillId="2" borderId="14" xfId="4" applyFont="1" applyFill="1" applyBorder="1"/>
    <xf numFmtId="3" fontId="7" fillId="3" borderId="16" xfId="11" applyNumberFormat="1" applyFont="1" applyFill="1" applyBorder="1"/>
    <xf numFmtId="3" fontId="83" fillId="2" borderId="16" xfId="4" applyNumberFormat="1" applyFont="1" applyFill="1" applyBorder="1"/>
    <xf numFmtId="166" fontId="23" fillId="0" borderId="0" xfId="1" applyFont="1" applyFill="1"/>
    <xf numFmtId="166" fontId="12" fillId="0" borderId="0" xfId="1" applyFont="1"/>
    <xf numFmtId="166" fontId="12" fillId="0" borderId="0" xfId="1" applyFont="1" applyFill="1"/>
    <xf numFmtId="166" fontId="0" fillId="0" borderId="0" xfId="1" applyFont="1" applyFill="1" applyAlignment="1"/>
    <xf numFmtId="174" fontId="0" fillId="0" borderId="0" xfId="0" applyNumberFormat="1"/>
    <xf numFmtId="166" fontId="3" fillId="0" borderId="0" xfId="1" applyFont="1" applyFill="1"/>
    <xf numFmtId="166" fontId="12" fillId="0" borderId="0" xfId="1" applyFont="1" applyFill="1" applyAlignment="1">
      <alignment horizontal="center"/>
    </xf>
    <xf numFmtId="166" fontId="12" fillId="2" borderId="0" xfId="1" applyFont="1" applyFill="1" applyAlignment="1">
      <alignment horizontal="center" vertical="center"/>
    </xf>
    <xf numFmtId="166" fontId="2" fillId="0" borderId="0" xfId="1" applyFont="1" applyFill="1"/>
    <xf numFmtId="166" fontId="2" fillId="2" borderId="0" xfId="1" applyFont="1" applyFill="1"/>
    <xf numFmtId="3" fontId="31" fillId="0" borderId="0" xfId="4" applyNumberFormat="1" applyFont="1" applyFill="1"/>
    <xf numFmtId="166" fontId="31" fillId="0" borderId="0" xfId="1" applyFont="1" applyFill="1"/>
    <xf numFmtId="166" fontId="11" fillId="0" borderId="0" xfId="1" applyFont="1" applyFill="1"/>
    <xf numFmtId="169" fontId="12" fillId="0" borderId="0" xfId="4" applyNumberFormat="1" applyFont="1" applyFill="1"/>
    <xf numFmtId="10" fontId="12" fillId="5" borderId="32" xfId="4" applyNumberFormat="1" applyFont="1" applyFill="1" applyBorder="1" applyAlignment="1">
      <alignment horizontal="center"/>
    </xf>
    <xf numFmtId="0" fontId="12" fillId="5" borderId="32" xfId="4" applyFont="1" applyFill="1" applyBorder="1" applyAlignment="1">
      <alignment horizontal="center"/>
    </xf>
    <xf numFmtId="10" fontId="12" fillId="5" borderId="32" xfId="3" applyNumberFormat="1" applyFont="1" applyFill="1" applyBorder="1" applyAlignment="1">
      <alignment horizontal="center"/>
    </xf>
    <xf numFmtId="49" fontId="12" fillId="5" borderId="32" xfId="4" applyNumberFormat="1" applyFont="1" applyFill="1" applyBorder="1" applyAlignment="1">
      <alignment horizontal="center"/>
    </xf>
    <xf numFmtId="49" fontId="20" fillId="5" borderId="32" xfId="4" applyNumberFormat="1" applyFont="1" applyFill="1" applyBorder="1" applyAlignment="1">
      <alignment horizontal="center" vertical="center" wrapText="1"/>
    </xf>
    <xf numFmtId="0" fontId="7" fillId="4" borderId="4" xfId="4" applyFont="1" applyFill="1" applyBorder="1" applyAlignment="1">
      <alignment horizontal="left" vertical="center"/>
    </xf>
    <xf numFmtId="0" fontId="7" fillId="4" borderId="5" xfId="4" applyFont="1" applyFill="1" applyBorder="1" applyAlignment="1">
      <alignment horizontal="left" vertical="center"/>
    </xf>
    <xf numFmtId="0" fontId="5" fillId="3" borderId="1" xfId="4" applyFont="1" applyFill="1" applyBorder="1" applyAlignment="1">
      <alignment horizontal="center" vertical="center" wrapText="1"/>
    </xf>
    <xf numFmtId="0" fontId="5" fillId="3" borderId="2" xfId="4"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7" fillId="4" borderId="10" xfId="4" applyFont="1" applyFill="1" applyBorder="1" applyAlignment="1">
      <alignment horizontal="left" vertical="center"/>
    </xf>
    <xf numFmtId="0" fontId="7" fillId="4" borderId="11" xfId="4" applyFont="1" applyFill="1" applyBorder="1" applyAlignment="1">
      <alignment horizontal="left" vertical="center"/>
    </xf>
    <xf numFmtId="0" fontId="13" fillId="2" borderId="0" xfId="4" applyFont="1" applyFill="1" applyAlignment="1">
      <alignment horizontal="center"/>
    </xf>
    <xf numFmtId="0" fontId="6" fillId="2" borderId="0" xfId="4" applyFont="1" applyFill="1" applyAlignment="1">
      <alignment horizontal="center"/>
    </xf>
    <xf numFmtId="0" fontId="12" fillId="5" borderId="0" xfId="4" applyFont="1" applyFill="1" applyAlignment="1">
      <alignment horizontal="left" wrapText="1"/>
    </xf>
    <xf numFmtId="0" fontId="12" fillId="2" borderId="0" xfId="4" applyFont="1" applyFill="1" applyAlignment="1">
      <alignment horizontal="left" wrapText="1"/>
    </xf>
    <xf numFmtId="10" fontId="3" fillId="2" borderId="14" xfId="3" applyNumberFormat="1" applyFont="1" applyFill="1" applyBorder="1" applyAlignment="1">
      <alignment horizontal="center" vertical="center" wrapText="1"/>
    </xf>
    <xf numFmtId="10" fontId="3" fillId="2" borderId="18" xfId="3" applyNumberFormat="1" applyFont="1" applyFill="1" applyBorder="1" applyAlignment="1">
      <alignment horizontal="center" vertical="center" wrapText="1"/>
    </xf>
    <xf numFmtId="0" fontId="10" fillId="2" borderId="0" xfId="4" applyFont="1" applyFill="1" applyAlignment="1">
      <alignment horizontal="center"/>
    </xf>
    <xf numFmtId="0" fontId="18" fillId="2" borderId="0" xfId="4" applyFont="1" applyFill="1" applyAlignment="1">
      <alignment horizontal="center"/>
    </xf>
    <xf numFmtId="0" fontId="23" fillId="2" borderId="0" xfId="4" applyFont="1" applyFill="1" applyAlignment="1">
      <alignment horizontal="center"/>
    </xf>
    <xf numFmtId="0" fontId="12" fillId="2" borderId="14" xfId="4" applyFont="1" applyFill="1" applyBorder="1" applyAlignment="1">
      <alignment horizontal="center" vertical="center" wrapText="1"/>
    </xf>
    <xf numFmtId="0" fontId="12" fillId="2" borderId="18" xfId="4" applyFont="1" applyFill="1" applyBorder="1" applyAlignment="1">
      <alignment horizontal="center" vertical="center" wrapText="1"/>
    </xf>
    <xf numFmtId="0" fontId="12" fillId="2" borderId="12" xfId="4" applyFont="1" applyFill="1" applyBorder="1" applyAlignment="1">
      <alignment horizontal="center" vertical="center" wrapText="1"/>
    </xf>
    <xf numFmtId="0" fontId="12" fillId="2" borderId="17" xfId="4" applyFont="1" applyFill="1" applyBorder="1" applyAlignment="1">
      <alignment horizontal="center" vertical="center" wrapText="1"/>
    </xf>
    <xf numFmtId="0" fontId="12" fillId="2" borderId="28" xfId="4" applyFont="1" applyFill="1" applyBorder="1" applyAlignment="1">
      <alignment horizontal="center" vertical="center" wrapText="1"/>
    </xf>
    <xf numFmtId="0" fontId="12" fillId="2" borderId="30" xfId="4" applyFont="1" applyFill="1" applyBorder="1" applyAlignment="1">
      <alignment horizontal="center" vertical="center" wrapText="1"/>
    </xf>
    <xf numFmtId="0" fontId="12" fillId="2" borderId="29" xfId="4" applyFont="1" applyFill="1" applyBorder="1" applyAlignment="1">
      <alignment horizontal="center" vertical="center" wrapText="1"/>
    </xf>
    <xf numFmtId="0" fontId="12" fillId="2" borderId="31" xfId="4" applyFont="1" applyFill="1" applyBorder="1" applyAlignment="1">
      <alignment horizontal="center" vertical="center" wrapText="1"/>
    </xf>
    <xf numFmtId="166" fontId="23" fillId="2" borderId="0" xfId="1" applyFont="1" applyFill="1" applyAlignment="1">
      <alignment horizontal="left" wrapText="1"/>
    </xf>
    <xf numFmtId="168" fontId="6" fillId="5" borderId="0" xfId="4" applyNumberFormat="1" applyFont="1" applyFill="1" applyBorder="1" applyAlignment="1" applyProtection="1">
      <alignment horizontal="center"/>
    </xf>
    <xf numFmtId="168" fontId="10" fillId="5" borderId="0" xfId="4" applyNumberFormat="1" applyFont="1" applyFill="1" applyBorder="1" applyAlignment="1" applyProtection="1">
      <alignment horizontal="center"/>
    </xf>
    <xf numFmtId="168" fontId="16" fillId="3" borderId="14" xfId="4" applyNumberFormat="1" applyFont="1" applyFill="1" applyBorder="1" applyAlignment="1" applyProtection="1">
      <alignment horizontal="center" vertical="center"/>
    </xf>
    <xf numFmtId="168" fontId="16" fillId="3" borderId="20" xfId="4" applyNumberFormat="1" applyFont="1" applyFill="1" applyBorder="1" applyAlignment="1" applyProtection="1">
      <alignment horizontal="center" vertical="center"/>
    </xf>
    <xf numFmtId="168" fontId="30" fillId="3" borderId="34" xfId="4" applyNumberFormat="1" applyFont="1" applyFill="1" applyBorder="1" applyAlignment="1" applyProtection="1">
      <alignment horizontal="center" vertical="center"/>
    </xf>
    <xf numFmtId="168" fontId="30" fillId="3" borderId="35" xfId="4" applyNumberFormat="1" applyFont="1" applyFill="1" applyBorder="1" applyAlignment="1" applyProtection="1">
      <alignment horizontal="center" vertical="center"/>
    </xf>
    <xf numFmtId="0" fontId="13" fillId="5" borderId="0" xfId="4" applyFont="1" applyFill="1" applyAlignment="1">
      <alignment horizontal="center"/>
    </xf>
    <xf numFmtId="0" fontId="34" fillId="2" borderId="0" xfId="4" applyFont="1" applyFill="1" applyAlignment="1">
      <alignment horizontal="left" vertical="justify" wrapText="1"/>
    </xf>
    <xf numFmtId="14" fontId="10" fillId="2" borderId="0" xfId="4" applyNumberFormat="1" applyFont="1" applyFill="1" applyAlignment="1">
      <alignment horizontal="center"/>
    </xf>
    <xf numFmtId="0" fontId="36" fillId="6" borderId="24" xfId="4" applyFont="1" applyFill="1" applyBorder="1" applyAlignment="1">
      <alignment horizontal="center" vertical="center" wrapText="1"/>
    </xf>
    <xf numFmtId="0" fontId="36" fillId="6" borderId="25" xfId="4" applyFont="1" applyFill="1" applyBorder="1" applyAlignment="1">
      <alignment horizontal="center" vertical="center" wrapText="1"/>
    </xf>
    <xf numFmtId="0" fontId="36" fillId="6" borderId="43" xfId="4" applyFont="1" applyFill="1" applyBorder="1" applyAlignment="1">
      <alignment horizontal="center" vertical="center" wrapText="1"/>
    </xf>
    <xf numFmtId="0" fontId="36" fillId="6" borderId="28" xfId="4" applyFont="1" applyFill="1" applyBorder="1" applyAlignment="1">
      <alignment horizontal="center" vertical="center"/>
    </xf>
    <xf numFmtId="0" fontId="36" fillId="6" borderId="32" xfId="4" applyFont="1" applyFill="1" applyBorder="1" applyAlignment="1">
      <alignment horizontal="center" vertical="center"/>
    </xf>
    <xf numFmtId="0" fontId="36" fillId="6" borderId="44" xfId="4" applyFont="1" applyFill="1" applyBorder="1" applyAlignment="1">
      <alignment horizontal="center" vertical="center"/>
    </xf>
    <xf numFmtId="0" fontId="36" fillId="6" borderId="29" xfId="4" applyFont="1" applyFill="1" applyBorder="1" applyAlignment="1">
      <alignment horizontal="center" vertical="center"/>
    </xf>
    <xf numFmtId="0" fontId="36" fillId="6" borderId="33" xfId="4" applyFont="1" applyFill="1" applyBorder="1" applyAlignment="1">
      <alignment horizontal="center" vertical="center"/>
    </xf>
    <xf numFmtId="0" fontId="36" fillId="6" borderId="45" xfId="4" applyFont="1" applyFill="1" applyBorder="1" applyAlignment="1">
      <alignment horizontal="center" vertical="center"/>
    </xf>
    <xf numFmtId="3" fontId="36" fillId="6" borderId="24" xfId="4" applyNumberFormat="1" applyFont="1" applyFill="1" applyBorder="1" applyAlignment="1">
      <alignment horizontal="center" vertical="center" wrapText="1"/>
    </xf>
    <xf numFmtId="3" fontId="36" fillId="6" borderId="25" xfId="4" applyNumberFormat="1" applyFont="1" applyFill="1" applyBorder="1" applyAlignment="1">
      <alignment horizontal="center" vertical="center" wrapText="1"/>
    </xf>
    <xf numFmtId="3" fontId="36" fillId="6" borderId="43" xfId="4" applyNumberFormat="1" applyFont="1" applyFill="1" applyBorder="1" applyAlignment="1">
      <alignment horizontal="center" vertical="center" wrapText="1"/>
    </xf>
    <xf numFmtId="3" fontId="36" fillId="6" borderId="29" xfId="4" applyNumberFormat="1" applyFont="1" applyFill="1" applyBorder="1" applyAlignment="1">
      <alignment horizontal="center" vertical="center" wrapText="1"/>
    </xf>
    <xf numFmtId="3" fontId="36" fillId="6" borderId="33" xfId="4" applyNumberFormat="1" applyFont="1" applyFill="1" applyBorder="1" applyAlignment="1">
      <alignment horizontal="center" vertical="center" wrapText="1"/>
    </xf>
    <xf numFmtId="3" fontId="36" fillId="6" borderId="45" xfId="4" applyNumberFormat="1" applyFont="1" applyFill="1" applyBorder="1" applyAlignment="1">
      <alignment horizontal="center" vertical="center" wrapText="1"/>
    </xf>
    <xf numFmtId="3" fontId="36" fillId="6" borderId="14" xfId="4" applyNumberFormat="1" applyFont="1" applyFill="1" applyBorder="1" applyAlignment="1">
      <alignment horizontal="center" vertical="center" wrapText="1"/>
    </xf>
    <xf numFmtId="3" fontId="36" fillId="6" borderId="16" xfId="4" applyNumberFormat="1" applyFont="1" applyFill="1" applyBorder="1" applyAlignment="1">
      <alignment horizontal="center" vertical="center" wrapText="1"/>
    </xf>
    <xf numFmtId="3" fontId="36" fillId="6" borderId="20" xfId="4" applyNumberFormat="1" applyFont="1" applyFill="1" applyBorder="1" applyAlignment="1">
      <alignment horizontal="center" vertical="center" wrapText="1"/>
    </xf>
    <xf numFmtId="0" fontId="16" fillId="3" borderId="15" xfId="4" applyFont="1" applyFill="1" applyBorder="1" applyAlignment="1">
      <alignment horizontal="center"/>
    </xf>
    <xf numFmtId="0" fontId="16" fillId="3" borderId="0" xfId="4" applyFont="1" applyFill="1" applyBorder="1" applyAlignment="1">
      <alignment horizontal="center"/>
    </xf>
    <xf numFmtId="0" fontId="16" fillId="3" borderId="46" xfId="4" applyFont="1" applyFill="1" applyBorder="1" applyAlignment="1">
      <alignment horizontal="center"/>
    </xf>
    <xf numFmtId="175" fontId="13" fillId="2" borderId="0" xfId="2" applyNumberFormat="1" applyFont="1" applyFill="1" applyAlignment="1">
      <alignment horizontal="center"/>
    </xf>
    <xf numFmtId="175" fontId="10" fillId="2" borderId="0" xfId="2" applyNumberFormat="1" applyFont="1" applyFill="1" applyAlignment="1">
      <alignment horizontal="center"/>
    </xf>
    <xf numFmtId="0" fontId="36" fillId="6" borderId="12" xfId="4" applyFont="1" applyFill="1" applyBorder="1" applyAlignment="1">
      <alignment horizontal="center" vertical="center" wrapText="1"/>
    </xf>
    <xf numFmtId="0" fontId="36" fillId="6" borderId="15" xfId="4" applyFont="1" applyFill="1" applyBorder="1" applyAlignment="1">
      <alignment horizontal="center" vertical="center" wrapText="1"/>
    </xf>
    <xf numFmtId="0" fontId="36" fillId="6" borderId="19" xfId="4" applyFont="1" applyFill="1" applyBorder="1" applyAlignment="1">
      <alignment horizontal="center" vertical="center" wrapText="1"/>
    </xf>
    <xf numFmtId="0" fontId="36" fillId="6" borderId="28" xfId="4" applyFont="1" applyFill="1" applyBorder="1" applyAlignment="1">
      <alignment horizontal="center" vertical="center" wrapText="1"/>
    </xf>
    <xf numFmtId="0" fontId="36" fillId="6" borderId="32" xfId="4" applyFont="1" applyFill="1" applyBorder="1" applyAlignment="1">
      <alignment horizontal="center" vertical="center" wrapText="1"/>
    </xf>
    <xf numFmtId="0" fontId="36" fillId="6" borderId="44" xfId="4" applyFont="1" applyFill="1" applyBorder="1" applyAlignment="1">
      <alignment horizontal="center" vertical="center" wrapText="1"/>
    </xf>
    <xf numFmtId="3" fontId="36" fillId="6" borderId="28" xfId="4" applyNumberFormat="1" applyFont="1" applyFill="1" applyBorder="1" applyAlignment="1">
      <alignment horizontal="center" vertical="center" wrapText="1"/>
    </xf>
    <xf numFmtId="3" fontId="36" fillId="6" borderId="32" xfId="4" applyNumberFormat="1" applyFont="1" applyFill="1" applyBorder="1" applyAlignment="1">
      <alignment horizontal="center" vertical="center" wrapText="1"/>
    </xf>
    <xf numFmtId="3" fontId="36" fillId="6" borderId="44" xfId="4" applyNumberFormat="1" applyFont="1" applyFill="1" applyBorder="1" applyAlignment="1">
      <alignment horizontal="center" vertical="center" wrapText="1"/>
    </xf>
    <xf numFmtId="3" fontId="36" fillId="6" borderId="55" xfId="4" applyNumberFormat="1" applyFont="1" applyFill="1" applyBorder="1" applyAlignment="1">
      <alignment horizontal="center" vertical="center" wrapText="1"/>
    </xf>
    <xf numFmtId="3" fontId="36" fillId="6" borderId="46" xfId="4" applyNumberFormat="1" applyFont="1" applyFill="1" applyBorder="1" applyAlignment="1">
      <alignment horizontal="center" vertical="center" wrapText="1"/>
    </xf>
    <xf numFmtId="3" fontId="36" fillId="6" borderId="117" xfId="4" applyNumberFormat="1" applyFont="1" applyFill="1" applyBorder="1" applyAlignment="1">
      <alignment horizontal="center" vertical="center" wrapText="1"/>
    </xf>
    <xf numFmtId="0" fontId="32" fillId="3" borderId="42" xfId="4" applyFont="1" applyFill="1" applyBorder="1" applyAlignment="1">
      <alignment horizontal="center" vertical="center" wrapText="1"/>
    </xf>
    <xf numFmtId="0" fontId="32" fillId="3" borderId="53" xfId="4" applyFont="1" applyFill="1" applyBorder="1" applyAlignment="1">
      <alignment horizontal="center" vertical="center" wrapText="1"/>
    </xf>
    <xf numFmtId="164" fontId="13" fillId="2" borderId="0" xfId="2" applyFont="1" applyFill="1" applyAlignment="1">
      <alignment horizontal="center"/>
    </xf>
    <xf numFmtId="15" fontId="10" fillId="2" borderId="0" xfId="2" applyNumberFormat="1" applyFont="1" applyFill="1" applyAlignment="1">
      <alignment horizontal="center"/>
    </xf>
    <xf numFmtId="0" fontId="7" fillId="3" borderId="23" xfId="4" applyFont="1" applyFill="1" applyBorder="1" applyAlignment="1">
      <alignment horizontal="center"/>
    </xf>
    <xf numFmtId="0" fontId="7" fillId="3" borderId="56" xfId="4" applyFont="1" applyFill="1" applyBorder="1" applyAlignment="1">
      <alignment horizontal="center"/>
    </xf>
    <xf numFmtId="174" fontId="13" fillId="2" borderId="0" xfId="2" applyNumberFormat="1" applyFont="1" applyFill="1" applyBorder="1" applyAlignment="1">
      <alignment horizontal="center"/>
    </xf>
    <xf numFmtId="0" fontId="30" fillId="3" borderId="24" xfId="4" applyFont="1" applyFill="1" applyBorder="1" applyAlignment="1">
      <alignment horizontal="center" vertical="center"/>
    </xf>
    <xf numFmtId="0" fontId="30" fillId="3" borderId="25" xfId="4" applyFont="1" applyFill="1" applyBorder="1" applyAlignment="1">
      <alignment horizontal="center" vertical="center"/>
    </xf>
    <xf numFmtId="0" fontId="30" fillId="3" borderId="26" xfId="4" applyFont="1" applyFill="1" applyBorder="1" applyAlignment="1">
      <alignment horizontal="center" vertical="center"/>
    </xf>
    <xf numFmtId="0" fontId="30" fillId="3" borderId="29" xfId="4" applyFont="1" applyFill="1" applyBorder="1" applyAlignment="1">
      <alignment horizontal="center" vertical="center" wrapText="1"/>
    </xf>
    <xf numFmtId="0" fontId="30" fillId="3" borderId="33" xfId="4" applyFont="1" applyFill="1" applyBorder="1" applyAlignment="1">
      <alignment horizontal="center" vertical="center" wrapText="1"/>
    </xf>
    <xf numFmtId="0" fontId="30" fillId="3" borderId="31" xfId="4" applyFont="1" applyFill="1" applyBorder="1" applyAlignment="1">
      <alignment horizontal="center" vertical="center" wrapText="1"/>
    </xf>
    <xf numFmtId="3" fontId="30" fillId="3" borderId="28" xfId="4" applyNumberFormat="1" applyFont="1" applyFill="1" applyBorder="1" applyAlignment="1">
      <alignment horizontal="center" vertical="center" wrapText="1"/>
    </xf>
    <xf numFmtId="3" fontId="30" fillId="3" borderId="32" xfId="4" applyNumberFormat="1" applyFont="1" applyFill="1" applyBorder="1" applyAlignment="1">
      <alignment horizontal="center" vertical="center" wrapText="1"/>
    </xf>
    <xf numFmtId="3" fontId="30" fillId="3" borderId="30" xfId="4" applyNumberFormat="1" applyFont="1" applyFill="1" applyBorder="1" applyAlignment="1">
      <alignment horizontal="center" vertical="center" wrapText="1"/>
    </xf>
    <xf numFmtId="3" fontId="30" fillId="3" borderId="29" xfId="4" applyNumberFormat="1" applyFont="1" applyFill="1" applyBorder="1" applyAlignment="1">
      <alignment horizontal="center" vertical="center" wrapText="1"/>
    </xf>
    <xf numFmtId="3" fontId="30" fillId="3" borderId="33" xfId="4" applyNumberFormat="1" applyFont="1" applyFill="1" applyBorder="1" applyAlignment="1">
      <alignment horizontal="center" vertical="center" wrapText="1"/>
    </xf>
    <xf numFmtId="3" fontId="30" fillId="3" borderId="31" xfId="4" applyNumberFormat="1" applyFont="1" applyFill="1" applyBorder="1" applyAlignment="1">
      <alignment horizontal="center" vertical="center" wrapText="1"/>
    </xf>
    <xf numFmtId="3" fontId="30" fillId="3" borderId="14" xfId="4" applyNumberFormat="1" applyFont="1" applyFill="1" applyBorder="1" applyAlignment="1">
      <alignment horizontal="center" vertical="center" wrapText="1"/>
    </xf>
    <xf numFmtId="3" fontId="30" fillId="3" borderId="16" xfId="4" applyNumberFormat="1" applyFont="1" applyFill="1" applyBorder="1" applyAlignment="1">
      <alignment horizontal="center" vertical="center" wrapText="1"/>
    </xf>
    <xf numFmtId="3" fontId="30" fillId="3" borderId="18" xfId="4" applyNumberFormat="1" applyFont="1" applyFill="1" applyBorder="1" applyAlignment="1">
      <alignment horizontal="center" vertical="center" wrapText="1"/>
    </xf>
    <xf numFmtId="174" fontId="13" fillId="2" borderId="0" xfId="2" applyNumberFormat="1" applyFont="1" applyFill="1" applyAlignment="1">
      <alignment horizontal="center"/>
    </xf>
    <xf numFmtId="0" fontId="12" fillId="0" borderId="0" xfId="4" applyFont="1" applyFill="1" applyAlignment="1">
      <alignment horizontal="left" wrapText="1"/>
    </xf>
    <xf numFmtId="0" fontId="32" fillId="3" borderId="14" xfId="4" applyFont="1" applyFill="1" applyBorder="1" applyAlignment="1">
      <alignment horizontal="center" vertical="center" wrapText="1"/>
    </xf>
    <xf numFmtId="0" fontId="32" fillId="3" borderId="18" xfId="4" applyFont="1" applyFill="1" applyBorder="1" applyAlignment="1">
      <alignment horizontal="center" vertical="center" wrapText="1"/>
    </xf>
    <xf numFmtId="0" fontId="55" fillId="3" borderId="23" xfId="4" applyFont="1" applyFill="1" applyBorder="1" applyAlignment="1">
      <alignment horizontal="center"/>
    </xf>
    <xf numFmtId="0" fontId="0" fillId="0" borderId="56" xfId="0" applyBorder="1" applyAlignment="1">
      <alignment horizontal="center"/>
    </xf>
    <xf numFmtId="41" fontId="59" fillId="2" borderId="0" xfId="1" applyNumberFormat="1" applyFont="1" applyFill="1" applyBorder="1" applyAlignment="1">
      <alignment horizontal="center"/>
    </xf>
    <xf numFmtId="49" fontId="60" fillId="2" borderId="0" xfId="1" applyNumberFormat="1" applyFont="1" applyFill="1" applyAlignment="1">
      <alignment horizontal="center"/>
    </xf>
    <xf numFmtId="0" fontId="10" fillId="2" borderId="14" xfId="4" applyFont="1" applyFill="1" applyBorder="1" applyAlignment="1">
      <alignment horizontal="center" vertical="center" wrapText="1"/>
    </xf>
    <xf numFmtId="0" fontId="10" fillId="2" borderId="18" xfId="4" applyFont="1" applyFill="1" applyBorder="1" applyAlignment="1">
      <alignment horizontal="center" vertical="center" wrapText="1"/>
    </xf>
    <xf numFmtId="0" fontId="10" fillId="2" borderId="34" xfId="4" applyFont="1" applyFill="1" applyBorder="1" applyAlignment="1">
      <alignment horizontal="center"/>
    </xf>
    <xf numFmtId="0" fontId="10" fillId="2" borderId="59" xfId="4" applyFont="1" applyFill="1" applyBorder="1" applyAlignment="1">
      <alignment horizontal="center"/>
    </xf>
    <xf numFmtId="0" fontId="10" fillId="2" borderId="35" xfId="4" applyFont="1" applyFill="1" applyBorder="1" applyAlignment="1">
      <alignment horizontal="center"/>
    </xf>
    <xf numFmtId="0" fontId="12" fillId="2" borderId="0" xfId="4" applyFont="1" applyFill="1" applyBorder="1" applyAlignment="1">
      <alignment wrapText="1"/>
    </xf>
    <xf numFmtId="0" fontId="65" fillId="2" borderId="0" xfId="4" applyNumberFormat="1" applyFont="1" applyFill="1" applyAlignment="1" applyProtection="1">
      <alignment horizontal="center"/>
    </xf>
    <xf numFmtId="0" fontId="65" fillId="2" borderId="0" xfId="4" applyNumberFormat="1" applyFont="1" applyFill="1" applyAlignment="1" applyProtection="1">
      <alignment horizontal="center" vertical="center"/>
    </xf>
    <xf numFmtId="0" fontId="68" fillId="6" borderId="14" xfId="4" quotePrefix="1" applyNumberFormat="1" applyFont="1" applyFill="1" applyBorder="1" applyAlignment="1" applyProtection="1">
      <alignment horizontal="center" vertical="center"/>
    </xf>
    <xf numFmtId="0" fontId="68" fillId="6" borderId="18" xfId="4" quotePrefix="1" applyNumberFormat="1" applyFont="1" applyFill="1" applyBorder="1" applyAlignment="1" applyProtection="1">
      <alignment horizontal="center" vertical="center"/>
    </xf>
    <xf numFmtId="0" fontId="68" fillId="6" borderId="23" xfId="4" applyFont="1" applyFill="1" applyBorder="1" applyAlignment="1">
      <alignment horizontal="center"/>
    </xf>
    <xf numFmtId="0" fontId="68" fillId="6" borderId="56" xfId="4" applyFont="1" applyFill="1" applyBorder="1" applyAlignment="1">
      <alignment horizontal="center"/>
    </xf>
    <xf numFmtId="0" fontId="68" fillId="6" borderId="48" xfId="4" applyNumberFormat="1" applyFont="1" applyFill="1" applyBorder="1" applyAlignment="1">
      <alignment horizontal="center"/>
    </xf>
    <xf numFmtId="0" fontId="68" fillId="6" borderId="49" xfId="4" applyNumberFormat="1" applyFont="1" applyFill="1" applyBorder="1" applyAlignment="1">
      <alignment horizontal="center"/>
    </xf>
    <xf numFmtId="0" fontId="6" fillId="2" borderId="1" xfId="4" applyFont="1" applyFill="1" applyBorder="1" applyAlignment="1">
      <alignment horizontal="center" vertical="center"/>
    </xf>
    <xf numFmtId="0" fontId="6" fillId="2" borderId="62" xfId="4" applyFont="1" applyFill="1" applyBorder="1" applyAlignment="1">
      <alignment horizontal="center" vertical="center"/>
    </xf>
    <xf numFmtId="3" fontId="18" fillId="2" borderId="1" xfId="4" applyNumberFormat="1" applyFont="1" applyFill="1" applyBorder="1" applyAlignment="1">
      <alignment horizontal="center" vertical="center"/>
    </xf>
    <xf numFmtId="3" fontId="18" fillId="2" borderId="62" xfId="4" applyNumberFormat="1" applyFont="1" applyFill="1" applyBorder="1" applyAlignment="1">
      <alignment horizontal="center" vertical="center"/>
    </xf>
    <xf numFmtId="0" fontId="73" fillId="5" borderId="1" xfId="4" applyFont="1" applyFill="1" applyBorder="1" applyAlignment="1">
      <alignment horizontal="center" vertical="center" wrapText="1"/>
    </xf>
    <xf numFmtId="0" fontId="74" fillId="5" borderId="62" xfId="4" applyFont="1" applyFill="1" applyBorder="1" applyAlignment="1">
      <alignment horizontal="center" vertical="center" wrapText="1"/>
    </xf>
    <xf numFmtId="0" fontId="74" fillId="5" borderId="2" xfId="4" applyFont="1" applyFill="1" applyBorder="1" applyAlignment="1">
      <alignment horizontal="center" vertical="center" wrapText="1"/>
    </xf>
    <xf numFmtId="0" fontId="27" fillId="2" borderId="62" xfId="4" applyFont="1" applyFill="1" applyBorder="1" applyAlignment="1">
      <alignment horizontal="center" vertical="center"/>
    </xf>
    <xf numFmtId="0" fontId="2" fillId="2" borderId="62" xfId="4" applyFont="1" applyFill="1" applyBorder="1" applyAlignment="1">
      <alignment horizontal="center" vertical="center"/>
    </xf>
    <xf numFmtId="0" fontId="2" fillId="2" borderId="2" xfId="4" applyFont="1" applyFill="1" applyBorder="1" applyAlignment="1">
      <alignment horizontal="center" vertical="center"/>
    </xf>
    <xf numFmtId="0" fontId="3" fillId="2" borderId="62" xfId="4" applyFont="1" applyFill="1" applyBorder="1" applyAlignment="1">
      <alignment horizontal="center" vertical="center"/>
    </xf>
    <xf numFmtId="0" fontId="3" fillId="2" borderId="2" xfId="4" applyFont="1" applyFill="1" applyBorder="1" applyAlignment="1">
      <alignment horizontal="center" vertical="center"/>
    </xf>
    <xf numFmtId="0" fontId="18" fillId="2" borderId="62" xfId="4" applyFont="1" applyFill="1" applyBorder="1" applyAlignment="1">
      <alignment horizontal="center" vertical="center"/>
    </xf>
    <xf numFmtId="0" fontId="12" fillId="2" borderId="62" xfId="4" applyFont="1" applyFill="1" applyBorder="1" applyAlignment="1">
      <alignment horizontal="center" vertical="center"/>
    </xf>
    <xf numFmtId="0" fontId="12" fillId="2" borderId="2"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62" xfId="4" applyFont="1" applyFill="1" applyBorder="1" applyAlignment="1">
      <alignment horizontal="center" vertical="center"/>
    </xf>
    <xf numFmtId="0" fontId="3" fillId="0" borderId="62" xfId="4" applyFont="1" applyFill="1" applyBorder="1" applyAlignment="1">
      <alignment horizontal="center" vertical="center"/>
    </xf>
    <xf numFmtId="0" fontId="3" fillId="0" borderId="2" xfId="4" applyFont="1" applyFill="1" applyBorder="1" applyAlignment="1">
      <alignment horizontal="center" vertical="center"/>
    </xf>
    <xf numFmtId="3" fontId="18" fillId="0" borderId="1" xfId="4" applyNumberFormat="1" applyFont="1" applyFill="1" applyBorder="1" applyAlignment="1">
      <alignment horizontal="center" vertical="center"/>
    </xf>
    <xf numFmtId="3" fontId="18" fillId="0" borderId="62" xfId="4" applyNumberFormat="1" applyFont="1" applyFill="1" applyBorder="1" applyAlignment="1">
      <alignment horizontal="center" vertical="center"/>
    </xf>
    <xf numFmtId="0" fontId="18" fillId="0" borderId="62" xfId="4" applyFont="1" applyFill="1" applyBorder="1" applyAlignment="1">
      <alignment horizontal="center" vertical="center"/>
    </xf>
    <xf numFmtId="0" fontId="12" fillId="0" borderId="62" xfId="4" applyFont="1" applyFill="1" applyBorder="1" applyAlignment="1">
      <alignment horizontal="center" vertical="center"/>
    </xf>
    <xf numFmtId="0" fontId="12" fillId="0" borderId="2" xfId="4" applyFont="1" applyFill="1" applyBorder="1" applyAlignment="1">
      <alignment horizontal="center" vertical="center"/>
    </xf>
    <xf numFmtId="0" fontId="75" fillId="5" borderId="0" xfId="4" applyNumberFormat="1" applyFont="1" applyFill="1" applyAlignment="1" applyProtection="1">
      <alignment horizontal="center"/>
    </xf>
    <xf numFmtId="0" fontId="30" fillId="3" borderId="80" xfId="4" quotePrefix="1" applyNumberFormat="1" applyFont="1" applyFill="1" applyBorder="1" applyAlignment="1" applyProtection="1">
      <alignment horizontal="center" vertical="center"/>
    </xf>
    <xf numFmtId="0" fontId="30" fillId="3" borderId="81" xfId="4" quotePrefix="1" applyNumberFormat="1" applyFont="1" applyFill="1" applyBorder="1" applyAlignment="1" applyProtection="1">
      <alignment horizontal="center" vertical="center"/>
    </xf>
    <xf numFmtId="0" fontId="30" fillId="3" borderId="14" xfId="4" quotePrefix="1" applyNumberFormat="1" applyFont="1" applyFill="1" applyBorder="1" applyAlignment="1" applyProtection="1">
      <alignment horizontal="center" vertical="center"/>
    </xf>
    <xf numFmtId="0" fontId="30" fillId="3" borderId="18" xfId="4" quotePrefix="1" applyNumberFormat="1" applyFont="1" applyFill="1" applyBorder="1" applyAlignment="1" applyProtection="1">
      <alignment horizontal="center" vertical="center"/>
    </xf>
    <xf numFmtId="0" fontId="73" fillId="2" borderId="1" xfId="4" applyFont="1" applyFill="1" applyBorder="1" applyAlignment="1">
      <alignment horizontal="center" vertical="center"/>
    </xf>
    <xf numFmtId="0" fontId="73" fillId="2" borderId="62" xfId="4" applyFont="1" applyFill="1" applyBorder="1" applyAlignment="1">
      <alignment horizontal="center" vertical="center"/>
    </xf>
    <xf numFmtId="0" fontId="73" fillId="2" borderId="2" xfId="4" applyFont="1" applyFill="1" applyBorder="1" applyAlignment="1">
      <alignment horizontal="center" vertical="center"/>
    </xf>
    <xf numFmtId="3" fontId="18" fillId="2" borderId="2" xfId="4" applyNumberFormat="1" applyFont="1" applyFill="1" applyBorder="1" applyAlignment="1">
      <alignment horizontal="center" vertical="center"/>
    </xf>
    <xf numFmtId="0" fontId="12" fillId="2" borderId="0" xfId="9" applyFont="1" applyFill="1" applyAlignment="1">
      <alignment horizontal="left" vertical="center" wrapText="1"/>
    </xf>
    <xf numFmtId="0" fontId="12" fillId="2" borderId="0" xfId="4" applyFont="1" applyFill="1" applyBorder="1" applyAlignment="1">
      <alignment horizontal="left" vertical="center" wrapText="1"/>
    </xf>
    <xf numFmtId="0" fontId="10" fillId="2" borderId="0" xfId="4" applyFont="1" applyFill="1" applyAlignment="1" applyProtection="1">
      <alignment horizontal="center"/>
      <protection locked="0"/>
    </xf>
    <xf numFmtId="0" fontId="14" fillId="2" borderId="0" xfId="4" applyFont="1" applyFill="1" applyAlignment="1">
      <alignment horizontal="left" vertical="center" wrapText="1"/>
    </xf>
    <xf numFmtId="15" fontId="10" fillId="0" borderId="0" xfId="2" applyNumberFormat="1" applyFont="1" applyFill="1" applyAlignment="1">
      <alignment horizontal="center"/>
    </xf>
    <xf numFmtId="0" fontId="32" fillId="3" borderId="24" xfId="4" applyFont="1" applyFill="1" applyBorder="1" applyAlignment="1">
      <alignment horizontal="center" vertical="center" wrapText="1"/>
    </xf>
    <xf numFmtId="0" fontId="32" fillId="3" borderId="25" xfId="4" applyFont="1" applyFill="1" applyBorder="1" applyAlignment="1">
      <alignment horizontal="center" vertical="center" wrapText="1"/>
    </xf>
    <xf numFmtId="0" fontId="32" fillId="3" borderId="43" xfId="4" applyFont="1" applyFill="1" applyBorder="1" applyAlignment="1">
      <alignment horizontal="center" vertical="center" wrapText="1"/>
    </xf>
    <xf numFmtId="3" fontId="32" fillId="3" borderId="29" xfId="4" applyNumberFormat="1" applyFont="1" applyFill="1" applyBorder="1" applyAlignment="1">
      <alignment horizontal="center" vertical="center" wrapText="1"/>
    </xf>
    <xf numFmtId="3" fontId="32" fillId="3" borderId="33" xfId="4" applyNumberFormat="1" applyFont="1" applyFill="1" applyBorder="1" applyAlignment="1">
      <alignment horizontal="center" vertical="center" wrapText="1"/>
    </xf>
    <xf numFmtId="3" fontId="32" fillId="3" borderId="45" xfId="4" applyNumberFormat="1" applyFont="1" applyFill="1" applyBorder="1" applyAlignment="1">
      <alignment horizontal="center" vertical="center" wrapText="1"/>
    </xf>
    <xf numFmtId="0" fontId="23" fillId="2" borderId="0" xfId="4" applyFont="1" applyFill="1" applyAlignment="1">
      <alignment horizontal="left" wrapText="1"/>
    </xf>
    <xf numFmtId="0" fontId="10" fillId="2" borderId="48" xfId="4" applyFont="1" applyFill="1" applyBorder="1" applyAlignment="1">
      <alignment horizontal="center" vertical="center"/>
    </xf>
    <xf numFmtId="0" fontId="10" fillId="2" borderId="90" xfId="4" applyFont="1" applyFill="1" applyBorder="1" applyAlignment="1">
      <alignment horizontal="center" vertical="center"/>
    </xf>
    <xf numFmtId="0" fontId="21" fillId="5" borderId="0" xfId="4" applyFont="1" applyFill="1" applyAlignment="1">
      <alignment horizontal="center"/>
    </xf>
    <xf numFmtId="0" fontId="16" fillId="3" borderId="23" xfId="4" applyFont="1" applyFill="1" applyBorder="1" applyAlignment="1">
      <alignment horizontal="center" vertical="center"/>
    </xf>
    <xf numFmtId="0" fontId="16" fillId="3" borderId="83" xfId="4" applyFont="1" applyFill="1" applyBorder="1" applyAlignment="1">
      <alignment horizontal="center" vertical="center"/>
    </xf>
    <xf numFmtId="0" fontId="18" fillId="2" borderId="25" xfId="4" applyFont="1" applyFill="1" applyBorder="1" applyAlignment="1">
      <alignment horizontal="center" vertical="center"/>
    </xf>
    <xf numFmtId="0" fontId="18" fillId="2" borderId="43" xfId="4" applyFont="1" applyFill="1" applyBorder="1" applyAlignment="1">
      <alignment horizontal="center" vertical="center"/>
    </xf>
    <xf numFmtId="0" fontId="18" fillId="0" borderId="54" xfId="4" applyFont="1" applyFill="1" applyBorder="1" applyAlignment="1">
      <alignment horizontal="center" vertical="center"/>
    </xf>
    <xf numFmtId="0" fontId="18" fillId="0" borderId="25" xfId="4" applyFont="1" applyFill="1" applyBorder="1" applyAlignment="1">
      <alignment horizontal="center" vertical="center"/>
    </xf>
    <xf numFmtId="0" fontId="18" fillId="0" borderId="43" xfId="4" applyFont="1" applyFill="1" applyBorder="1" applyAlignment="1">
      <alignment horizontal="center" vertical="center"/>
    </xf>
    <xf numFmtId="0" fontId="18" fillId="2" borderId="87" xfId="4" applyFont="1" applyFill="1" applyBorder="1" applyAlignment="1">
      <alignment horizontal="center" vertical="center"/>
    </xf>
    <xf numFmtId="0" fontId="18" fillId="2" borderId="36" xfId="4" applyFont="1" applyFill="1" applyBorder="1" applyAlignment="1">
      <alignment horizontal="center" vertical="center"/>
    </xf>
    <xf numFmtId="0" fontId="13" fillId="2" borderId="0" xfId="12" applyFont="1" applyFill="1" applyBorder="1" applyAlignment="1">
      <alignment horizontal="center" vertical="center" wrapText="1"/>
    </xf>
    <xf numFmtId="0" fontId="10" fillId="2" borderId="0" xfId="12" applyFont="1" applyFill="1" applyBorder="1" applyAlignment="1">
      <alignment horizontal="center"/>
    </xf>
    <xf numFmtId="0" fontId="12" fillId="2" borderId="0" xfId="12" applyFont="1" applyFill="1" applyAlignment="1">
      <alignment horizontal="justify" vertical="center" wrapText="1"/>
    </xf>
    <xf numFmtId="0" fontId="13" fillId="0" borderId="0" xfId="12" applyFont="1" applyFill="1" applyBorder="1" applyAlignment="1">
      <alignment horizontal="center" vertical="center" wrapText="1"/>
    </xf>
    <xf numFmtId="0" fontId="12" fillId="0" borderId="0" xfId="12" applyFont="1" applyFill="1" applyAlignment="1">
      <alignment horizontal="left" wrapText="1"/>
    </xf>
    <xf numFmtId="0" fontId="18" fillId="2" borderId="106" xfId="4" applyFont="1" applyFill="1" applyBorder="1" applyAlignment="1">
      <alignment horizontal="center" vertical="center" wrapText="1" shrinkToFit="1"/>
    </xf>
    <xf numFmtId="0" fontId="18" fillId="2" borderId="111" xfId="4" applyFont="1" applyFill="1" applyBorder="1" applyAlignment="1">
      <alignment horizontal="center" vertical="center" wrapText="1" shrinkToFit="1"/>
    </xf>
    <xf numFmtId="0" fontId="18" fillId="2" borderId="106" xfId="4" applyFont="1" applyFill="1" applyBorder="1" applyAlignment="1">
      <alignment horizontal="center" vertical="center" wrapText="1"/>
    </xf>
    <xf numFmtId="0" fontId="18" fillId="2" borderId="108" xfId="4" applyFont="1" applyFill="1" applyBorder="1" applyAlignment="1">
      <alignment horizontal="center" vertical="center" wrapText="1"/>
    </xf>
    <xf numFmtId="0" fontId="18" fillId="2" borderId="111" xfId="4" applyFont="1" applyFill="1" applyBorder="1" applyAlignment="1">
      <alignment horizontal="center" vertical="center" wrapText="1"/>
    </xf>
  </cellXfs>
  <cellStyles count="331">
    <cellStyle name="20% - Accent1" xfId="15"/>
    <cellStyle name="20% - Accent2" xfId="16"/>
    <cellStyle name="20% - Accent3" xfId="17"/>
    <cellStyle name="20% - Accent4" xfId="18"/>
    <cellStyle name="20% - Accent5" xfId="19"/>
    <cellStyle name="20% - Accent6" xfId="20"/>
    <cellStyle name="20% - Énfasis1 2" xfId="21"/>
    <cellStyle name="20% - Énfasis1 2 2" xfId="22"/>
    <cellStyle name="20% - Énfasis1 3" xfId="23"/>
    <cellStyle name="20% - Énfasis1 3 2" xfId="24"/>
    <cellStyle name="20% - Énfasis2 2" xfId="25"/>
    <cellStyle name="20% - Énfasis2 2 2" xfId="26"/>
    <cellStyle name="20% - Énfasis2 3" xfId="27"/>
    <cellStyle name="20% - Énfasis2 3 2" xfId="28"/>
    <cellStyle name="20% - Énfasis3 2" xfId="29"/>
    <cellStyle name="20% - Énfasis3 2 2" xfId="30"/>
    <cellStyle name="20% - Énfasis3 3" xfId="31"/>
    <cellStyle name="20% - Énfasis3 3 2" xfId="32"/>
    <cellStyle name="20% - Énfasis4 2" xfId="33"/>
    <cellStyle name="20% - Énfasis4 2 2" xfId="34"/>
    <cellStyle name="20% - Énfasis4 3" xfId="35"/>
    <cellStyle name="20% - Énfasis4 3 2" xfId="36"/>
    <cellStyle name="20% - Énfasis5 2" xfId="37"/>
    <cellStyle name="20% - Énfasis5 2 2" xfId="38"/>
    <cellStyle name="20% - Énfasis5 3" xfId="39"/>
    <cellStyle name="20% - Énfasis5 3 2" xfId="40"/>
    <cellStyle name="20% - Énfasis6 2" xfId="41"/>
    <cellStyle name="20% - Énfasis6 2 2" xfId="42"/>
    <cellStyle name="20% - Énfasis6 3" xfId="43"/>
    <cellStyle name="20% - Énfasis6 3 2" xfId="44"/>
    <cellStyle name="40% - Accent1" xfId="45"/>
    <cellStyle name="40% - Accent2" xfId="46"/>
    <cellStyle name="40% - Accent3" xfId="47"/>
    <cellStyle name="40% - Accent4" xfId="48"/>
    <cellStyle name="40% - Accent5" xfId="49"/>
    <cellStyle name="40% - Accent6" xfId="50"/>
    <cellStyle name="40% - Énfasis1 2" xfId="51"/>
    <cellStyle name="40% - Énfasis1 2 2" xfId="52"/>
    <cellStyle name="40% - Énfasis1 3" xfId="53"/>
    <cellStyle name="40% - Énfasis1 3 2" xfId="54"/>
    <cellStyle name="40% - Énfasis2 2" xfId="55"/>
    <cellStyle name="40% - Énfasis2 2 2" xfId="56"/>
    <cellStyle name="40% - Énfasis2 3" xfId="57"/>
    <cellStyle name="40% - Énfasis2 3 2" xfId="58"/>
    <cellStyle name="40% - Énfasis3 2" xfId="59"/>
    <cellStyle name="40% - Énfasis3 2 2" xfId="60"/>
    <cellStyle name="40% - Énfasis3 3" xfId="61"/>
    <cellStyle name="40% - Énfasis3 3 2" xfId="62"/>
    <cellStyle name="40% - Énfasis4 2" xfId="63"/>
    <cellStyle name="40% - Énfasis4 2 2" xfId="64"/>
    <cellStyle name="40% - Énfasis4 3" xfId="65"/>
    <cellStyle name="40% - Énfasis4 3 2" xfId="66"/>
    <cellStyle name="40% - Énfasis5 2" xfId="67"/>
    <cellStyle name="40% - Énfasis5 2 2" xfId="68"/>
    <cellStyle name="40% - Énfasis5 3" xfId="69"/>
    <cellStyle name="40% - Énfasis5 3 2" xfId="70"/>
    <cellStyle name="40% - Énfasis6 2" xfId="71"/>
    <cellStyle name="40% - Énfasis6 2 2" xfId="72"/>
    <cellStyle name="40% - Énfasis6 3" xfId="73"/>
    <cellStyle name="40% - Énfasis6 3 2"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60% - Énfasis1 2" xfId="105"/>
    <cellStyle name="60% - Énfasis1 2 2" xfId="106"/>
    <cellStyle name="60% - Énfasis1 3" xfId="107"/>
    <cellStyle name="60% - Énfasis1 3 2" xfId="108"/>
    <cellStyle name="60% - Énfasis2 2" xfId="109"/>
    <cellStyle name="60% - Énfasis2 2 2" xfId="110"/>
    <cellStyle name="60% - Énfasis2 3" xfId="111"/>
    <cellStyle name="60% - Énfasis2 3 2" xfId="112"/>
    <cellStyle name="60% - Énfasis3 2" xfId="113"/>
    <cellStyle name="60% - Énfasis3 2 2" xfId="114"/>
    <cellStyle name="60% - Énfasis3 3" xfId="115"/>
    <cellStyle name="60% - Énfasis3 3 2" xfId="116"/>
    <cellStyle name="60% - Énfasis4 2" xfId="117"/>
    <cellStyle name="60% - Énfasis4 2 2" xfId="118"/>
    <cellStyle name="60% - Énfasis4 3" xfId="119"/>
    <cellStyle name="60% - Énfasis4 3 2" xfId="120"/>
    <cellStyle name="60% - Énfasis5 2" xfId="121"/>
    <cellStyle name="60% - Énfasis5 2 2" xfId="122"/>
    <cellStyle name="60% - Énfasis5 3" xfId="123"/>
    <cellStyle name="60% - Énfasis5 3 2" xfId="124"/>
    <cellStyle name="60% - Énfasis6 2" xfId="125"/>
    <cellStyle name="60% - Énfasis6 2 2" xfId="126"/>
    <cellStyle name="60% - Énfasis6 3" xfId="127"/>
    <cellStyle name="60% - Énfasis6 3 2" xfId="128"/>
    <cellStyle name="Accent1" xfId="129"/>
    <cellStyle name="Accent1 2" xfId="130"/>
    <cellStyle name="Accent1 3" xfId="131"/>
    <cellStyle name="Accent1 4" xfId="132"/>
    <cellStyle name="Accent1 5" xfId="133"/>
    <cellStyle name="Accent2" xfId="134"/>
    <cellStyle name="Accent2 2" xfId="135"/>
    <cellStyle name="Accent2 3" xfId="136"/>
    <cellStyle name="Accent2 4" xfId="137"/>
    <cellStyle name="Accent2 5" xfId="138"/>
    <cellStyle name="Accent3" xfId="139"/>
    <cellStyle name="Accent3 2" xfId="140"/>
    <cellStyle name="Accent3 3" xfId="141"/>
    <cellStyle name="Accent3 4" xfId="142"/>
    <cellStyle name="Accent3 5" xfId="143"/>
    <cellStyle name="Accent4" xfId="144"/>
    <cellStyle name="Accent4 2" xfId="145"/>
    <cellStyle name="Accent4 3" xfId="146"/>
    <cellStyle name="Accent4 4" xfId="147"/>
    <cellStyle name="Accent4 5" xfId="148"/>
    <cellStyle name="Accent5" xfId="149"/>
    <cellStyle name="Accent5 2" xfId="150"/>
    <cellStyle name="Accent5 3" xfId="151"/>
    <cellStyle name="Accent5 4" xfId="152"/>
    <cellStyle name="Accent5 5" xfId="153"/>
    <cellStyle name="Accent6" xfId="154"/>
    <cellStyle name="Accent6 2" xfId="155"/>
    <cellStyle name="Accent6 3" xfId="156"/>
    <cellStyle name="Accent6 4" xfId="157"/>
    <cellStyle name="Accent6 5" xfId="158"/>
    <cellStyle name="ANCLAS,REZONES Y SUS PARTES,DE FUNDICION,DE HIERRO O DE ACERO" xfId="4"/>
    <cellStyle name="Bad" xfId="159"/>
    <cellStyle name="Bad 2" xfId="160"/>
    <cellStyle name="Bad 3" xfId="161"/>
    <cellStyle name="Bad 4" xfId="162"/>
    <cellStyle name="Bad 5" xfId="163"/>
    <cellStyle name="Buena 2" xfId="164"/>
    <cellStyle name="Buena 2 2" xfId="165"/>
    <cellStyle name="Buena 3" xfId="166"/>
    <cellStyle name="Buena 3 2" xfId="167"/>
    <cellStyle name="Calculation" xfId="168"/>
    <cellStyle name="Cálculo 2" xfId="169"/>
    <cellStyle name="Cálculo 2 2" xfId="170"/>
    <cellStyle name="Cálculo 3" xfId="171"/>
    <cellStyle name="Cálculo 3 2" xfId="172"/>
    <cellStyle name="Celda de comprobación 2" xfId="173"/>
    <cellStyle name="Celda de comprobación 2 2" xfId="174"/>
    <cellStyle name="Celda de comprobación 3" xfId="175"/>
    <cellStyle name="Celda de comprobación 3 2" xfId="176"/>
    <cellStyle name="Celda vinculada 2" xfId="177"/>
    <cellStyle name="Celda vinculada 2 2" xfId="178"/>
    <cellStyle name="Celda vinculada 3" xfId="179"/>
    <cellStyle name="Celda vinculada 3 2" xfId="180"/>
    <cellStyle name="Check Cell" xfId="181"/>
    <cellStyle name="Check Cell 2" xfId="182"/>
    <cellStyle name="Check Cell 3" xfId="183"/>
    <cellStyle name="Check Cell 4" xfId="184"/>
    <cellStyle name="Check Cell 5" xfId="185"/>
    <cellStyle name="Comma [0]_hojas adicionales" xfId="186"/>
    <cellStyle name="Comma [0]_insumos_DEUDA PUBLICA 30-09-2005" xfId="7"/>
    <cellStyle name="Comma_aaa Stock Deuda Provincias I 2006" xfId="187"/>
    <cellStyle name="Comma0" xfId="11"/>
    <cellStyle name="Currency [0]_aaa Stock Deuda Provincias I 2006" xfId="188"/>
    <cellStyle name="Currency_aaa Stock Deuda Provincias I 2006" xfId="189"/>
    <cellStyle name="Currency0" xfId="190"/>
    <cellStyle name="En miles" xfId="191"/>
    <cellStyle name="En millones" xfId="192"/>
    <cellStyle name="Encabezado 4 2" xfId="193"/>
    <cellStyle name="Encabezado 4 2 2" xfId="194"/>
    <cellStyle name="Encabezado 4 3" xfId="195"/>
    <cellStyle name="Encabezado 4 3 2" xfId="196"/>
    <cellStyle name="Énfasis1 2" xfId="197"/>
    <cellStyle name="Énfasis1 2 2" xfId="198"/>
    <cellStyle name="Énfasis1 3" xfId="199"/>
    <cellStyle name="Énfasis1 3 2" xfId="200"/>
    <cellStyle name="Énfasis2 2" xfId="201"/>
    <cellStyle name="Énfasis2 2 2" xfId="202"/>
    <cellStyle name="Énfasis2 3" xfId="203"/>
    <cellStyle name="Énfasis2 3 2" xfId="204"/>
    <cellStyle name="Énfasis3 2" xfId="205"/>
    <cellStyle name="Énfasis3 2 2" xfId="206"/>
    <cellStyle name="Énfasis3 3" xfId="207"/>
    <cellStyle name="Énfasis3 3 2" xfId="208"/>
    <cellStyle name="Énfasis4 2" xfId="209"/>
    <cellStyle name="Énfasis4 2 2" xfId="210"/>
    <cellStyle name="Énfasis4 3" xfId="211"/>
    <cellStyle name="Énfasis4 3 2" xfId="212"/>
    <cellStyle name="Énfasis5 2" xfId="213"/>
    <cellStyle name="Énfasis5 2 2" xfId="214"/>
    <cellStyle name="Énfasis5 3" xfId="215"/>
    <cellStyle name="Énfasis5 3 2" xfId="216"/>
    <cellStyle name="Énfasis6 2" xfId="217"/>
    <cellStyle name="Énfasis6 2 2" xfId="218"/>
    <cellStyle name="Énfasis6 3" xfId="219"/>
    <cellStyle name="Énfasis6 3 2" xfId="220"/>
    <cellStyle name="Entrada 2" xfId="221"/>
    <cellStyle name="Entrada 2 2" xfId="222"/>
    <cellStyle name="Entrada 3" xfId="223"/>
    <cellStyle name="Entrada 3 2" xfId="224"/>
    <cellStyle name="Euro" xfId="225"/>
    <cellStyle name="Explanatory Text" xfId="226"/>
    <cellStyle name="Explanatory Text 2" xfId="227"/>
    <cellStyle name="Explanatory Text 3" xfId="228"/>
    <cellStyle name="Explanatory Text 4" xfId="229"/>
    <cellStyle name="Explanatory Text 5" xfId="230"/>
    <cellStyle name="F2" xfId="231"/>
    <cellStyle name="F3" xfId="232"/>
    <cellStyle name="F4" xfId="233"/>
    <cellStyle name="F5" xfId="234"/>
    <cellStyle name="F6" xfId="235"/>
    <cellStyle name="F7" xfId="236"/>
    <cellStyle name="F8" xfId="237"/>
    <cellStyle name="facha" xfId="238"/>
    <cellStyle name="Followed Hyperlink_aaa Stock Deuda Provincias I 2006" xfId="239"/>
    <cellStyle name="Good" xfId="240"/>
    <cellStyle name="Good 2" xfId="241"/>
    <cellStyle name="Good 3" xfId="242"/>
    <cellStyle name="Good 4" xfId="243"/>
    <cellStyle name="Good 5" xfId="244"/>
    <cellStyle name="Heading 1" xfId="245"/>
    <cellStyle name="Heading 2" xfId="246"/>
    <cellStyle name="Heading 3" xfId="247"/>
    <cellStyle name="Heading 4" xfId="248"/>
    <cellStyle name="Hipervínculo" xfId="5" builtinId="8"/>
    <cellStyle name="Hyperlink_aaa Stock Deuda Provincias I 2006" xfId="13"/>
    <cellStyle name="Incorrecto 2" xfId="249"/>
    <cellStyle name="Incorrecto 2 2" xfId="250"/>
    <cellStyle name="Incorrecto 3" xfId="251"/>
    <cellStyle name="Incorrecto 3 2" xfId="252"/>
    <cellStyle name="Input" xfId="253"/>
    <cellStyle name="Input 2" xfId="254"/>
    <cellStyle name="Input 3" xfId="255"/>
    <cellStyle name="Input 4" xfId="256"/>
    <cellStyle name="Input 5" xfId="257"/>
    <cellStyle name="jo[" xfId="258"/>
    <cellStyle name="Linked Cell" xfId="259"/>
    <cellStyle name="Linked Cell 2" xfId="260"/>
    <cellStyle name="Linked Cell 3" xfId="261"/>
    <cellStyle name="Linked Cell 4" xfId="262"/>
    <cellStyle name="Linked Cell 5" xfId="263"/>
    <cellStyle name="Millares" xfId="1" builtinId="3"/>
    <cellStyle name="Millares [0]" xfId="2" builtinId="6"/>
    <cellStyle name="Millares [0]_Proyecciones capital e intereses por bono III Trim 09" xfId="10"/>
    <cellStyle name="Millares [2]" xfId="264"/>
    <cellStyle name="Millares [2] 2" xfId="265"/>
    <cellStyle name="Millares [2] 3" xfId="266"/>
    <cellStyle name="Millares [2] 4" xfId="267"/>
    <cellStyle name="Millares [2] 5" xfId="268"/>
    <cellStyle name="Neutral 2" xfId="269"/>
    <cellStyle name="Neutral 2 2" xfId="270"/>
    <cellStyle name="Neutral 3" xfId="271"/>
    <cellStyle name="Neutral 3 2" xfId="272"/>
    <cellStyle name="Normal" xfId="0" builtinId="0"/>
    <cellStyle name="Normal 2" xfId="273"/>
    <cellStyle name="Normal 5" xfId="274"/>
    <cellStyle name="Normal 7" xfId="275"/>
    <cellStyle name="Normal_deuda_publica_31-03-2010 re-tuneado" xfId="12"/>
    <cellStyle name="Normal_Hoja1" xfId="8"/>
    <cellStyle name="Normal_Proyecciones" xfId="6"/>
    <cellStyle name="Normal_Proyecciones capital e intereses II Trim 10 base definitiva" xfId="9"/>
    <cellStyle name="Normal_S H con link a base gm" xfId="14"/>
    <cellStyle name="Notas 2" xfId="276"/>
    <cellStyle name="Notas 2 2" xfId="277"/>
    <cellStyle name="Notas 3" xfId="278"/>
    <cellStyle name="Notas 3 2" xfId="279"/>
    <cellStyle name="Note" xfId="280"/>
    <cellStyle name="Nulos" xfId="281"/>
    <cellStyle name="Nulos 2" xfId="282"/>
    <cellStyle name="Nulos 2 2" xfId="283"/>
    <cellStyle name="Nulos 3" xfId="284"/>
    <cellStyle name="Nulos 4" xfId="285"/>
    <cellStyle name="Oficio" xfId="286"/>
    <cellStyle name="Output" xfId="287"/>
    <cellStyle name="Output 2" xfId="288"/>
    <cellStyle name="Output 3" xfId="289"/>
    <cellStyle name="Output 4" xfId="290"/>
    <cellStyle name="Output 5" xfId="291"/>
    <cellStyle name="Porcentaje" xfId="3" builtinId="5"/>
    <cellStyle name="Salida 2" xfId="292"/>
    <cellStyle name="Salida 2 2" xfId="293"/>
    <cellStyle name="Salida 3" xfId="294"/>
    <cellStyle name="Salida 3 2" xfId="295"/>
    <cellStyle name="Texto de advertencia 2" xfId="296"/>
    <cellStyle name="Texto de advertencia 2 2" xfId="297"/>
    <cellStyle name="Texto de advertencia 3" xfId="298"/>
    <cellStyle name="Texto de advertencia 3 2" xfId="299"/>
    <cellStyle name="Texto explicativo 2" xfId="300"/>
    <cellStyle name="Texto explicativo 2 2" xfId="301"/>
    <cellStyle name="Texto explicativo 3" xfId="302"/>
    <cellStyle name="Texto explicativo 3 2" xfId="303"/>
    <cellStyle name="Title" xfId="304"/>
    <cellStyle name="Título 1 2" xfId="305"/>
    <cellStyle name="Título 1 2 2" xfId="306"/>
    <cellStyle name="Título 1 3" xfId="307"/>
    <cellStyle name="Título 1 3 2" xfId="308"/>
    <cellStyle name="Título 2 2" xfId="309"/>
    <cellStyle name="Título 2 2 2" xfId="310"/>
    <cellStyle name="Título 2 3" xfId="311"/>
    <cellStyle name="Título 2 3 2" xfId="312"/>
    <cellStyle name="Título 3 2" xfId="313"/>
    <cellStyle name="Título 3 2 2" xfId="314"/>
    <cellStyle name="Título 3 3" xfId="315"/>
    <cellStyle name="Título 3 3 2" xfId="316"/>
    <cellStyle name="Título 4" xfId="317"/>
    <cellStyle name="Título 4 2" xfId="318"/>
    <cellStyle name="Título 5" xfId="319"/>
    <cellStyle name="Título 5 2" xfId="320"/>
    <cellStyle name="Total 2" xfId="321"/>
    <cellStyle name="Total 2 2" xfId="322"/>
    <cellStyle name="Total 3" xfId="323"/>
    <cellStyle name="Total 3 2" xfId="324"/>
    <cellStyle name="vaca" xfId="325"/>
    <cellStyle name="Warning Text" xfId="326"/>
    <cellStyle name="Warning Text 2" xfId="327"/>
    <cellStyle name="Warning Text 3" xfId="328"/>
    <cellStyle name="Warning Text 4" xfId="329"/>
    <cellStyle name="Warning Text 5" xfId="3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cp-sa\oncp\0scar\SPublico\0scarCierre\TitulosGN-Stock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ncp-sa\oncp\0scar\SPublico\0scarCierre\Proyec%20y%20Observados\Observado%202005\Observado%2005-III\Perfil%20III%202005\INTERMEDIO%20PERFIL%20II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ncp-sa\oncp\0scar\SPublico\0scarCierre\Proyec%20y%20Observados\Observado%202005\Observado%2005-IV\Perfiles\INTERMEDIO%20PERFIL%20IV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ncp-sa\oncp\0scar\SPublico\0scarCierre\Proyec%20y%20Observados\Observado%202006\I%202006\PERFILES\INTERMEDIO%201%20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SPublico\0scarCierre\Proyec%20y%20Observados\Observado%202006\IV%202006\INTERMEDIO%20III%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t="str">
            <v/>
          </cell>
          <cell r="E8" t="str">
            <v/>
          </cell>
          <cell r="F8" t="str">
            <v/>
          </cell>
          <cell r="G8" t="str">
            <v/>
          </cell>
          <cell r="H8" t="str">
            <v/>
          </cell>
          <cell r="I8" t="str">
            <v/>
          </cell>
          <cell r="J8" t="str">
            <v/>
          </cell>
          <cell r="K8" t="str">
            <v/>
          </cell>
          <cell r="L8" t="str">
            <v/>
          </cell>
          <cell r="M8" t="str">
            <v/>
          </cell>
          <cell r="N8" t="str">
            <v/>
          </cell>
          <cell r="O8" t="str">
            <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Octubre</v>
          </cell>
          <cell r="AS5" t="str">
            <v>ERROR</v>
          </cell>
          <cell r="AT5" t="str">
            <v>ERROR</v>
          </cell>
          <cell r="AU5" t="str">
            <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row r="4">
          <cell r="A4" t="str">
            <v>DNCI</v>
          </cell>
          <cell r="B4" t="str">
            <v>COD SPUB</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P6">
            <v>907.08</v>
          </cell>
          <cell r="Q6">
            <v>367.54200000000009</v>
          </cell>
          <cell r="R6">
            <v>280.00600000000009</v>
          </cell>
          <cell r="S6">
            <v>479.17400000000009</v>
          </cell>
          <cell r="T6">
            <v>159.3900000000001</v>
          </cell>
          <cell r="U6">
            <v>310.96800000000002</v>
          </cell>
          <cell r="V6">
            <v>896.31999999999994</v>
          </cell>
          <cell r="W6">
            <v>28.646710799999997</v>
          </cell>
          <cell r="X6">
            <v>635.18308880000006</v>
          </cell>
          <cell r="Y6">
            <v>869.92535320000013</v>
          </cell>
          <cell r="Z6">
            <v>2017.8847000000001</v>
          </cell>
          <cell r="AA6">
            <v>2180.2895599999997</v>
          </cell>
          <cell r="AB6">
            <v>1771.2895599999997</v>
          </cell>
          <cell r="AC6">
            <v>1382.8862999999999</v>
          </cell>
          <cell r="AD6">
            <v>2015.9843000000001</v>
          </cell>
          <cell r="AE6">
            <v>1299.2433599999999</v>
          </cell>
          <cell r="AF6">
            <v>1165.14536</v>
          </cell>
          <cell r="AG6">
            <v>1593.7741199999998</v>
          </cell>
          <cell r="AH6">
            <v>1899.1471200000001</v>
          </cell>
          <cell r="AI6">
            <v>1772.0404200000003</v>
          </cell>
          <cell r="AJ6">
            <v>1602.8911643199999</v>
          </cell>
          <cell r="AK6">
            <v>1586.0070000000001</v>
          </cell>
          <cell r="AL6">
            <v>1809.5631199999998</v>
          </cell>
          <cell r="AM6">
            <v>1300.3909999999998</v>
          </cell>
          <cell r="AN6">
            <v>1287.6909999999998</v>
          </cell>
          <cell r="AO6">
            <v>1403.3909999999998</v>
          </cell>
          <cell r="AP6">
            <v>2100.2588408500005</v>
          </cell>
          <cell r="AQ6">
            <v>1723.0006400000009</v>
          </cell>
          <cell r="AR6">
            <v>2009.5450492125003</v>
          </cell>
          <cell r="AS6">
            <v>470.86992105249999</v>
          </cell>
          <cell r="AT6">
            <v>1935.1167909999988</v>
          </cell>
          <cell r="AU6">
            <v>1442.3635012799996</v>
          </cell>
          <cell r="AV6">
            <v>1338.8832502800001</v>
          </cell>
          <cell r="AW6">
            <v>1169.10333528</v>
          </cell>
          <cell r="AX6">
            <v>1143.9665181883811</v>
          </cell>
          <cell r="AY6">
            <v>1095.744795188381</v>
          </cell>
          <cell r="AZ6">
            <v>934.23875122999982</v>
          </cell>
        </row>
        <row r="7">
          <cell r="A7" t="str">
            <v>X</v>
          </cell>
        </row>
        <row r="8">
          <cell r="A8" t="str">
            <v>TITULOS GOBIERNO NACIONAL</v>
          </cell>
          <cell r="P8">
            <v>597.11</v>
          </cell>
          <cell r="Q8">
            <v>229.64200000000008</v>
          </cell>
          <cell r="R8">
            <v>207.16700000000006</v>
          </cell>
          <cell r="S8">
            <v>341.3950000000001</v>
          </cell>
          <cell r="T8">
            <v>159.3900000000001</v>
          </cell>
          <cell r="U8">
            <v>252.56900000000005</v>
          </cell>
          <cell r="V8">
            <v>891.11099999999999</v>
          </cell>
          <cell r="W8">
            <v>24.984355399999998</v>
          </cell>
          <cell r="X8">
            <v>590.93104440000002</v>
          </cell>
          <cell r="Y8">
            <v>833.74317660000008</v>
          </cell>
          <cell r="Z8">
            <v>1465.9943499999999</v>
          </cell>
          <cell r="AA8">
            <v>1604.4862799999996</v>
          </cell>
          <cell r="AB8">
            <v>1287.5862799999995</v>
          </cell>
          <cell r="AC8">
            <v>868.38464999999997</v>
          </cell>
          <cell r="AD8">
            <v>1409.38265</v>
          </cell>
          <cell r="AE8">
            <v>813.96317999999997</v>
          </cell>
          <cell r="AF8">
            <v>650.42117999999994</v>
          </cell>
          <cell r="AG8">
            <v>899.72655999999984</v>
          </cell>
          <cell r="AH8">
            <v>1007.12356</v>
          </cell>
          <cell r="AI8">
            <v>1402.3117100000004</v>
          </cell>
          <cell r="AJ8">
            <v>1339.23708216</v>
          </cell>
          <cell r="AK8">
            <v>1330.816</v>
          </cell>
          <cell r="AL8">
            <v>1275.68156</v>
          </cell>
          <cell r="AM8">
            <v>1300.3909999999998</v>
          </cell>
          <cell r="AN8">
            <v>1287.6909999999998</v>
          </cell>
          <cell r="AO8">
            <v>1403.3909999999998</v>
          </cell>
          <cell r="AP8">
            <v>2100.2588408500005</v>
          </cell>
          <cell r="AQ8">
            <v>1723.0006400000009</v>
          </cell>
          <cell r="AR8">
            <v>2009.5450492125003</v>
          </cell>
          <cell r="AS8">
            <v>470.86992105249999</v>
          </cell>
          <cell r="AT8">
            <v>1935.1167909999988</v>
          </cell>
          <cell r="AU8">
            <v>1442.3635012799996</v>
          </cell>
          <cell r="AV8">
            <v>1338.8832502800001</v>
          </cell>
          <cell r="AW8">
            <v>1169.10333528</v>
          </cell>
          <cell r="AX8">
            <v>1143.9665181883811</v>
          </cell>
          <cell r="AY8">
            <v>1095.744795188381</v>
          </cell>
          <cell r="AZ8">
            <v>934.23875122999982</v>
          </cell>
        </row>
        <row r="9">
          <cell r="A9" t="str">
            <v>x</v>
          </cell>
        </row>
        <row r="10">
          <cell r="A10" t="str">
            <v>BRADY</v>
          </cell>
          <cell r="C10" t="str">
            <v>BONOS BRADY</v>
          </cell>
          <cell r="P10">
            <v>0</v>
          </cell>
          <cell r="Q10">
            <v>0</v>
          </cell>
          <cell r="R10">
            <v>0</v>
          </cell>
          <cell r="S10">
            <v>221.53</v>
          </cell>
          <cell r="T10">
            <v>75.75</v>
          </cell>
          <cell r="U10">
            <v>77.679000000000002</v>
          </cell>
          <cell r="V10">
            <v>768.66899999999998</v>
          </cell>
          <cell r="W10">
            <v>0.76235540000000002</v>
          </cell>
          <cell r="X10">
            <v>566.70904440000004</v>
          </cell>
          <cell r="Y10">
            <v>802.54217660000006</v>
          </cell>
          <cell r="Z10">
            <v>942.99434999999994</v>
          </cell>
          <cell r="AA10">
            <v>939.8832799999999</v>
          </cell>
          <cell r="AB10">
            <v>939.8832799999999</v>
          </cell>
          <cell r="AC10">
            <v>520.68164999999999</v>
          </cell>
          <cell r="AD10">
            <v>838.5796499999999</v>
          </cell>
          <cell r="AE10">
            <v>146.88417999999999</v>
          </cell>
          <cell r="AF10">
            <v>144.37417999999994</v>
          </cell>
          <cell r="AG10">
            <v>354.13656000000003</v>
          </cell>
          <cell r="AH10">
            <v>354.13656000000003</v>
          </cell>
          <cell r="AI10">
            <v>1234.0837099999999</v>
          </cell>
          <cell r="AJ10">
            <v>1220.11408216</v>
          </cell>
          <cell r="AK10">
            <v>1213.319</v>
          </cell>
          <cell r="AL10">
            <v>1158.2265600000001</v>
          </cell>
          <cell r="AM10">
            <v>1182.9359999999999</v>
          </cell>
          <cell r="AN10">
            <v>1170.2359999999999</v>
          </cell>
          <cell r="AO10">
            <v>1285.9359999999999</v>
          </cell>
          <cell r="AP10">
            <v>941.01366065000002</v>
          </cell>
          <cell r="AQ10">
            <v>628.16763999999989</v>
          </cell>
          <cell r="AR10">
            <v>306.34500000000003</v>
          </cell>
          <cell r="AS10">
            <v>141.52255984000001</v>
          </cell>
          <cell r="AT10">
            <v>679.83400000000006</v>
          </cell>
          <cell r="AU10">
            <v>404.25696028000004</v>
          </cell>
          <cell r="AV10">
            <v>311.14636027999995</v>
          </cell>
          <cell r="AW10">
            <v>263.49888027999998</v>
          </cell>
          <cell r="AX10">
            <v>242.59518418838078</v>
          </cell>
          <cell r="AY10">
            <v>199.13638418838082</v>
          </cell>
          <cell r="AZ10">
            <v>93.720800229999981</v>
          </cell>
          <cell r="BA10">
            <v>60.120800279999997</v>
          </cell>
        </row>
        <row r="11">
          <cell r="A11" t="str">
            <v>PAR</v>
          </cell>
          <cell r="B11" t="str">
            <v>PARD</v>
          </cell>
          <cell r="P11">
            <v>0</v>
          </cell>
          <cell r="Q11">
            <v>0</v>
          </cell>
          <cell r="R11">
            <v>0</v>
          </cell>
          <cell r="S11">
            <v>98.69</v>
          </cell>
          <cell r="T11">
            <v>75.75</v>
          </cell>
          <cell r="U11">
            <v>77.180000000000007</v>
          </cell>
          <cell r="V11">
            <v>766.36</v>
          </cell>
          <cell r="W11">
            <v>0</v>
          </cell>
          <cell r="X11">
            <v>525.35699999999997</v>
          </cell>
          <cell r="Y11">
            <v>766.36</v>
          </cell>
          <cell r="Z11">
            <v>778.70399999999995</v>
          </cell>
          <cell r="AA11">
            <v>778.70399999999995</v>
          </cell>
          <cell r="AB11">
            <v>778.70399999999995</v>
          </cell>
          <cell r="AC11">
            <v>328.70400000000001</v>
          </cell>
          <cell r="AD11">
            <v>646.60199999999998</v>
          </cell>
          <cell r="AE11">
            <v>78.703999999999994</v>
          </cell>
          <cell r="AF11">
            <v>0.70399999999995089</v>
          </cell>
          <cell r="AG11">
            <v>78.7</v>
          </cell>
          <cell r="AH11">
            <v>78.7</v>
          </cell>
          <cell r="AI11">
            <v>958.60400000000004</v>
          </cell>
          <cell r="AJ11">
            <v>958.60400000000004</v>
          </cell>
          <cell r="AK11">
            <v>958.60400000000004</v>
          </cell>
          <cell r="AL11">
            <v>624.82100000000003</v>
          </cell>
          <cell r="AM11">
            <v>644.82100000000003</v>
          </cell>
          <cell r="AN11">
            <v>760.82100000000003</v>
          </cell>
          <cell r="AO11">
            <v>760.82100000000003</v>
          </cell>
          <cell r="AP11">
            <v>764.49830150000003</v>
          </cell>
          <cell r="AQ11">
            <v>374.83299999999997</v>
          </cell>
          <cell r="AR11">
            <v>127.71600000000001</v>
          </cell>
          <cell r="AS11">
            <v>47.84</v>
          </cell>
          <cell r="AT11">
            <v>159.39699999999999</v>
          </cell>
          <cell r="AU11">
            <v>93.01</v>
          </cell>
          <cell r="AV11">
            <v>23.991</v>
          </cell>
          <cell r="AW11">
            <v>12.76</v>
          </cell>
          <cell r="AX11">
            <v>10.31</v>
          </cell>
          <cell r="AY11">
            <v>0.02</v>
          </cell>
          <cell r="AZ11">
            <v>0</v>
          </cell>
        </row>
        <row r="12">
          <cell r="A12" t="str">
            <v>DISD</v>
          </cell>
          <cell r="B12" t="str">
            <v>DISD</v>
          </cell>
          <cell r="P12">
            <v>0</v>
          </cell>
          <cell r="Q12">
            <v>0</v>
          </cell>
          <cell r="R12">
            <v>0</v>
          </cell>
          <cell r="S12">
            <v>52.84</v>
          </cell>
          <cell r="T12">
            <v>0</v>
          </cell>
          <cell r="U12">
            <v>0.499</v>
          </cell>
          <cell r="V12">
            <v>0.499</v>
          </cell>
          <cell r="W12">
            <v>0.499</v>
          </cell>
          <cell r="X12">
            <v>0.499</v>
          </cell>
          <cell r="Y12">
            <v>0.499</v>
          </cell>
          <cell r="Z12">
            <v>12.625999999999999</v>
          </cell>
          <cell r="AA12">
            <v>12.625999999999999</v>
          </cell>
          <cell r="AB12">
            <v>12.625999999999999</v>
          </cell>
          <cell r="AC12">
            <v>40.217999999999996</v>
          </cell>
          <cell r="AD12">
            <v>40.217999999999996</v>
          </cell>
          <cell r="AE12">
            <v>40.217999999999996</v>
          </cell>
          <cell r="AF12">
            <v>17.007999999999999</v>
          </cell>
          <cell r="AG12">
            <v>126.88200000000001</v>
          </cell>
          <cell r="AH12">
            <v>126.88200000000001</v>
          </cell>
          <cell r="AI12">
            <v>126.91500000000001</v>
          </cell>
          <cell r="AJ12">
            <v>126.91500000000001</v>
          </cell>
          <cell r="AK12">
            <v>126.91500000000001</v>
          </cell>
          <cell r="AL12">
            <v>126.91500000000001</v>
          </cell>
          <cell r="AM12">
            <v>126.91500000000001</v>
          </cell>
          <cell r="AN12">
            <v>126.91500000000001</v>
          </cell>
          <cell r="AO12">
            <v>126.91500000000001</v>
          </cell>
          <cell r="AP12">
            <v>127.66147275</v>
          </cell>
          <cell r="AQ12">
            <v>80.304000000000002</v>
          </cell>
          <cell r="AR12">
            <v>79.769000000000005</v>
          </cell>
          <cell r="AS12">
            <v>53.923999999999999</v>
          </cell>
          <cell r="AT12">
            <v>45.134999999999998</v>
          </cell>
          <cell r="AU12">
            <v>22.789000000000001</v>
          </cell>
          <cell r="AV12">
            <v>21.360999999999997</v>
          </cell>
          <cell r="AW12">
            <v>0</v>
          </cell>
          <cell r="AX12">
            <v>0</v>
          </cell>
          <cell r="AY12">
            <v>0</v>
          </cell>
          <cell r="AZ12">
            <v>0</v>
          </cell>
        </row>
        <row r="13">
          <cell r="A13" t="str">
            <v>FRB</v>
          </cell>
          <cell r="B13" t="str">
            <v>FRB</v>
          </cell>
          <cell r="P13">
            <v>0</v>
          </cell>
          <cell r="Q13">
            <v>0</v>
          </cell>
          <cell r="R13">
            <v>0</v>
          </cell>
          <cell r="S13">
            <v>70</v>
          </cell>
          <cell r="T13">
            <v>0</v>
          </cell>
          <cell r="U13">
            <v>0</v>
          </cell>
          <cell r="V13">
            <v>1.81</v>
          </cell>
          <cell r="W13">
            <v>0.26335540000000002</v>
          </cell>
          <cell r="X13">
            <v>40.853044399999995</v>
          </cell>
          <cell r="Y13">
            <v>35.683176599999996</v>
          </cell>
          <cell r="Z13">
            <v>151.66434999999998</v>
          </cell>
          <cell r="AA13">
            <v>148.55328</v>
          </cell>
          <cell r="AB13">
            <v>148.55328</v>
          </cell>
          <cell r="AC13">
            <v>151.75964999999999</v>
          </cell>
          <cell r="AD13">
            <v>151.75964999999999</v>
          </cell>
          <cell r="AE13">
            <v>27.96218</v>
          </cell>
          <cell r="AF13">
            <v>126.66217999999998</v>
          </cell>
          <cell r="AG13">
            <v>148.55456000000001</v>
          </cell>
          <cell r="AH13">
            <v>148.55456000000001</v>
          </cell>
          <cell r="AI13">
            <v>148.56470999999999</v>
          </cell>
          <cell r="AJ13">
            <v>134.59508216</v>
          </cell>
          <cell r="AK13">
            <v>127.8</v>
          </cell>
          <cell r="AL13">
            <v>406.49056000000002</v>
          </cell>
          <cell r="AM13">
            <v>411.2</v>
          </cell>
          <cell r="AN13">
            <v>282.5</v>
          </cell>
          <cell r="AO13">
            <v>398.2</v>
          </cell>
          <cell r="AP13">
            <v>48.853886399999993</v>
          </cell>
          <cell r="AQ13">
            <v>173.03064000000001</v>
          </cell>
          <cell r="AR13">
            <v>98.859999999999985</v>
          </cell>
          <cell r="AS13">
            <v>39.758559840000004</v>
          </cell>
          <cell r="AT13">
            <v>475.30200000000002</v>
          </cell>
          <cell r="AU13">
            <v>288.45796028000001</v>
          </cell>
          <cell r="AV13">
            <v>265.79436027999998</v>
          </cell>
          <cell r="AW13">
            <v>250.73888027999999</v>
          </cell>
          <cell r="AX13">
            <v>232.28518418838078</v>
          </cell>
          <cell r="AY13">
            <v>199.11638418838081</v>
          </cell>
          <cell r="AZ13">
            <v>93.720800229999981</v>
          </cell>
        </row>
        <row r="14">
          <cell r="A14" t="str">
            <v>GLOB</v>
          </cell>
          <cell r="C14" t="str">
            <v>BONOS GLOBALES</v>
          </cell>
          <cell r="P14">
            <v>474.8</v>
          </cell>
          <cell r="Q14">
            <v>167.30200000000002</v>
          </cell>
          <cell r="R14">
            <v>144.827</v>
          </cell>
          <cell r="S14">
            <v>57.524999999999999</v>
          </cell>
          <cell r="T14">
            <v>21.3</v>
          </cell>
          <cell r="U14">
            <v>112.55</v>
          </cell>
          <cell r="V14">
            <v>24.221999999999998</v>
          </cell>
          <cell r="W14">
            <v>24.221999999999998</v>
          </cell>
          <cell r="X14">
            <v>24.221999999999998</v>
          </cell>
          <cell r="Y14">
            <v>31.201000000000001</v>
          </cell>
          <cell r="Z14">
            <v>523</v>
          </cell>
          <cell r="AA14">
            <v>664.60300000000007</v>
          </cell>
          <cell r="AB14">
            <v>347.70299999999997</v>
          </cell>
          <cell r="AC14">
            <v>347.70299999999997</v>
          </cell>
          <cell r="AD14">
            <v>570.803</v>
          </cell>
          <cell r="AE14">
            <v>667.07899999999995</v>
          </cell>
          <cell r="AF14">
            <v>506.04700000000003</v>
          </cell>
          <cell r="AG14">
            <v>545.59</v>
          </cell>
          <cell r="AH14">
            <v>652.98699999999997</v>
          </cell>
          <cell r="AI14">
            <v>168.22800000000001</v>
          </cell>
          <cell r="AJ14">
            <v>119.12299999999999</v>
          </cell>
          <cell r="AK14">
            <v>117.497</v>
          </cell>
          <cell r="AL14">
            <v>117.455</v>
          </cell>
          <cell r="AM14">
            <v>117.455</v>
          </cell>
          <cell r="AN14">
            <v>117.455</v>
          </cell>
          <cell r="AO14">
            <v>117.455</v>
          </cell>
          <cell r="AP14">
            <v>1159.2451801999998</v>
          </cell>
          <cell r="AQ14">
            <v>1094.8330000000001</v>
          </cell>
          <cell r="AR14">
            <v>1703.2000492124998</v>
          </cell>
          <cell r="AS14">
            <v>329.34736121250006</v>
          </cell>
          <cell r="AT14">
            <v>1255.2827910000001</v>
          </cell>
          <cell r="AU14">
            <v>1038.1065410000001</v>
          </cell>
          <cell r="AV14">
            <v>1027.7368900000001</v>
          </cell>
          <cell r="AW14">
            <v>905.60445499999992</v>
          </cell>
          <cell r="AX14">
            <v>901.37133399999993</v>
          </cell>
          <cell r="AY14">
            <v>896.60841100000005</v>
          </cell>
          <cell r="AZ14">
            <v>840.51795100000004</v>
          </cell>
          <cell r="BA14">
            <v>715.52795100000003</v>
          </cell>
        </row>
        <row r="15">
          <cell r="A15" t="str">
            <v>BG01/03</v>
          </cell>
          <cell r="B15" t="str">
            <v>BG01/03</v>
          </cell>
          <cell r="P15">
            <v>224.8</v>
          </cell>
          <cell r="Q15">
            <v>29.402000000000001</v>
          </cell>
          <cell r="R15">
            <v>71.988</v>
          </cell>
          <cell r="S15">
            <v>42.585999999999999</v>
          </cell>
          <cell r="T15">
            <v>21.3</v>
          </cell>
          <cell r="U15">
            <v>54.65</v>
          </cell>
          <cell r="V15">
            <v>21.321999999999999</v>
          </cell>
          <cell r="W15">
            <v>21.321999999999999</v>
          </cell>
          <cell r="X15">
            <v>21.321999999999999</v>
          </cell>
          <cell r="Y15">
            <v>31.201000000000001</v>
          </cell>
          <cell r="Z15">
            <v>135.4</v>
          </cell>
          <cell r="AA15">
            <v>249.97900000000001</v>
          </cell>
          <cell r="AB15">
            <v>25.178999999999998</v>
          </cell>
          <cell r="AC15">
            <v>25.178999999999998</v>
          </cell>
          <cell r="AD15">
            <v>156.179</v>
          </cell>
          <cell r="AE15">
            <v>249.97900000000001</v>
          </cell>
          <cell r="AF15">
            <v>134.99299999999999</v>
          </cell>
          <cell r="AG15">
            <v>126.979</v>
          </cell>
          <cell r="AH15">
            <v>36.4</v>
          </cell>
          <cell r="AI15">
            <v>73.978999999999999</v>
          </cell>
          <cell r="AJ15">
            <v>116.979</v>
          </cell>
          <cell r="AK15">
            <v>117.021</v>
          </cell>
          <cell r="AL15">
            <v>116.979</v>
          </cell>
          <cell r="AM15">
            <v>116.979</v>
          </cell>
          <cell r="AN15">
            <v>116.979</v>
          </cell>
          <cell r="AO15">
            <v>116.979</v>
          </cell>
          <cell r="AP15">
            <v>11.2</v>
          </cell>
          <cell r="AQ15">
            <v>14.067</v>
          </cell>
          <cell r="AR15">
            <v>33.210999999999999</v>
          </cell>
          <cell r="AS15">
            <v>25.170999999999999</v>
          </cell>
          <cell r="AT15">
            <v>25.051000000000002</v>
          </cell>
          <cell r="AU15">
            <v>13.331</v>
          </cell>
          <cell r="AV15">
            <v>11.691000000000001</v>
          </cell>
          <cell r="AW15">
            <v>4.84</v>
          </cell>
          <cell r="AX15">
            <v>5.69</v>
          </cell>
          <cell r="AY15">
            <v>6.45</v>
          </cell>
          <cell r="AZ15">
            <v>0</v>
          </cell>
        </row>
        <row r="16">
          <cell r="A16" t="str">
            <v>BG02/99</v>
          </cell>
          <cell r="B16" t="str">
            <v>BG02/99</v>
          </cell>
          <cell r="P16">
            <v>250</v>
          </cell>
          <cell r="Q16">
            <v>137.9</v>
          </cell>
          <cell r="R16">
            <v>72.838999999999999</v>
          </cell>
          <cell r="S16">
            <v>14.939</v>
          </cell>
          <cell r="T16">
            <v>0</v>
          </cell>
          <cell r="U16">
            <v>57.9</v>
          </cell>
          <cell r="V16">
            <v>2.9</v>
          </cell>
          <cell r="W16">
            <v>2.9</v>
          </cell>
          <cell r="X16">
            <v>2.9</v>
          </cell>
          <cell r="Y16">
            <v>0</v>
          </cell>
          <cell r="Z16">
            <v>65.099999999999994</v>
          </cell>
          <cell r="AA16">
            <v>92.1</v>
          </cell>
          <cell r="AB16">
            <v>0</v>
          </cell>
          <cell r="AC16">
            <v>0</v>
          </cell>
          <cell r="AD16">
            <v>92.1</v>
          </cell>
          <cell r="AE16">
            <v>92.1</v>
          </cell>
          <cell r="AF16">
            <v>92.1</v>
          </cell>
          <cell r="AG16">
            <v>62.067</v>
          </cell>
          <cell r="AH16">
            <v>92.066999999999993</v>
          </cell>
          <cell r="AI16">
            <v>92.066999999999993</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t="str">
            <v>BG04/06</v>
          </cell>
          <cell r="B17" t="str">
            <v>BG04/06</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1.24</v>
          </cell>
          <cell r="AG17">
            <v>1.33</v>
          </cell>
          <cell r="AH17">
            <v>1.33</v>
          </cell>
          <cell r="AI17">
            <v>1.33</v>
          </cell>
          <cell r="AJ17">
            <v>1.33</v>
          </cell>
          <cell r="AK17">
            <v>0</v>
          </cell>
          <cell r="AL17">
            <v>0</v>
          </cell>
          <cell r="AM17">
            <v>0</v>
          </cell>
          <cell r="AN17">
            <v>0</v>
          </cell>
          <cell r="AO17">
            <v>0</v>
          </cell>
          <cell r="AP17">
            <v>0</v>
          </cell>
          <cell r="AQ17">
            <v>20.102</v>
          </cell>
          <cell r="AR17">
            <v>23.72</v>
          </cell>
          <cell r="AS17">
            <v>35.26</v>
          </cell>
          <cell r="AT17">
            <v>35.020000000000003</v>
          </cell>
          <cell r="AU17">
            <v>0</v>
          </cell>
          <cell r="AV17">
            <v>0</v>
          </cell>
          <cell r="AW17">
            <v>10.79</v>
          </cell>
          <cell r="AX17">
            <v>10.29</v>
          </cell>
          <cell r="AY17">
            <v>10.29</v>
          </cell>
          <cell r="AZ17">
            <v>0</v>
          </cell>
        </row>
        <row r="18">
          <cell r="A18" t="str">
            <v>BG05/17</v>
          </cell>
          <cell r="B18" t="str">
            <v>BG05/17</v>
          </cell>
          <cell r="P18">
            <v>0</v>
          </cell>
          <cell r="Q18">
            <v>0</v>
          </cell>
          <cell r="R18">
            <v>0</v>
          </cell>
          <cell r="S18">
            <v>0</v>
          </cell>
          <cell r="T18">
            <v>0</v>
          </cell>
          <cell r="U18">
            <v>0</v>
          </cell>
          <cell r="V18">
            <v>0</v>
          </cell>
          <cell r="W18">
            <v>0</v>
          </cell>
          <cell r="X18">
            <v>0</v>
          </cell>
          <cell r="Y18">
            <v>0</v>
          </cell>
          <cell r="Z18">
            <v>322.5</v>
          </cell>
          <cell r="AA18">
            <v>322.524</v>
          </cell>
          <cell r="AB18">
            <v>322.524</v>
          </cell>
          <cell r="AC18">
            <v>322.524</v>
          </cell>
          <cell r="AD18">
            <v>322.524</v>
          </cell>
          <cell r="AE18">
            <v>325</v>
          </cell>
          <cell r="AF18">
            <v>277.33800000000002</v>
          </cell>
          <cell r="AG18">
            <v>354.83800000000002</v>
          </cell>
          <cell r="AH18">
            <v>272.81400000000002</v>
          </cell>
          <cell r="AI18">
            <v>0.47599999999999998</v>
          </cell>
          <cell r="AJ18">
            <v>0.47599999999999998</v>
          </cell>
          <cell r="AK18">
            <v>0.47599999999999998</v>
          </cell>
          <cell r="AL18">
            <v>0.47599999999999998</v>
          </cell>
          <cell r="AM18">
            <v>0.47599999999999998</v>
          </cell>
          <cell r="AN18">
            <v>0.47599999999999998</v>
          </cell>
          <cell r="AO18">
            <v>0.47599999999999998</v>
          </cell>
          <cell r="AP18">
            <v>0.4</v>
          </cell>
          <cell r="AQ18">
            <v>112.735</v>
          </cell>
          <cell r="AR18">
            <v>134.321</v>
          </cell>
          <cell r="AS18">
            <v>86.240999999999985</v>
          </cell>
          <cell r="AT18">
            <v>137.35599999999999</v>
          </cell>
          <cell r="AU18">
            <v>48.152999999999999</v>
          </cell>
          <cell r="AV18">
            <v>55.350999999999999</v>
          </cell>
          <cell r="AW18">
            <v>37.905000000000001</v>
          </cell>
          <cell r="AX18">
            <v>31.995999999999999</v>
          </cell>
          <cell r="AY18">
            <v>17.635999999999999</v>
          </cell>
          <cell r="AZ18">
            <v>0</v>
          </cell>
        </row>
        <row r="19">
          <cell r="A19" t="str">
            <v>BG06/27</v>
          </cell>
          <cell r="B19" t="str">
            <v>BG06/27</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0.376</v>
          </cell>
          <cell r="AG19">
            <v>0.376</v>
          </cell>
          <cell r="AH19">
            <v>0.376</v>
          </cell>
          <cell r="AI19">
            <v>0.376</v>
          </cell>
          <cell r="AJ19">
            <v>0.33800000000000002</v>
          </cell>
          <cell r="AK19">
            <v>0</v>
          </cell>
          <cell r="AL19">
            <v>0</v>
          </cell>
          <cell r="AM19">
            <v>0</v>
          </cell>
          <cell r="AN19">
            <v>0</v>
          </cell>
          <cell r="AO19">
            <v>0</v>
          </cell>
          <cell r="AP19">
            <v>0</v>
          </cell>
          <cell r="AQ19">
            <v>39.917999999999992</v>
          </cell>
          <cell r="AR19">
            <v>49.055999999999997</v>
          </cell>
          <cell r="AS19">
            <v>6.0609999999999999</v>
          </cell>
          <cell r="AT19">
            <v>64.75</v>
          </cell>
          <cell r="AU19">
            <v>64.75</v>
          </cell>
          <cell r="AV19">
            <v>64.69</v>
          </cell>
          <cell r="AW19">
            <v>38.659999999999997</v>
          </cell>
          <cell r="AX19">
            <v>42.010000000000005</v>
          </cell>
          <cell r="AY19">
            <v>35.79</v>
          </cell>
          <cell r="AZ19">
            <v>25</v>
          </cell>
        </row>
        <row r="20">
          <cell r="A20" t="str">
            <v>BG07/05</v>
          </cell>
          <cell r="B20" t="str">
            <v>BG07/05</v>
          </cell>
          <cell r="AQ20">
            <v>9.609</v>
          </cell>
          <cell r="AR20">
            <v>0.01</v>
          </cell>
          <cell r="AS20">
            <v>17.05</v>
          </cell>
          <cell r="AT20">
            <v>16.059999999999999</v>
          </cell>
          <cell r="AU20">
            <v>10.569000000000001</v>
          </cell>
          <cell r="AV20">
            <v>11.4</v>
          </cell>
          <cell r="AW20">
            <v>7.2</v>
          </cell>
          <cell r="AX20">
            <v>6</v>
          </cell>
          <cell r="AY20">
            <v>6.84</v>
          </cell>
          <cell r="AZ20">
            <v>0.19600000000000001</v>
          </cell>
        </row>
        <row r="21">
          <cell r="A21" t="str">
            <v>BG09/09</v>
          </cell>
          <cell r="B21" t="str">
            <v>BG09/09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250</v>
          </cell>
          <cell r="AI21">
            <v>0</v>
          </cell>
          <cell r="AJ21">
            <v>0</v>
          </cell>
          <cell r="AK21">
            <v>0</v>
          </cell>
          <cell r="AL21">
            <v>0</v>
          </cell>
          <cell r="AM21">
            <v>0</v>
          </cell>
          <cell r="AN21">
            <v>0</v>
          </cell>
          <cell r="AO21">
            <v>0</v>
          </cell>
          <cell r="AP21">
            <v>0</v>
          </cell>
          <cell r="AQ21">
            <v>28.001000000000001</v>
          </cell>
          <cell r="AR21">
            <v>27.878000000000004</v>
          </cell>
          <cell r="AS21">
            <v>20.643999999999998</v>
          </cell>
          <cell r="AT21">
            <v>29</v>
          </cell>
          <cell r="AU21">
            <v>29</v>
          </cell>
          <cell r="AV21">
            <v>29</v>
          </cell>
          <cell r="AW21">
            <v>3.6309999999999998</v>
          </cell>
          <cell r="AX21">
            <v>3.6309999999999998</v>
          </cell>
          <cell r="AY21">
            <v>3.6309999999999998</v>
          </cell>
          <cell r="AZ21">
            <v>0</v>
          </cell>
        </row>
        <row r="22">
          <cell r="A22" t="str">
            <v>BG10/20</v>
          </cell>
          <cell r="B22" t="str">
            <v>BG10/20</v>
          </cell>
          <cell r="AQ22">
            <v>3.6360000000000001</v>
          </cell>
          <cell r="AR22">
            <v>3.64</v>
          </cell>
          <cell r="AS22">
            <v>38.630000000000003</v>
          </cell>
          <cell r="AT22">
            <v>36.816000000000003</v>
          </cell>
          <cell r="AU22">
            <v>33.18</v>
          </cell>
          <cell r="AV22">
            <v>33.18</v>
          </cell>
          <cell r="AW22">
            <v>0</v>
          </cell>
          <cell r="AX22">
            <v>0</v>
          </cell>
          <cell r="AY22">
            <v>0</v>
          </cell>
          <cell r="AZ22">
            <v>0</v>
          </cell>
        </row>
        <row r="23">
          <cell r="A23" t="str">
            <v>BG11/10</v>
          </cell>
          <cell r="B23" t="str">
            <v>BG11/10</v>
          </cell>
          <cell r="AQ23">
            <v>30.012</v>
          </cell>
          <cell r="AR23">
            <v>30.65</v>
          </cell>
          <cell r="AS23">
            <v>30.01</v>
          </cell>
          <cell r="AT23">
            <v>28.131</v>
          </cell>
          <cell r="AU23">
            <v>0.18</v>
          </cell>
          <cell r="AV23">
            <v>0</v>
          </cell>
          <cell r="AW23">
            <v>10.364000000000001</v>
          </cell>
          <cell r="AX23">
            <v>10.284000000000001</v>
          </cell>
          <cell r="AY23">
            <v>11.084</v>
          </cell>
          <cell r="AZ23">
            <v>0</v>
          </cell>
        </row>
        <row r="24">
          <cell r="A24" t="str">
            <v>BG12/15</v>
          </cell>
          <cell r="B24" t="str">
            <v>BG12/15</v>
          </cell>
          <cell r="AQ24">
            <v>38.665999999999997</v>
          </cell>
          <cell r="AR24">
            <v>35.765999999999998</v>
          </cell>
          <cell r="AS24">
            <v>19.890000000000008</v>
          </cell>
          <cell r="AT24">
            <v>37.883000000000003</v>
          </cell>
          <cell r="AU24">
            <v>44.134</v>
          </cell>
          <cell r="AV24">
            <v>46.014000000000003</v>
          </cell>
          <cell r="AW24">
            <v>33.409999999999997</v>
          </cell>
          <cell r="AX24">
            <v>32.479999999999997</v>
          </cell>
          <cell r="AY24">
            <v>32.880000000000003</v>
          </cell>
          <cell r="AZ24">
            <v>0</v>
          </cell>
        </row>
        <row r="25">
          <cell r="A25" t="str">
            <v>BG15/12</v>
          </cell>
          <cell r="B25" t="str">
            <v>BG15/12</v>
          </cell>
          <cell r="AQ25">
            <v>27.395</v>
          </cell>
          <cell r="AR25">
            <v>62.53</v>
          </cell>
          <cell r="AS25">
            <v>49.86</v>
          </cell>
          <cell r="AT25">
            <v>50.116</v>
          </cell>
          <cell r="AU25">
            <v>41.886000000000003</v>
          </cell>
          <cell r="AV25">
            <v>42.396000000000001</v>
          </cell>
          <cell r="AW25">
            <v>5.88</v>
          </cell>
          <cell r="AX25">
            <v>5.87</v>
          </cell>
          <cell r="AY25">
            <v>5.87</v>
          </cell>
          <cell r="AZ25">
            <v>0</v>
          </cell>
        </row>
        <row r="26">
          <cell r="A26" t="str">
            <v>BG17/08</v>
          </cell>
          <cell r="B26" t="str">
            <v>BG17/08</v>
          </cell>
          <cell r="AP26">
            <v>1147.6095902</v>
          </cell>
          <cell r="AQ26">
            <v>604.21100000000001</v>
          </cell>
          <cell r="AR26">
            <v>1110.5576879999999</v>
          </cell>
          <cell r="AS26">
            <v>4.2000000000001592E-2</v>
          </cell>
          <cell r="AT26">
            <v>752.56479100000001</v>
          </cell>
          <cell r="AU26">
            <v>752.56479100000001</v>
          </cell>
          <cell r="AV26">
            <v>734.01489000000004</v>
          </cell>
          <cell r="AW26">
            <v>752.55878999999993</v>
          </cell>
          <cell r="AX26">
            <v>752.56487399999992</v>
          </cell>
          <cell r="AY26">
            <v>752.56487400000003</v>
          </cell>
          <cell r="AZ26">
            <v>777.30487400000004</v>
          </cell>
        </row>
        <row r="27">
          <cell r="A27" t="str">
            <v>BG18/18</v>
          </cell>
          <cell r="B27" t="str">
            <v>BG18/18</v>
          </cell>
          <cell r="AP27">
            <v>3.5589999999999997E-2</v>
          </cell>
          <cell r="AQ27">
            <v>166.48100000000002</v>
          </cell>
          <cell r="AR27">
            <v>191.86036121250004</v>
          </cell>
          <cell r="AS27">
            <v>0.48836121250000164</v>
          </cell>
          <cell r="AT27">
            <v>42.534999999999997</v>
          </cell>
          <cell r="AU27">
            <v>0</v>
          </cell>
          <cell r="AV27">
            <v>0</v>
          </cell>
          <cell r="AW27">
            <v>0.36566500000000002</v>
          </cell>
          <cell r="AX27">
            <v>0.55545999999999995</v>
          </cell>
          <cell r="AY27">
            <v>13.572537000000001</v>
          </cell>
          <cell r="AZ27">
            <v>38.017077</v>
          </cell>
        </row>
        <row r="28">
          <cell r="A28" t="str">
            <v>BG19/31</v>
          </cell>
          <cell r="B28" t="str">
            <v>BG19/31</v>
          </cell>
          <cell r="AJ28">
            <v>0</v>
          </cell>
          <cell r="AK28">
            <v>0</v>
          </cell>
          <cell r="AL28">
            <v>0</v>
          </cell>
          <cell r="AU28">
            <v>0.35875000000000001</v>
          </cell>
          <cell r="AV28">
            <v>0</v>
          </cell>
          <cell r="AW28">
            <v>0</v>
          </cell>
          <cell r="AX28">
            <v>0</v>
          </cell>
          <cell r="AY28">
            <v>0</v>
          </cell>
          <cell r="AZ28">
            <v>0</v>
          </cell>
        </row>
        <row r="29">
          <cell r="A29" t="str">
            <v>EURONOTAS</v>
          </cell>
          <cell r="C29" t="str">
            <v>EURONOTAS EN DOLARES</v>
          </cell>
          <cell r="P29">
            <v>122.31</v>
          </cell>
          <cell r="Q29">
            <v>62.34</v>
          </cell>
          <cell r="R29">
            <v>62.34</v>
          </cell>
          <cell r="S29">
            <v>62.34</v>
          </cell>
          <cell r="T29">
            <v>62.34</v>
          </cell>
          <cell r="U29">
            <v>62.34</v>
          </cell>
          <cell r="V29">
            <v>98.22</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A30" t="str">
            <v>EL/USD-06</v>
          </cell>
          <cell r="B30" t="str">
            <v>EL/USD-06</v>
          </cell>
          <cell r="P30">
            <v>62.34</v>
          </cell>
          <cell r="Q30">
            <v>62.34</v>
          </cell>
          <cell r="R30">
            <v>62.34</v>
          </cell>
          <cell r="S30">
            <v>62.34</v>
          </cell>
          <cell r="T30">
            <v>62.34</v>
          </cell>
          <cell r="U30">
            <v>62.34</v>
          </cell>
          <cell r="V30">
            <v>98.22</v>
          </cell>
          <cell r="AT30">
            <v>0</v>
          </cell>
          <cell r="AU30">
            <v>0</v>
          </cell>
          <cell r="AV30">
            <v>0</v>
          </cell>
          <cell r="AW30">
            <v>0</v>
          </cell>
          <cell r="AX30">
            <v>0</v>
          </cell>
          <cell r="AY30">
            <v>0</v>
          </cell>
          <cell r="AZ30">
            <v>0</v>
          </cell>
        </row>
        <row r="31">
          <cell r="A31" t="str">
            <v>EL/USD-09</v>
          </cell>
          <cell r="B31" t="str">
            <v>EL/USD-09</v>
          </cell>
          <cell r="P31">
            <v>59.97</v>
          </cell>
          <cell r="AT31">
            <v>0</v>
          </cell>
          <cell r="AU31">
            <v>0</v>
          </cell>
          <cell r="AV31">
            <v>0</v>
          </cell>
          <cell r="AW31">
            <v>0</v>
          </cell>
          <cell r="AX31">
            <v>0</v>
          </cell>
          <cell r="AY31">
            <v>0</v>
          </cell>
          <cell r="AZ31">
            <v>0</v>
          </cell>
        </row>
        <row r="34">
          <cell r="A34" t="str">
            <v>Para ingresar un nuevo bono insertar una fila sobre la línea</v>
          </cell>
        </row>
      </sheetData>
      <sheetData sheetId="4" refreshError="1">
        <row r="4">
          <cell r="A4" t="str">
            <v>DNCI</v>
          </cell>
          <cell r="B4" t="str">
            <v>COD BCOS</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1479.9115869139005</v>
          </cell>
          <cell r="Y6">
            <v>992.52056099751201</v>
          </cell>
          <cell r="Z6">
            <v>1020.8292264814274</v>
          </cell>
          <cell r="AA6">
            <v>1143.8740360188001</v>
          </cell>
          <cell r="AB6">
            <v>1182.8314646754322</v>
          </cell>
          <cell r="AC6">
            <v>1070.5483712052251</v>
          </cell>
          <cell r="AD6">
            <v>1383.088081675809</v>
          </cell>
          <cell r="AE6">
            <v>907.29434920287486</v>
          </cell>
          <cell r="AF6">
            <v>932.73578380247136</v>
          </cell>
          <cell r="AG6">
            <v>1082.4123432719189</v>
          </cell>
          <cell r="AH6">
            <v>1535.7655503493961</v>
          </cell>
          <cell r="AI6">
            <v>1802.6591372636417</v>
          </cell>
          <cell r="AJ6">
            <v>2083.6649471124547</v>
          </cell>
          <cell r="AK6">
            <v>2755.685529218511</v>
          </cell>
          <cell r="AL6">
            <v>3150.7118340671695</v>
          </cell>
          <cell r="AM6">
            <v>3600.8755655932205</v>
          </cell>
          <cell r="AN6">
            <v>2605.8878389399752</v>
          </cell>
          <cell r="AO6">
            <v>2919.4772274893348</v>
          </cell>
          <cell r="AP6">
            <v>6277.4881199999991</v>
          </cell>
          <cell r="AQ6">
            <v>5776.1417600000004</v>
          </cell>
          <cell r="AR6">
            <v>6093.1069021052645</v>
          </cell>
          <cell r="AS6">
            <v>7448.3244019176955</v>
          </cell>
          <cell r="AT6">
            <v>4472.0618831592983</v>
          </cell>
          <cell r="AU6">
            <v>4430.4836680121425</v>
          </cell>
          <cell r="AV6">
            <v>4701.4427685518913</v>
          </cell>
          <cell r="AW6">
            <v>5369.3097269816772</v>
          </cell>
          <cell r="AX6">
            <v>6193.1479049652562</v>
          </cell>
          <cell r="AY6">
            <v>6429.1739160852394</v>
          </cell>
          <cell r="AZ6">
            <v>6273.4800143196371</v>
          </cell>
        </row>
        <row r="7">
          <cell r="A7" t="str">
            <v>TENENCIAS TOTALES C/ PRESTAMOS GARANTIZADOS</v>
          </cell>
        </row>
        <row r="8">
          <cell r="A8" t="str">
            <v>X</v>
          </cell>
        </row>
        <row r="9">
          <cell r="A9" t="str">
            <v>TITULOS GOBIERNO NACIONAL C/PMOS GDOS</v>
          </cell>
          <cell r="T9">
            <v>0</v>
          </cell>
          <cell r="U9">
            <v>0</v>
          </cell>
          <cell r="V9">
            <v>0</v>
          </cell>
          <cell r="W9">
            <v>0</v>
          </cell>
          <cell r="X9">
            <v>1479.9115869139005</v>
          </cell>
          <cell r="Y9">
            <v>992.52056099751201</v>
          </cell>
          <cell r="Z9">
            <v>1020.8292264814274</v>
          </cell>
          <cell r="AA9">
            <v>1143.8740360188001</v>
          </cell>
          <cell r="AB9">
            <v>1182.8314646754322</v>
          </cell>
          <cell r="AC9">
            <v>1070.5483712052251</v>
          </cell>
          <cell r="AD9">
            <v>1383.088081675809</v>
          </cell>
          <cell r="AE9">
            <v>907.29434920287486</v>
          </cell>
          <cell r="AF9">
            <v>932.73578380247136</v>
          </cell>
          <cell r="AG9">
            <v>1082.4123432719189</v>
          </cell>
          <cell r="AH9">
            <v>1535.7655503493961</v>
          </cell>
          <cell r="AI9">
            <v>1802.6591372636417</v>
          </cell>
          <cell r="AJ9">
            <v>2083.6649471124547</v>
          </cell>
          <cell r="AK9">
            <v>2755.685529218511</v>
          </cell>
          <cell r="AL9">
            <v>3150.7118340671695</v>
          </cell>
          <cell r="AM9">
            <v>3600.8755655932205</v>
          </cell>
          <cell r="AN9">
            <v>2605.8878389399752</v>
          </cell>
          <cell r="AO9">
            <v>2919.4772274893348</v>
          </cell>
          <cell r="AP9">
            <v>6277.4881199999991</v>
          </cell>
          <cell r="AQ9">
            <v>5776.1417600000004</v>
          </cell>
          <cell r="AR9">
            <v>6093.1069021052645</v>
          </cell>
          <cell r="AS9">
            <v>374.85968421052644</v>
          </cell>
          <cell r="AT9">
            <v>582.50215317604363</v>
          </cell>
          <cell r="AU9">
            <v>999.44657770083109</v>
          </cell>
          <cell r="AV9">
            <v>908.42359851754384</v>
          </cell>
          <cell r="AW9">
            <v>1083.0453173002459</v>
          </cell>
          <cell r="AX9">
            <v>1029.2722384058045</v>
          </cell>
          <cell r="AY9">
            <v>1094.4259036127003</v>
          </cell>
          <cell r="AZ9">
            <v>1187.1435531611851</v>
          </cell>
        </row>
        <row r="10">
          <cell r="A10" t="str">
            <v>PRESTAMOS GOB NACIONAL</v>
          </cell>
          <cell r="AS10">
            <v>7073.4647177071729</v>
          </cell>
          <cell r="AT10">
            <v>3889.5597299832521</v>
          </cell>
          <cell r="AU10">
            <v>3431.0370903113139</v>
          </cell>
          <cell r="AV10">
            <v>3793.0191700343489</v>
          </cell>
          <cell r="AW10">
            <v>4286.2644096814311</v>
          </cell>
          <cell r="AX10">
            <v>5163.875666559451</v>
          </cell>
          <cell r="AY10">
            <v>5334.7480124725389</v>
          </cell>
          <cell r="AZ10">
            <v>5086.3364611584484</v>
          </cell>
        </row>
        <row r="11">
          <cell r="A11" t="str">
            <v>x</v>
          </cell>
        </row>
        <row r="12">
          <cell r="A12" t="str">
            <v>BRADY</v>
          </cell>
          <cell r="C12" t="str">
            <v>Bonos Brady</v>
          </cell>
          <cell r="T12">
            <v>0</v>
          </cell>
          <cell r="U12">
            <v>0</v>
          </cell>
          <cell r="V12">
            <v>0</v>
          </cell>
          <cell r="W12">
            <v>0</v>
          </cell>
          <cell r="X12">
            <v>1360.3264475670558</v>
          </cell>
          <cell r="Y12">
            <v>838.3200200299143</v>
          </cell>
          <cell r="Z12">
            <v>793.8419970742018</v>
          </cell>
          <cell r="AA12">
            <v>715.91220092479534</v>
          </cell>
          <cell r="AB12">
            <v>518.18619744822877</v>
          </cell>
          <cell r="AC12">
            <v>501.05741792421264</v>
          </cell>
          <cell r="AD12">
            <v>849.47489744130439</v>
          </cell>
          <cell r="AE12">
            <v>539.79820820335112</v>
          </cell>
          <cell r="AF12">
            <v>510.12867528285335</v>
          </cell>
          <cell r="AG12">
            <v>487.45558688929526</v>
          </cell>
          <cell r="AH12">
            <v>797.55761404451437</v>
          </cell>
          <cell r="AI12">
            <v>1104.0459718634227</v>
          </cell>
          <cell r="AJ12">
            <v>1318.7833873498148</v>
          </cell>
          <cell r="AK12">
            <v>1455.2724121796596</v>
          </cell>
          <cell r="AL12">
            <v>1568.16193290663</v>
          </cell>
          <cell r="AM12">
            <v>1538.8551656697875</v>
          </cell>
          <cell r="AN12">
            <v>1087.3486465170599</v>
          </cell>
          <cell r="AO12">
            <v>1290.1874229787536</v>
          </cell>
          <cell r="AP12">
            <v>407.38612000000001</v>
          </cell>
          <cell r="AQ12">
            <v>402.08976000000007</v>
          </cell>
          <cell r="AR12">
            <v>552.30521052631582</v>
          </cell>
          <cell r="AS12">
            <v>279.14100000000008</v>
          </cell>
          <cell r="AT12">
            <v>353.64100000000002</v>
          </cell>
          <cell r="AU12">
            <v>607.70800000000008</v>
          </cell>
          <cell r="AV12">
            <v>520.57159999999999</v>
          </cell>
          <cell r="AW12">
            <v>562.32892000000004</v>
          </cell>
          <cell r="AX12">
            <v>503.8780855156034</v>
          </cell>
          <cell r="AY12">
            <v>547.33688551560351</v>
          </cell>
          <cell r="AZ12">
            <v>548.79048551560345</v>
          </cell>
          <cell r="BA12">
            <v>435.45048551560348</v>
          </cell>
        </row>
        <row r="13">
          <cell r="A13" t="str">
            <v>PAR</v>
          </cell>
          <cell r="B13" t="str">
            <v>PAR</v>
          </cell>
          <cell r="X13">
            <v>802.35535659154095</v>
          </cell>
          <cell r="Y13">
            <v>440.63625077591558</v>
          </cell>
          <cell r="Z13">
            <v>419.57611341830165</v>
          </cell>
          <cell r="AA13">
            <v>345.60928433268856</v>
          </cell>
          <cell r="AB13">
            <v>249.58614542213164</v>
          </cell>
          <cell r="AC13">
            <v>287.99057684961156</v>
          </cell>
          <cell r="AD13">
            <v>286.24583388881484</v>
          </cell>
          <cell r="AE13">
            <v>169.83218588640273</v>
          </cell>
          <cell r="AF13">
            <v>175.53044915954808</v>
          </cell>
          <cell r="AG13">
            <v>138.04181184668991</v>
          </cell>
          <cell r="AH13">
            <v>252.43658001879112</v>
          </cell>
          <cell r="AI13">
            <v>224.66163597947482</v>
          </cell>
          <cell r="AJ13">
            <v>770.8536957849725</v>
          </cell>
          <cell r="AK13">
            <v>726.7058660763696</v>
          </cell>
          <cell r="AL13">
            <v>761.93529148650669</v>
          </cell>
          <cell r="AM13">
            <v>648.84277620396597</v>
          </cell>
          <cell r="AN13">
            <v>654.7217391304348</v>
          </cell>
          <cell r="AO13">
            <v>548.3739130434783</v>
          </cell>
          <cell r="AP13">
            <v>50.22</v>
          </cell>
          <cell r="AQ13">
            <v>42.1</v>
          </cell>
          <cell r="AR13">
            <v>37.374736842105264</v>
          </cell>
          <cell r="AS13">
            <v>45.574736842105267</v>
          </cell>
          <cell r="AT13">
            <v>50.574736842105267</v>
          </cell>
          <cell r="AU13">
            <v>96.970736842105254</v>
          </cell>
          <cell r="AV13">
            <v>291.98973684210523</v>
          </cell>
          <cell r="AW13">
            <v>303.22073684210523</v>
          </cell>
          <cell r="AX13">
            <v>305.67073684210521</v>
          </cell>
          <cell r="AY13">
            <v>315.96073684210523</v>
          </cell>
          <cell r="AZ13">
            <v>315.98073684210522</v>
          </cell>
        </row>
        <row r="14">
          <cell r="A14" t="str">
            <v>DISD</v>
          </cell>
          <cell r="B14" t="str">
            <v>DISD</v>
          </cell>
          <cell r="X14">
            <v>10.084280423956072</v>
          </cell>
          <cell r="Y14">
            <v>3.1390296886314268</v>
          </cell>
          <cell r="Z14">
            <v>20.612877309767018</v>
          </cell>
          <cell r="AA14">
            <v>3.9064176861987554</v>
          </cell>
          <cell r="AB14">
            <v>15.726802965625703</v>
          </cell>
          <cell r="AC14">
            <v>10.289822511795103</v>
          </cell>
          <cell r="AD14">
            <v>4.19417712267024</v>
          </cell>
          <cell r="AE14">
            <v>3.2355016226894318</v>
          </cell>
          <cell r="AF14">
            <v>15.365952284674485</v>
          </cell>
          <cell r="AG14">
            <v>2.6769593091717918</v>
          </cell>
          <cell r="AH14">
            <v>29.912317918257674</v>
          </cell>
          <cell r="AI14">
            <v>4.2315042315042319</v>
          </cell>
          <cell r="AJ14">
            <v>3.7836139733601413</v>
          </cell>
          <cell r="AK14">
            <v>12.529182879377432</v>
          </cell>
          <cell r="AL14">
            <v>12.460629921259843</v>
          </cell>
          <cell r="AM14">
            <v>12.421966674489557</v>
          </cell>
          <cell r="AN14">
            <v>11.985150449394293</v>
          </cell>
          <cell r="AO14">
            <v>14.091603053435113</v>
          </cell>
          <cell r="AP14">
            <v>7.0490000000000004</v>
          </cell>
          <cell r="AQ14">
            <v>11.07</v>
          </cell>
          <cell r="AR14">
            <v>4.9342105263157903</v>
          </cell>
          <cell r="AS14">
            <v>1.22</v>
          </cell>
          <cell r="AT14">
            <v>35.519999999999996</v>
          </cell>
          <cell r="AU14">
            <v>57.866</v>
          </cell>
          <cell r="AV14">
            <v>59.293999999999997</v>
          </cell>
          <cell r="AW14">
            <v>76.272999999999996</v>
          </cell>
          <cell r="AX14">
            <v>76.272999999999996</v>
          </cell>
          <cell r="AY14">
            <v>76.272999999999996</v>
          </cell>
          <cell r="AZ14">
            <v>76.272999999999996</v>
          </cell>
        </row>
        <row r="15">
          <cell r="A15" t="str">
            <v>FRB</v>
          </cell>
          <cell r="B15" t="str">
            <v>FRB</v>
          </cell>
          <cell r="X15">
            <v>547.88681055155871</v>
          </cell>
          <cell r="Y15">
            <v>394.54473956536737</v>
          </cell>
          <cell r="Z15">
            <v>353.65300634613311</v>
          </cell>
          <cell r="AA15">
            <v>366.39649890590806</v>
          </cell>
          <cell r="AB15">
            <v>252.87324906047144</v>
          </cell>
          <cell r="AC15">
            <v>202.77701856280601</v>
          </cell>
          <cell r="AD15">
            <v>559.03488642981938</v>
          </cell>
          <cell r="AE15">
            <v>366.73052069425898</v>
          </cell>
          <cell r="AF15">
            <v>319.23227383863082</v>
          </cell>
          <cell r="AG15">
            <v>346.73681573343356</v>
          </cell>
          <cell r="AH15">
            <v>515.20871610746565</v>
          </cell>
          <cell r="AI15">
            <v>875.15283165244364</v>
          </cell>
          <cell r="AJ15">
            <v>544.14607759148214</v>
          </cell>
          <cell r="AK15">
            <v>716.03736322391262</v>
          </cell>
          <cell r="AL15">
            <v>793.76601149886346</v>
          </cell>
          <cell r="AM15">
            <v>877.590422791332</v>
          </cell>
          <cell r="AN15">
            <v>420.64175693723098</v>
          </cell>
          <cell r="AO15">
            <v>727.72190688184003</v>
          </cell>
          <cell r="AP15">
            <v>350.11712</v>
          </cell>
          <cell r="AQ15">
            <v>348.91976000000005</v>
          </cell>
          <cell r="AR15">
            <v>509.99626315789476</v>
          </cell>
          <cell r="AS15">
            <v>232.34626315789478</v>
          </cell>
          <cell r="AT15">
            <v>267.54626315789477</v>
          </cell>
          <cell r="AU15">
            <v>452.87126315789476</v>
          </cell>
          <cell r="AV15">
            <v>169.28786315789475</v>
          </cell>
          <cell r="AW15">
            <v>182.83518315789476</v>
          </cell>
          <cell r="AX15">
            <v>121.93434867349825</v>
          </cell>
          <cell r="AY15">
            <v>155.10314867349825</v>
          </cell>
          <cell r="AZ15">
            <v>156.53674867349827</v>
          </cell>
        </row>
        <row r="16">
          <cell r="A16" t="str">
            <v>GLOB</v>
          </cell>
          <cell r="C16" t="str">
            <v>Bonos Globales</v>
          </cell>
          <cell r="T16">
            <v>0</v>
          </cell>
          <cell r="U16">
            <v>0</v>
          </cell>
          <cell r="V16">
            <v>0</v>
          </cell>
          <cell r="W16">
            <v>0</v>
          </cell>
          <cell r="X16">
            <v>115.4641393468445</v>
          </cell>
          <cell r="Y16">
            <v>123.48768536098891</v>
          </cell>
          <cell r="Z16">
            <v>180.40097775463866</v>
          </cell>
          <cell r="AA16">
            <v>411.75740460385998</v>
          </cell>
          <cell r="AB16">
            <v>581.78908669503835</v>
          </cell>
          <cell r="AC16">
            <v>482.27952253653882</v>
          </cell>
          <cell r="AD16">
            <v>420.58878741719917</v>
          </cell>
          <cell r="AE16">
            <v>236.71754854568337</v>
          </cell>
          <cell r="AF16">
            <v>327.05704839061406</v>
          </cell>
          <cell r="AG16">
            <v>508.59516839979102</v>
          </cell>
          <cell r="AH16">
            <v>592.99265291575557</v>
          </cell>
          <cell r="AI16">
            <v>629.56438491241386</v>
          </cell>
          <cell r="AJ16">
            <v>599.33013518952134</v>
          </cell>
          <cell r="AK16">
            <v>1124.8070366734444</v>
          </cell>
          <cell r="AL16">
            <v>1416.603359482943</v>
          </cell>
          <cell r="AM16">
            <v>1606.6941338882116</v>
          </cell>
          <cell r="AN16">
            <v>1177.3089211851436</v>
          </cell>
          <cell r="AO16">
            <v>1325.368895524942</v>
          </cell>
          <cell r="AP16">
            <v>5776.5520000000006</v>
          </cell>
          <cell r="AQ16">
            <v>5281.4620000000004</v>
          </cell>
          <cell r="AR16">
            <v>5453.5695863157907</v>
          </cell>
          <cell r="AS16">
            <v>81.526578947368463</v>
          </cell>
          <cell r="AT16">
            <v>222.65697894736849</v>
          </cell>
          <cell r="AU16">
            <v>386.5301289473685</v>
          </cell>
          <cell r="AV16">
            <v>383.64877044736846</v>
          </cell>
          <cell r="AW16">
            <v>516.28636634049349</v>
          </cell>
          <cell r="AX16">
            <v>520.52536634049341</v>
          </cell>
          <cell r="AY16">
            <v>542.13826621739736</v>
          </cell>
          <cell r="AZ16">
            <v>633.51872621739733</v>
          </cell>
          <cell r="BA16">
            <v>610.59112780833777</v>
          </cell>
        </row>
        <row r="17">
          <cell r="A17" t="str">
            <v>BG01/03</v>
          </cell>
          <cell r="B17" t="str">
            <v>BG01/03</v>
          </cell>
          <cell r="C17" t="str">
            <v xml:space="preserve">    Bono Global I (8.375%)</v>
          </cell>
          <cell r="X17">
            <v>52.251139346844496</v>
          </cell>
          <cell r="Y17">
            <v>20.327519772865546</v>
          </cell>
          <cell r="Z17">
            <v>19.630826478652565</v>
          </cell>
          <cell r="AA17">
            <v>20.454368932038836</v>
          </cell>
          <cell r="AB17">
            <v>35.76158940397351</v>
          </cell>
          <cell r="AC17">
            <v>70.800582241630266</v>
          </cell>
          <cell r="AD17">
            <v>27.501246882793019</v>
          </cell>
          <cell r="AE17">
            <v>31.606557377049182</v>
          </cell>
          <cell r="AF17">
            <v>51.718564809826525</v>
          </cell>
          <cell r="AG17">
            <v>44.397905759162306</v>
          </cell>
          <cell r="AH17">
            <v>55.778263244128887</v>
          </cell>
          <cell r="AI17">
            <v>24.290512174643158</v>
          </cell>
          <cell r="AJ17">
            <v>13.701298701298702</v>
          </cell>
          <cell r="AK17">
            <v>13.877677100494234</v>
          </cell>
          <cell r="AL17">
            <v>31.011162891514033</v>
          </cell>
          <cell r="AM17">
            <v>16.552335279399497</v>
          </cell>
          <cell r="AN17">
            <v>12.9760348583878</v>
          </cell>
          <cell r="AO17">
            <v>52.546410199060617</v>
          </cell>
          <cell r="AP17">
            <v>15.025</v>
          </cell>
          <cell r="AQ17">
            <v>19.864999999999998</v>
          </cell>
          <cell r="AR17">
            <v>11.57657894736842</v>
          </cell>
          <cell r="AS17">
            <v>2.776578947368419</v>
          </cell>
          <cell r="AT17">
            <v>2.8965789473684191</v>
          </cell>
          <cell r="AU17">
            <v>14.616578947368421</v>
          </cell>
          <cell r="AV17">
            <v>16.256578947368421</v>
          </cell>
          <cell r="AW17">
            <v>11.88657894736842</v>
          </cell>
          <cell r="AX17">
            <v>11.036578947368419</v>
          </cell>
          <cell r="AY17">
            <v>10.276578947368419</v>
          </cell>
          <cell r="AZ17">
            <v>16.72657894736842</v>
          </cell>
        </row>
        <row r="18">
          <cell r="A18" t="str">
            <v>BG02/99</v>
          </cell>
          <cell r="B18" t="str">
            <v>BG02/99</v>
          </cell>
          <cell r="C18" t="str">
            <v xml:space="preserve">    Bono Global II (10.95%)</v>
          </cell>
          <cell r="X18">
            <v>3</v>
          </cell>
          <cell r="Y18">
            <v>3</v>
          </cell>
          <cell r="Z18">
            <v>2.8153061224489795</v>
          </cell>
          <cell r="AA18">
            <v>3.6806122448979592</v>
          </cell>
          <cell r="AB18">
            <v>27.312348668280872</v>
          </cell>
          <cell r="AC18">
            <v>3.0680000000000001</v>
          </cell>
          <cell r="AD18">
            <v>2.738</v>
          </cell>
          <cell r="AE18">
            <v>5.6790000000000003</v>
          </cell>
          <cell r="AF18">
            <v>2.6585269791256398</v>
          </cell>
          <cell r="AG18">
            <v>18.764192661646945</v>
          </cell>
          <cell r="AH18">
            <v>13.065331614949937</v>
          </cell>
          <cell r="AI18">
            <v>19.314638590807856</v>
          </cell>
          <cell r="AJ18">
            <v>0</v>
          </cell>
          <cell r="AK18">
            <v>0</v>
          </cell>
          <cell r="AL18">
            <v>0</v>
          </cell>
          <cell r="AM18">
            <v>0</v>
          </cell>
          <cell r="AN18">
            <v>0</v>
          </cell>
          <cell r="AO18">
            <v>0</v>
          </cell>
          <cell r="AQ18">
            <v>0</v>
          </cell>
          <cell r="AR18">
            <v>0</v>
          </cell>
          <cell r="AS18">
            <v>0</v>
          </cell>
          <cell r="AT18">
            <v>0</v>
          </cell>
          <cell r="AU18">
            <v>0</v>
          </cell>
          <cell r="AV18">
            <v>0</v>
          </cell>
          <cell r="AW18">
            <v>0</v>
          </cell>
          <cell r="AX18">
            <v>0</v>
          </cell>
          <cell r="AY18">
            <v>0</v>
          </cell>
          <cell r="AZ18">
            <v>0</v>
          </cell>
        </row>
        <row r="19">
          <cell r="A19" t="str">
            <v>BG03/01</v>
          </cell>
          <cell r="B19" t="str">
            <v>BG03/01</v>
          </cell>
          <cell r="C19" t="str">
            <v xml:space="preserve">    Bono Global III</v>
          </cell>
          <cell r="X19">
            <v>6.5000000000000002E-2</v>
          </cell>
          <cell r="Y19">
            <v>6.5000000000000002E-2</v>
          </cell>
          <cell r="Z19">
            <v>6.6326530612244902E-2</v>
          </cell>
          <cell r="AA19">
            <v>6.4285714285714293E-2</v>
          </cell>
          <cell r="AB19">
            <v>0.1</v>
          </cell>
          <cell r="AC19">
            <v>0.16400000000000001</v>
          </cell>
          <cell r="AD19">
            <v>0.25900000000000001</v>
          </cell>
          <cell r="AE19">
            <v>1.825</v>
          </cell>
          <cell r="AF19">
            <v>1.8988606835898461</v>
          </cell>
          <cell r="AG19">
            <v>6.486486486486486</v>
          </cell>
          <cell r="AH19">
            <v>6.5460660415817369</v>
          </cell>
          <cell r="AI19">
            <v>5.5083291267036856</v>
          </cell>
          <cell r="AJ19">
            <v>6.5283582089552246</v>
          </cell>
          <cell r="AK19">
            <v>6.5720207253886009</v>
          </cell>
          <cell r="AL19">
            <v>21.056660039761432</v>
          </cell>
          <cell r="AM19">
            <v>36.198420533070092</v>
          </cell>
          <cell r="AN19">
            <v>41.198265668111944</v>
          </cell>
          <cell r="AO19">
            <v>0</v>
          </cell>
          <cell r="AQ19">
            <v>0</v>
          </cell>
          <cell r="AR19">
            <v>0</v>
          </cell>
          <cell r="AS19">
            <v>0</v>
          </cell>
          <cell r="AT19">
            <v>0</v>
          </cell>
          <cell r="AU19">
            <v>0</v>
          </cell>
          <cell r="AV19">
            <v>0</v>
          </cell>
          <cell r="AW19">
            <v>0</v>
          </cell>
          <cell r="AX19">
            <v>0</v>
          </cell>
          <cell r="AY19">
            <v>0</v>
          </cell>
          <cell r="AZ19">
            <v>10.29</v>
          </cell>
        </row>
        <row r="20">
          <cell r="A20" t="str">
            <v>BG04/06</v>
          </cell>
          <cell r="B20" t="str">
            <v>BG04/06</v>
          </cell>
          <cell r="C20" t="str">
            <v xml:space="preserve">    Bono Global IV</v>
          </cell>
          <cell r="X20">
            <v>60.14800000000001</v>
          </cell>
          <cell r="Y20">
            <v>15</v>
          </cell>
          <cell r="Z20">
            <v>8.7178372739916536</v>
          </cell>
          <cell r="AA20">
            <v>5.4554596497108854</v>
          </cell>
          <cell r="AB20">
            <v>29.508196721311471</v>
          </cell>
          <cell r="AC20">
            <v>21.580339619421451</v>
          </cell>
          <cell r="AD20">
            <v>41.454984669701759</v>
          </cell>
          <cell r="AE20">
            <v>29.46837213950235</v>
          </cell>
          <cell r="AF20">
            <v>46.164356822174504</v>
          </cell>
          <cell r="AG20">
            <v>14.509803921568627</v>
          </cell>
          <cell r="AH20">
            <v>13.918877394243573</v>
          </cell>
          <cell r="AI20">
            <v>47.937131630648324</v>
          </cell>
          <cell r="AJ20">
            <v>14.616441043751225</v>
          </cell>
          <cell r="AK20">
            <v>38.367820537613611</v>
          </cell>
          <cell r="AL20">
            <v>30.648804024227495</v>
          </cell>
          <cell r="AM20">
            <v>36.791559850128181</v>
          </cell>
          <cell r="AN20">
            <v>19.823958333333334</v>
          </cell>
          <cell r="AO20">
            <v>16.057294429708222</v>
          </cell>
          <cell r="AP20">
            <v>7.35</v>
          </cell>
          <cell r="AQ20">
            <v>6.5179999999999998</v>
          </cell>
          <cell r="AR20">
            <v>4.5306315789473679</v>
          </cell>
          <cell r="AS20">
            <v>0</v>
          </cell>
          <cell r="AT20">
            <v>0.24</v>
          </cell>
          <cell r="AU20">
            <v>35.260000000000005</v>
          </cell>
          <cell r="AV20">
            <v>35.260000000000005</v>
          </cell>
          <cell r="AW20">
            <v>24.470000000000006</v>
          </cell>
          <cell r="AX20">
            <v>24.970000000000006</v>
          </cell>
          <cell r="AY20">
            <v>24.970000000000006</v>
          </cell>
          <cell r="AZ20">
            <v>35.260000000000005</v>
          </cell>
        </row>
        <row r="21">
          <cell r="A21" t="str">
            <v>BG05/17</v>
          </cell>
          <cell r="B21" t="str">
            <v>BG05/17</v>
          </cell>
          <cell r="C21" t="str">
            <v xml:space="preserve">    Bono GlobalI V Megabono</v>
          </cell>
          <cell r="Y21">
            <v>85.095165588123351</v>
          </cell>
          <cell r="Z21">
            <v>149.17068134893321</v>
          </cell>
          <cell r="AA21">
            <v>249.45731191885037</v>
          </cell>
          <cell r="AB21">
            <v>295.2967032967033</v>
          </cell>
          <cell r="AC21">
            <v>239.94100806801424</v>
          </cell>
          <cell r="AD21">
            <v>302.63304566702629</v>
          </cell>
          <cell r="AE21">
            <v>126.64183076104311</v>
          </cell>
          <cell r="AF21">
            <v>163.22078907435508</v>
          </cell>
          <cell r="AG21">
            <v>336.74418604651163</v>
          </cell>
          <cell r="AH21">
            <v>304.55694810905885</v>
          </cell>
          <cell r="AI21">
            <v>376.60762633047432</v>
          </cell>
          <cell r="AJ21">
            <v>367.26792235248894</v>
          </cell>
          <cell r="AK21">
            <v>460.54877433672959</v>
          </cell>
          <cell r="AL21">
            <v>453.05529125700389</v>
          </cell>
          <cell r="AM21">
            <v>514.36636571304246</v>
          </cell>
          <cell r="AN21">
            <v>364.24373744847264</v>
          </cell>
          <cell r="AO21">
            <v>387.08090463977618</v>
          </cell>
          <cell r="AP21">
            <v>178.36199999999999</v>
          </cell>
          <cell r="AQ21">
            <v>276.07299999999998</v>
          </cell>
          <cell r="AR21">
            <v>276.07299999999998</v>
          </cell>
          <cell r="AS21">
            <v>47.000000000000043</v>
          </cell>
          <cell r="AT21">
            <v>71.500000000000043</v>
          </cell>
          <cell r="AU21">
            <v>143.39100000000002</v>
          </cell>
          <cell r="AV21">
            <v>136.19300000000001</v>
          </cell>
          <cell r="AW21">
            <v>153.19600000000003</v>
          </cell>
          <cell r="AX21">
            <v>159.10500000000002</v>
          </cell>
          <cell r="AY21">
            <v>173.46500000000003</v>
          </cell>
          <cell r="AZ21">
            <v>191.10100000000003</v>
          </cell>
        </row>
        <row r="22">
          <cell r="A22" t="str">
            <v>BG06/27</v>
          </cell>
          <cell r="B22" t="str">
            <v>BG06/27</v>
          </cell>
          <cell r="C22" t="str">
            <v xml:space="preserve">    Bono Global VI (9.75%)</v>
          </cell>
          <cell r="AA22">
            <v>132.64536614407621</v>
          </cell>
          <cell r="AB22">
            <v>193.81024860476916</v>
          </cell>
          <cell r="AC22">
            <v>146.72559260747289</v>
          </cell>
          <cell r="AD22">
            <v>46.002510197678063</v>
          </cell>
          <cell r="AE22">
            <v>41.496788268088721</v>
          </cell>
          <cell r="AF22">
            <v>61.395950021542447</v>
          </cell>
          <cell r="AG22">
            <v>75.534839249432295</v>
          </cell>
          <cell r="AH22">
            <v>74.617517328292379</v>
          </cell>
          <cell r="AI22">
            <v>87.611144042679314</v>
          </cell>
          <cell r="AJ22">
            <v>80.766371487919528</v>
          </cell>
          <cell r="AK22">
            <v>103.32379535309605</v>
          </cell>
          <cell r="AL22">
            <v>173.6652647204354</v>
          </cell>
          <cell r="AM22">
            <v>92.390188962582911</v>
          </cell>
          <cell r="AN22">
            <v>62.503268750742897</v>
          </cell>
          <cell r="AO22">
            <v>167.43440627535841</v>
          </cell>
          <cell r="AP22">
            <v>44.750999999999998</v>
          </cell>
          <cell r="AQ22">
            <v>67.233000000000004</v>
          </cell>
          <cell r="AR22">
            <v>62.962473684210529</v>
          </cell>
          <cell r="AS22">
            <v>0</v>
          </cell>
          <cell r="AT22">
            <v>0</v>
          </cell>
          <cell r="AU22">
            <v>0</v>
          </cell>
          <cell r="AV22">
            <v>6.0000000000002274E-2</v>
          </cell>
          <cell r="AW22">
            <v>26.09</v>
          </cell>
          <cell r="AX22">
            <v>22.74</v>
          </cell>
          <cell r="AY22">
            <v>28.96</v>
          </cell>
          <cell r="AZ22">
            <v>39.75</v>
          </cell>
        </row>
        <row r="23">
          <cell r="A23" t="str">
            <v>BG07/05</v>
          </cell>
          <cell r="B23" t="str">
            <v>BG07/05</v>
          </cell>
          <cell r="C23" t="str">
            <v xml:space="preserve">    Bono Global VII (11%)</v>
          </cell>
          <cell r="AF23">
            <v>0</v>
          </cell>
          <cell r="AG23">
            <v>0</v>
          </cell>
          <cell r="AH23">
            <v>56.36560302866414</v>
          </cell>
          <cell r="AI23">
            <v>3.1042128603104215</v>
          </cell>
          <cell r="AJ23">
            <v>42.468923698837798</v>
          </cell>
          <cell r="AK23">
            <v>46.142717497556212</v>
          </cell>
          <cell r="AL23">
            <v>46.709744658676392</v>
          </cell>
          <cell r="AM23">
            <v>45.76</v>
          </cell>
          <cell r="AN23">
            <v>43.257909071862557</v>
          </cell>
          <cell r="AO23">
            <v>34.688156972669937</v>
          </cell>
          <cell r="AP23">
            <v>4.7619999999999996</v>
          </cell>
          <cell r="AQ23">
            <v>8.4</v>
          </cell>
          <cell r="AR23">
            <v>36.1</v>
          </cell>
          <cell r="AS23">
            <v>19.05</v>
          </cell>
          <cell r="AT23">
            <v>20.05</v>
          </cell>
          <cell r="AU23">
            <v>25.55</v>
          </cell>
          <cell r="AV23">
            <v>24.719000000000001</v>
          </cell>
          <cell r="AW23">
            <v>28.919</v>
          </cell>
          <cell r="AX23">
            <v>30.119</v>
          </cell>
          <cell r="AY23">
            <v>29.279</v>
          </cell>
          <cell r="AZ23">
            <v>35.923000000000002</v>
          </cell>
        </row>
        <row r="24">
          <cell r="A24" t="str">
            <v>BG08/19</v>
          </cell>
          <cell r="B24" t="str">
            <v>BG08/19</v>
          </cell>
          <cell r="C24" t="str">
            <v xml:space="preserve">    Bono Global VIII (12,125%)</v>
          </cell>
          <cell r="AG24">
            <v>12.157754274982702</v>
          </cell>
          <cell r="AH24">
            <v>29.100456136628829</v>
          </cell>
          <cell r="AI24">
            <v>27.605855192062091</v>
          </cell>
          <cell r="AJ24">
            <v>38.112898827379325</v>
          </cell>
          <cell r="AK24">
            <v>50.254055110416253</v>
          </cell>
          <cell r="AL24">
            <v>71.882484270347064</v>
          </cell>
          <cell r="AM24">
            <v>91.239012138970281</v>
          </cell>
          <cell r="AN24">
            <v>29.85326256634405</v>
          </cell>
          <cell r="AO24">
            <v>37.394665215024496</v>
          </cell>
          <cell r="AP24">
            <v>20.582000000000001</v>
          </cell>
          <cell r="AQ24">
            <v>20.02</v>
          </cell>
          <cell r="AR24">
            <v>19</v>
          </cell>
          <cell r="AS24">
            <v>0</v>
          </cell>
          <cell r="AT24">
            <v>0</v>
          </cell>
          <cell r="AU24">
            <v>0</v>
          </cell>
          <cell r="AV24">
            <v>0</v>
          </cell>
          <cell r="AW24">
            <v>0</v>
          </cell>
          <cell r="AX24">
            <v>0</v>
          </cell>
          <cell r="AY24">
            <v>0</v>
          </cell>
          <cell r="AZ24">
            <v>0</v>
          </cell>
        </row>
        <row r="25">
          <cell r="A25" t="str">
            <v>BG09/09</v>
          </cell>
          <cell r="B25" t="str">
            <v>BG09/09</v>
          </cell>
          <cell r="C25" t="str">
            <v xml:space="preserve">    Bono Global IX (11,75%)</v>
          </cell>
          <cell r="AH25">
            <v>39.043590018207126</v>
          </cell>
          <cell r="AI25">
            <v>37.584934964084646</v>
          </cell>
          <cell r="AJ25">
            <v>35.867920868890607</v>
          </cell>
          <cell r="AK25">
            <v>128.563103085889</v>
          </cell>
          <cell r="AL25">
            <v>216.70082815734989</v>
          </cell>
          <cell r="AM25">
            <v>268.96892796483155</v>
          </cell>
          <cell r="AN25">
            <v>185.38235602643448</v>
          </cell>
          <cell r="AO25">
            <v>183.93831168831167</v>
          </cell>
          <cell r="AP25">
            <v>142.48699999999999</v>
          </cell>
          <cell r="AQ25">
            <v>140.56200000000001</v>
          </cell>
          <cell r="AR25">
            <v>138.4</v>
          </cell>
          <cell r="AS25">
            <v>0</v>
          </cell>
          <cell r="AT25">
            <v>0</v>
          </cell>
          <cell r="AU25">
            <v>0</v>
          </cell>
          <cell r="AV25">
            <v>0</v>
          </cell>
          <cell r="AW25">
            <v>25.369</v>
          </cell>
          <cell r="AX25">
            <v>25.369</v>
          </cell>
          <cell r="AY25">
            <v>25.369</v>
          </cell>
          <cell r="AZ25">
            <v>29</v>
          </cell>
        </row>
        <row r="26">
          <cell r="A26" t="str">
            <v>BG10/20</v>
          </cell>
          <cell r="B26" t="str">
            <v>BG10/20</v>
          </cell>
          <cell r="C26" t="str">
            <v xml:space="preserve">    Bono Global X (12%)</v>
          </cell>
          <cell r="AJ26">
            <v>0</v>
          </cell>
          <cell r="AK26">
            <v>18.064391000775796</v>
          </cell>
          <cell r="AL26">
            <v>20.142160844841595</v>
          </cell>
          <cell r="AM26">
            <v>38.28151260504201</v>
          </cell>
          <cell r="AN26">
            <v>15.434583714547117</v>
          </cell>
          <cell r="AO26">
            <v>33.586359920588585</v>
          </cell>
          <cell r="AP26">
            <v>10.574</v>
          </cell>
          <cell r="AQ26">
            <v>9.6489999999999991</v>
          </cell>
          <cell r="AR26">
            <v>9.0437368421052611</v>
          </cell>
          <cell r="AS26">
            <v>0</v>
          </cell>
          <cell r="AT26">
            <v>0</v>
          </cell>
          <cell r="AU26">
            <v>0</v>
          </cell>
          <cell r="AV26">
            <v>0</v>
          </cell>
          <cell r="AW26">
            <v>33.18</v>
          </cell>
          <cell r="AX26">
            <v>33.18</v>
          </cell>
          <cell r="AY26">
            <v>33.18</v>
          </cell>
          <cell r="AZ26">
            <v>33.18</v>
          </cell>
        </row>
        <row r="27">
          <cell r="A27" t="str">
            <v>BG11/10</v>
          </cell>
          <cell r="B27" t="str">
            <v>BG11/10</v>
          </cell>
          <cell r="C27" t="str">
            <v xml:space="preserve">    Bono Global XI (11,375%)</v>
          </cell>
          <cell r="AJ27">
            <v>0</v>
          </cell>
          <cell r="AK27">
            <v>259.09268192548495</v>
          </cell>
          <cell r="AL27">
            <v>177.4559831312599</v>
          </cell>
          <cell r="AM27">
            <v>254.79956663055253</v>
          </cell>
          <cell r="AN27">
            <v>230.68072162785819</v>
          </cell>
          <cell r="AO27">
            <v>85.760447590774135</v>
          </cell>
          <cell r="AP27">
            <v>65.787000000000006</v>
          </cell>
          <cell r="AQ27">
            <v>57.357999999999997</v>
          </cell>
          <cell r="AR27">
            <v>52.8</v>
          </cell>
          <cell r="AS27">
            <v>0</v>
          </cell>
          <cell r="AT27">
            <v>1.9</v>
          </cell>
          <cell r="AU27">
            <v>29.9</v>
          </cell>
          <cell r="AV27">
            <v>30.08</v>
          </cell>
          <cell r="AW27">
            <v>19.715999999999998</v>
          </cell>
          <cell r="AX27">
            <v>19.795999999999999</v>
          </cell>
          <cell r="AY27">
            <v>18.996000000000002</v>
          </cell>
          <cell r="AZ27">
            <v>30.080000000000002</v>
          </cell>
        </row>
        <row r="28">
          <cell r="A28" t="str">
            <v>BG12/15</v>
          </cell>
          <cell r="B28" t="str">
            <v>BG12/15</v>
          </cell>
          <cell r="C28" t="str">
            <v xml:space="preserve">    Bono Global XII (11,75%)</v>
          </cell>
          <cell r="AJ28">
            <v>0</v>
          </cell>
          <cell r="AK28">
            <v>0</v>
          </cell>
          <cell r="AL28">
            <v>174.27497548752586</v>
          </cell>
          <cell r="AM28">
            <v>174.67679413305393</v>
          </cell>
          <cell r="AN28">
            <v>156.07482769937641</v>
          </cell>
          <cell r="AO28">
            <v>146.79949760219228</v>
          </cell>
          <cell r="AP28">
            <v>49.558</v>
          </cell>
          <cell r="AQ28">
            <v>75.863</v>
          </cell>
          <cell r="AR28">
            <v>76.108263157894726</v>
          </cell>
          <cell r="AS28">
            <v>0</v>
          </cell>
          <cell r="AT28">
            <v>0</v>
          </cell>
          <cell r="AU28">
            <v>0</v>
          </cell>
          <cell r="AV28">
            <v>0</v>
          </cell>
          <cell r="AW28">
            <v>12.604000000000006</v>
          </cell>
          <cell r="AX28">
            <v>13.534000000000006</v>
          </cell>
          <cell r="AY28">
            <v>13.134</v>
          </cell>
          <cell r="AZ28">
            <v>46.014000000000003</v>
          </cell>
        </row>
        <row r="29">
          <cell r="A29" t="str">
            <v>BG13/30</v>
          </cell>
          <cell r="B29" t="str">
            <v>BG13/30</v>
          </cell>
          <cell r="C29" t="str">
            <v xml:space="preserve">    Bono Global XIII (10,25%)</v>
          </cell>
          <cell r="AJ29">
            <v>0</v>
          </cell>
          <cell r="AK29">
            <v>0</v>
          </cell>
          <cell r="AL29">
            <v>0</v>
          </cell>
          <cell r="AM29">
            <v>36.669450077537867</v>
          </cell>
          <cell r="AN29">
            <v>15.879995419672507</v>
          </cell>
          <cell r="AO29">
            <v>46.568800403225808</v>
          </cell>
          <cell r="AP29">
            <v>21.216999999999999</v>
          </cell>
          <cell r="AQ29">
            <v>36.182000000000002</v>
          </cell>
          <cell r="AR29">
            <v>34</v>
          </cell>
          <cell r="AS29">
            <v>0</v>
          </cell>
          <cell r="AT29">
            <v>0</v>
          </cell>
          <cell r="AU29">
            <v>0</v>
          </cell>
          <cell r="AV29">
            <v>0</v>
          </cell>
          <cell r="AW29">
            <v>0</v>
          </cell>
          <cell r="AX29">
            <v>0</v>
          </cell>
          <cell r="AY29">
            <v>0</v>
          </cell>
          <cell r="AZ29">
            <v>0</v>
          </cell>
        </row>
        <row r="30">
          <cell r="A30" t="str">
            <v>BG14/31</v>
          </cell>
          <cell r="B30" t="str">
            <v>BG14/31</v>
          </cell>
          <cell r="C30" t="str">
            <v xml:space="preserve">    Bono Global XIV (12%)</v>
          </cell>
          <cell r="AJ30">
            <v>0</v>
          </cell>
          <cell r="AK30">
            <v>0</v>
          </cell>
          <cell r="AL30">
            <v>0</v>
          </cell>
          <cell r="AM30">
            <v>0</v>
          </cell>
          <cell r="AN30">
            <v>0</v>
          </cell>
          <cell r="AO30">
            <v>12.808390392348658</v>
          </cell>
          <cell r="AP30">
            <v>10.78</v>
          </cell>
          <cell r="AQ30">
            <v>0.48</v>
          </cell>
          <cell r="AR30">
            <v>6.3157894736841635E-3</v>
          </cell>
          <cell r="AS30">
            <v>0</v>
          </cell>
          <cell r="AT30">
            <v>0</v>
          </cell>
          <cell r="AU30">
            <v>0</v>
          </cell>
          <cell r="AV30">
            <v>0</v>
          </cell>
          <cell r="AW30">
            <v>0</v>
          </cell>
          <cell r="AX30">
            <v>0</v>
          </cell>
          <cell r="AY30">
            <v>0</v>
          </cell>
          <cell r="AZ30">
            <v>0</v>
          </cell>
        </row>
        <row r="31">
          <cell r="A31" t="str">
            <v>BG15/12</v>
          </cell>
          <cell r="B31" t="str">
            <v>BG15/12</v>
          </cell>
          <cell r="C31" t="str">
            <v xml:space="preserve">    Bono Global XV (12,375%)</v>
          </cell>
          <cell r="AJ31">
            <v>0</v>
          </cell>
          <cell r="AK31">
            <v>0</v>
          </cell>
          <cell r="AL31">
            <v>0</v>
          </cell>
          <cell r="AM31">
            <v>0</v>
          </cell>
          <cell r="AN31">
            <v>0</v>
          </cell>
          <cell r="AO31">
            <v>120.70525019590282</v>
          </cell>
          <cell r="AP31">
            <v>79.388000000000005</v>
          </cell>
          <cell r="AQ31">
            <v>98.081999999999994</v>
          </cell>
          <cell r="AR31">
            <v>95.5</v>
          </cell>
          <cell r="AS31">
            <v>12.7</v>
          </cell>
          <cell r="AT31">
            <v>12.399999999999999</v>
          </cell>
          <cell r="AU31">
            <v>20.599999999999998</v>
          </cell>
          <cell r="AV31">
            <v>20.09</v>
          </cell>
          <cell r="AW31">
            <v>56.605999999999995</v>
          </cell>
          <cell r="AX31">
            <v>56.615999999999993</v>
          </cell>
          <cell r="AY31">
            <v>56.615999999999993</v>
          </cell>
          <cell r="AZ31">
            <v>62.48599999999999</v>
          </cell>
        </row>
        <row r="32">
          <cell r="A32" t="str">
            <v>BG16/08$</v>
          </cell>
          <cell r="B32" t="str">
            <v>BG16/08$</v>
          </cell>
          <cell r="C32" t="str">
            <v xml:space="preserve">    Bono Global XVI (10,00%-12,00%)</v>
          </cell>
          <cell r="AP32">
            <v>168.774</v>
          </cell>
          <cell r="AQ32">
            <v>168.5</v>
          </cell>
          <cell r="AR32">
            <v>167.5894736842105</v>
          </cell>
          <cell r="AS32">
            <v>0</v>
          </cell>
          <cell r="AT32">
            <v>0</v>
          </cell>
          <cell r="AU32">
            <v>0</v>
          </cell>
          <cell r="AV32">
            <v>0</v>
          </cell>
          <cell r="AW32">
            <v>0</v>
          </cell>
          <cell r="AX32">
            <v>0</v>
          </cell>
          <cell r="AY32">
            <v>0</v>
          </cell>
          <cell r="AZ32">
            <v>0</v>
          </cell>
        </row>
        <row r="33">
          <cell r="A33" t="str">
            <v>BG17/08</v>
          </cell>
          <cell r="B33" t="str">
            <v>BG17/08</v>
          </cell>
          <cell r="C33" t="str">
            <v xml:space="preserve">    Bono Global XVII (7,00%-15,50%)</v>
          </cell>
          <cell r="AP33">
            <v>4489.7809999999999</v>
          </cell>
          <cell r="AQ33">
            <v>3766.4110000000001</v>
          </cell>
          <cell r="AR33">
            <v>3772.9291126315793</v>
          </cell>
          <cell r="AS33">
            <v>0</v>
          </cell>
          <cell r="AT33">
            <v>60.745400000000018</v>
          </cell>
          <cell r="AU33">
            <v>60.745400000000018</v>
          </cell>
          <cell r="AV33">
            <v>60.745400000000018</v>
          </cell>
          <cell r="AW33">
            <v>60.745400000000018</v>
          </cell>
          <cell r="AX33">
            <v>60.745400000000018</v>
          </cell>
          <cell r="AY33">
            <v>60.745400000000018</v>
          </cell>
          <cell r="AZ33">
            <v>36.005400000000023</v>
          </cell>
        </row>
        <row r="34">
          <cell r="A34" t="str">
            <v>BG18/18</v>
          </cell>
          <cell r="B34" t="str">
            <v>BG18/18</v>
          </cell>
          <cell r="C34" t="str">
            <v xml:space="preserve">    Bono Global XVIII (12,25%)</v>
          </cell>
          <cell r="AP34">
            <v>294.50599999999997</v>
          </cell>
          <cell r="AQ34">
            <v>400.14400000000001</v>
          </cell>
          <cell r="AR34">
            <v>516.1</v>
          </cell>
          <cell r="AS34">
            <v>0</v>
          </cell>
          <cell r="AT34">
            <v>24.69</v>
          </cell>
          <cell r="AU34">
            <v>24.69</v>
          </cell>
          <cell r="AV34">
            <v>26.202262500000003</v>
          </cell>
          <cell r="AW34">
            <v>27.419306653125005</v>
          </cell>
          <cell r="AX34">
            <v>27.229306653125004</v>
          </cell>
          <cell r="AY34">
            <v>28.897101685628911</v>
          </cell>
          <cell r="AZ34">
            <v>29.452561685628911</v>
          </cell>
        </row>
        <row r="35">
          <cell r="A35" t="str">
            <v>BG19/31</v>
          </cell>
          <cell r="B35" t="str">
            <v>BG19/31</v>
          </cell>
          <cell r="C35" t="str">
            <v xml:space="preserve">    Bono Global XIX (12,00%)</v>
          </cell>
          <cell r="AP35">
            <v>172.86799999999999</v>
          </cell>
          <cell r="AQ35">
            <v>130.12200000000001</v>
          </cell>
          <cell r="AR35">
            <v>180.85</v>
          </cell>
          <cell r="AS35">
            <v>0</v>
          </cell>
          <cell r="AT35">
            <v>28.234999999999999</v>
          </cell>
          <cell r="AU35">
            <v>31.777149999999999</v>
          </cell>
          <cell r="AV35">
            <v>34.042529000000002</v>
          </cell>
          <cell r="AW35">
            <v>36.085080740000002</v>
          </cell>
          <cell r="AX35">
            <v>36.085080740000002</v>
          </cell>
          <cell r="AY35">
            <v>38.250185584400008</v>
          </cell>
          <cell r="AZ35">
            <v>38.250185584400008</v>
          </cell>
        </row>
        <row r="37">
          <cell r="C37" t="str">
            <v>Euronotas</v>
          </cell>
          <cell r="X37">
            <v>4.1210000000000004</v>
          </cell>
          <cell r="Y37">
            <v>30.712855606608663</v>
          </cell>
          <cell r="Z37">
            <v>46.586251652587165</v>
          </cell>
          <cell r="AA37">
            <v>16.204430490144773</v>
          </cell>
          <cell r="AB37">
            <v>82.856180532165709</v>
          </cell>
          <cell r="AC37">
            <v>87.211430744473944</v>
          </cell>
          <cell r="AD37">
            <v>113.02439681730603</v>
          </cell>
          <cell r="AE37">
            <v>104.97859245383998</v>
          </cell>
          <cell r="AF37">
            <v>94.350060129004063</v>
          </cell>
          <cell r="AG37">
            <v>86.361587982832603</v>
          </cell>
          <cell r="AH37">
            <v>145.21528338912617</v>
          </cell>
          <cell r="AI37">
            <v>69.048780487804876</v>
          </cell>
          <cell r="AJ37">
            <v>165.55142457312121</v>
          </cell>
          <cell r="AK37">
            <v>175.60608036540643</v>
          </cell>
          <cell r="AL37">
            <v>165.94654167759549</v>
          </cell>
          <cell r="AM37">
            <v>455.3262660352197</v>
          </cell>
          <cell r="AN37">
            <v>341.23027123777121</v>
          </cell>
          <cell r="AO37">
            <v>303.92090898564214</v>
          </cell>
          <cell r="AP37">
            <v>93.55</v>
          </cell>
          <cell r="AQ37">
            <v>92.59</v>
          </cell>
          <cell r="AR37">
            <v>87.232105263157891</v>
          </cell>
          <cell r="AS37">
            <v>14.192105263157893</v>
          </cell>
          <cell r="AT37">
            <v>6.2041742286751358</v>
          </cell>
          <cell r="AU37">
            <v>5.2084487534626032</v>
          </cell>
          <cell r="AV37">
            <v>4.2032280701754381</v>
          </cell>
          <cell r="AW37">
            <v>4.4300309597523215</v>
          </cell>
          <cell r="AX37">
            <v>4.8687865497076022</v>
          </cell>
          <cell r="AY37">
            <v>4.950751879699248</v>
          </cell>
          <cell r="AZ37">
            <v>4.8343414281845263</v>
          </cell>
          <cell r="BA37">
            <v>4.8319126866008206</v>
          </cell>
        </row>
        <row r="38">
          <cell r="A38" t="str">
            <v>EL/ARP-61</v>
          </cell>
          <cell r="B38" t="str">
            <v>EL/ARP-61</v>
          </cell>
          <cell r="C38" t="str">
            <v xml:space="preserve">    Euronota LXI $-2007</v>
          </cell>
          <cell r="Y38">
            <v>26.512855606608664</v>
          </cell>
          <cell r="Z38">
            <v>43.83058662795662</v>
          </cell>
          <cell r="AA38">
            <v>16.204430490144773</v>
          </cell>
          <cell r="AB38">
            <v>82.856180532165709</v>
          </cell>
          <cell r="AC38">
            <v>86.646548472274603</v>
          </cell>
          <cell r="AD38">
            <v>112.75943862423404</v>
          </cell>
          <cell r="AE38">
            <v>104.97859245383998</v>
          </cell>
          <cell r="AF38">
            <v>94.350060129004063</v>
          </cell>
          <cell r="AG38">
            <v>86.361587982832603</v>
          </cell>
          <cell r="AH38">
            <v>145.21528338912617</v>
          </cell>
          <cell r="AI38">
            <v>69.048780487804876</v>
          </cell>
          <cell r="AJ38">
            <v>20.808730493462672</v>
          </cell>
          <cell r="AK38">
            <v>27.266977708657333</v>
          </cell>
          <cell r="AL38">
            <v>25.926721700780277</v>
          </cell>
          <cell r="AM38">
            <v>23.219597550306212</v>
          </cell>
          <cell r="AN38">
            <v>33.583791066431758</v>
          </cell>
          <cell r="AO38">
            <v>52.956446850393704</v>
          </cell>
          <cell r="AP38">
            <v>1.39</v>
          </cell>
          <cell r="AQ38">
            <v>4.13</v>
          </cell>
          <cell r="AR38">
            <v>4.13</v>
          </cell>
          <cell r="AS38">
            <v>3.9299999999999997</v>
          </cell>
          <cell r="AT38">
            <v>1.3551724137931034</v>
          </cell>
          <cell r="AU38">
            <v>1.0342105263157895</v>
          </cell>
          <cell r="AV38">
            <v>0</v>
          </cell>
          <cell r="AW38">
            <v>0</v>
          </cell>
          <cell r="AX38">
            <v>0</v>
          </cell>
          <cell r="AY38">
            <v>0</v>
          </cell>
          <cell r="AZ38">
            <v>0</v>
          </cell>
        </row>
        <row r="39">
          <cell r="A39" t="str">
            <v>EL/ARP-68</v>
          </cell>
          <cell r="B39" t="str">
            <v>EL/ARP-68</v>
          </cell>
          <cell r="C39" t="str">
            <v xml:space="preserve">    Euronota LXVIII $-2002</v>
          </cell>
          <cell r="AA39">
            <v>0</v>
          </cell>
          <cell r="AB39">
            <v>0</v>
          </cell>
          <cell r="AC39">
            <v>0.56488227219934539</v>
          </cell>
          <cell r="AD39">
            <v>0.26495819307199475</v>
          </cell>
          <cell r="AJ39">
            <v>45.361930294906166</v>
          </cell>
          <cell r="AK39">
            <v>46.445407462213296</v>
          </cell>
          <cell r="AL39">
            <v>59.293282475100661</v>
          </cell>
          <cell r="AM39">
            <v>123.15415185107717</v>
          </cell>
          <cell r="AN39">
            <v>155.79762294188203</v>
          </cell>
          <cell r="AO39">
            <v>125.12710428200204</v>
          </cell>
          <cell r="AP39">
            <v>18.86</v>
          </cell>
          <cell r="AQ39">
            <v>15.52</v>
          </cell>
          <cell r="AR39">
            <v>10.162105263157894</v>
          </cell>
          <cell r="AS39">
            <v>8.2621052631578937</v>
          </cell>
          <cell r="AT39">
            <v>2.8490018148820324</v>
          </cell>
          <cell r="AU39">
            <v>2.1742382271468141</v>
          </cell>
          <cell r="AV39">
            <v>2.2032280701754385</v>
          </cell>
          <cell r="AW39">
            <v>2.4300309597523215</v>
          </cell>
          <cell r="AX39">
            <v>2.8687865497076022</v>
          </cell>
          <cell r="AY39">
            <v>2.950751879699248</v>
          </cell>
          <cell r="AZ39">
            <v>2.8343414281845263</v>
          </cell>
        </row>
        <row r="40">
          <cell r="A40" t="str">
            <v>EL/DEM-31</v>
          </cell>
          <cell r="B40" t="str">
            <v>EL/DEM-31</v>
          </cell>
          <cell r="AJ40">
            <v>1.4259999999999999</v>
          </cell>
          <cell r="AK40">
            <v>1.4239999999999999</v>
          </cell>
          <cell r="AL40">
            <v>1.4119999999999999</v>
          </cell>
          <cell r="AM40">
            <v>1.4350000000000001</v>
          </cell>
          <cell r="AN40">
            <v>1.4430000000000001</v>
          </cell>
          <cell r="AO40">
            <v>1.349</v>
          </cell>
        </row>
        <row r="41">
          <cell r="A41" t="str">
            <v>EL/DEM-44</v>
          </cell>
          <cell r="B41" t="str">
            <v>EL/DEM-44</v>
          </cell>
          <cell r="C41" t="str">
            <v xml:space="preserve">    Euronota XLIV DM (11.75%)</v>
          </cell>
          <cell r="X41">
            <v>4.1210000000000004</v>
          </cell>
          <cell r="Y41">
            <v>4.2</v>
          </cell>
          <cell r="Z41">
            <v>2.7556650246305421</v>
          </cell>
          <cell r="AJ41">
            <v>0</v>
          </cell>
          <cell r="AK41">
            <v>0</v>
          </cell>
          <cell r="AL41">
            <v>5.8730243902439035E-2</v>
          </cell>
          <cell r="AM41">
            <v>0</v>
          </cell>
          <cell r="AN41">
            <v>0</v>
          </cell>
          <cell r="AO41">
            <v>4.4346235754250084E-2</v>
          </cell>
        </row>
        <row r="42">
          <cell r="A42" t="str">
            <v>EL/DEM-55</v>
          </cell>
          <cell r="B42" t="str">
            <v>EL/DEM-55</v>
          </cell>
          <cell r="AN42">
            <v>0</v>
          </cell>
          <cell r="AO42">
            <v>24.223337246539835</v>
          </cell>
        </row>
        <row r="43">
          <cell r="A43" t="str">
            <v>EL/DEM-62</v>
          </cell>
          <cell r="B43" t="str">
            <v>EL/DEM-62</v>
          </cell>
          <cell r="AJ43">
            <v>0</v>
          </cell>
          <cell r="AK43">
            <v>0</v>
          </cell>
          <cell r="AL43">
            <v>0</v>
          </cell>
          <cell r="AM43">
            <v>0</v>
          </cell>
          <cell r="AN43">
            <v>1.96</v>
          </cell>
          <cell r="AO43">
            <v>1.9590000000000001</v>
          </cell>
          <cell r="AP43">
            <v>2</v>
          </cell>
          <cell r="AQ43">
            <v>2</v>
          </cell>
          <cell r="AR43">
            <v>2</v>
          </cell>
          <cell r="AS43">
            <v>2</v>
          </cell>
          <cell r="AT43">
            <v>2</v>
          </cell>
          <cell r="AU43">
            <v>2</v>
          </cell>
          <cell r="AV43">
            <v>2</v>
          </cell>
          <cell r="AW43">
            <v>2</v>
          </cell>
          <cell r="AX43">
            <v>2</v>
          </cell>
          <cell r="AY43">
            <v>2</v>
          </cell>
          <cell r="AZ43">
            <v>2</v>
          </cell>
        </row>
        <row r="44">
          <cell r="A44" t="str">
            <v>EL/DEM-76</v>
          </cell>
          <cell r="B44" t="str">
            <v>EL/DEM-76</v>
          </cell>
          <cell r="AJ44">
            <v>0</v>
          </cell>
          <cell r="AK44">
            <v>0</v>
          </cell>
          <cell r="AL44">
            <v>0</v>
          </cell>
          <cell r="AM44">
            <v>0</v>
          </cell>
          <cell r="AN44">
            <v>1.8159999999999998</v>
          </cell>
          <cell r="AO44">
            <v>1.8160000000000001</v>
          </cell>
        </row>
        <row r="45">
          <cell r="A45" t="str">
            <v>EL/ESP-64</v>
          </cell>
          <cell r="B45" t="str">
            <v>EL/ESP-64</v>
          </cell>
          <cell r="C45" t="str">
            <v xml:space="preserve">    Euronotas Ptas. LXIV</v>
          </cell>
          <cell r="AJ45">
            <v>39.384999999999998</v>
          </cell>
        </row>
        <row r="46">
          <cell r="A46" t="str">
            <v>EL/EUR-88</v>
          </cell>
          <cell r="B46" t="str">
            <v>EL/EUR-88</v>
          </cell>
          <cell r="AN46">
            <v>0.78683339311736356</v>
          </cell>
          <cell r="AO46">
            <v>0.77803973825850348</v>
          </cell>
        </row>
        <row r="47">
          <cell r="A47" t="str">
            <v>EL/EUR-92</v>
          </cell>
          <cell r="B47" t="str">
            <v>EL/EUR-92</v>
          </cell>
        </row>
        <row r="48">
          <cell r="A48" t="str">
            <v>EL/EUR-93</v>
          </cell>
          <cell r="B48" t="str">
            <v>EL/EUR-93</v>
          </cell>
          <cell r="AN48">
            <v>0</v>
          </cell>
          <cell r="AO48">
            <v>2.8090000000000002</v>
          </cell>
        </row>
        <row r="49">
          <cell r="A49" t="str">
            <v>EL/EUR-94</v>
          </cell>
          <cell r="B49" t="str">
            <v>EL/EUR-94</v>
          </cell>
        </row>
        <row r="50">
          <cell r="A50" t="str">
            <v>EL/EUR-96</v>
          </cell>
          <cell r="B50" t="str">
            <v>EL/EUR-96</v>
          </cell>
          <cell r="C50" t="str">
            <v xml:space="preserve">    Euronotas Euro LXXXVIII</v>
          </cell>
          <cell r="AJ50">
            <v>10.039</v>
          </cell>
          <cell r="AN50">
            <v>0</v>
          </cell>
          <cell r="AO50">
            <v>0</v>
          </cell>
        </row>
        <row r="51">
          <cell r="A51" t="str">
            <v>EL/EUR-100</v>
          </cell>
          <cell r="B51" t="str">
            <v>EL/EUR-100</v>
          </cell>
          <cell r="AJ51">
            <v>0.97199999999999998</v>
          </cell>
          <cell r="AK51">
            <v>0.76900000000000002</v>
          </cell>
          <cell r="AL51">
            <v>4.6559999999999997</v>
          </cell>
          <cell r="AM51">
            <v>4.1310000000000002</v>
          </cell>
          <cell r="AN51">
            <v>0.215</v>
          </cell>
          <cell r="AO51">
            <v>0</v>
          </cell>
        </row>
        <row r="52">
          <cell r="A52" t="str">
            <v>EL/EUR-102</v>
          </cell>
          <cell r="B52" t="str">
            <v>EL/EUR-102</v>
          </cell>
          <cell r="AK52">
            <v>0.36899999999999999</v>
          </cell>
          <cell r="AL52">
            <v>0.35599999999999998</v>
          </cell>
          <cell r="AM52">
            <v>0.36900000000000005</v>
          </cell>
          <cell r="AN52">
            <v>0.35599999999999998</v>
          </cell>
          <cell r="AO52">
            <v>0</v>
          </cell>
        </row>
        <row r="53">
          <cell r="A53" t="str">
            <v>EL/EUR-107</v>
          </cell>
          <cell r="B53" t="str">
            <v>EL/EUR-107</v>
          </cell>
          <cell r="AK53">
            <v>16.385000000000002</v>
          </cell>
          <cell r="AL53">
            <v>0.39900000000000002</v>
          </cell>
          <cell r="AM53">
            <v>0.42899999999999999</v>
          </cell>
          <cell r="AN53">
            <v>0.81599999999999995</v>
          </cell>
          <cell r="AO53">
            <v>0.83799999999999997</v>
          </cell>
        </row>
        <row r="54">
          <cell r="A54" t="str">
            <v>EL/EUR-108</v>
          </cell>
          <cell r="B54" t="str">
            <v>EL/EUR-108</v>
          </cell>
          <cell r="AK54">
            <v>2.000200020002</v>
          </cell>
          <cell r="AL54">
            <v>1.8000361155325639</v>
          </cell>
          <cell r="AM54">
            <v>1.6849445876875322</v>
          </cell>
          <cell r="AN54">
            <v>3.5878843849206352</v>
          </cell>
          <cell r="AO54">
            <v>1.9485215452195774</v>
          </cell>
        </row>
        <row r="55">
          <cell r="A55" t="str">
            <v>EL/EUR-112</v>
          </cell>
          <cell r="B55" t="str">
            <v>EL/EUR-112</v>
          </cell>
        </row>
        <row r="56">
          <cell r="A56" t="str">
            <v>EL/ITL-53</v>
          </cell>
          <cell r="B56" t="str">
            <v>EL/ITL-53</v>
          </cell>
          <cell r="AN56">
            <v>0</v>
          </cell>
          <cell r="AO56">
            <v>2.964</v>
          </cell>
        </row>
        <row r="57">
          <cell r="A57" t="str">
            <v>EL/USD-74</v>
          </cell>
          <cell r="B57" t="str">
            <v>EL/USD-74</v>
          </cell>
          <cell r="AJ57">
            <v>30.907189802828121</v>
          </cell>
          <cell r="AK57">
            <v>38.586804863464224</v>
          </cell>
          <cell r="AL57">
            <v>46.422018348623851</v>
          </cell>
          <cell r="AM57">
            <v>48.964392244593583</v>
          </cell>
          <cell r="AN57">
            <v>63.486552567237169</v>
          </cell>
          <cell r="AO57">
            <v>2.6661869209319065</v>
          </cell>
        </row>
        <row r="58">
          <cell r="A58" t="str">
            <v>EL/USD-79</v>
          </cell>
          <cell r="B58" t="str">
            <v>EL/USD-79</v>
          </cell>
          <cell r="C58" t="str">
            <v xml:space="preserve">    Euronota LXXIX Dls. (Glob IV-25bp)</v>
          </cell>
          <cell r="AE58">
            <v>25.8</v>
          </cell>
          <cell r="AF58">
            <v>1.2</v>
          </cell>
          <cell r="AJ58">
            <v>0.29977911012937836</v>
          </cell>
          <cell r="AK58">
            <v>25.916344533650513</v>
          </cell>
          <cell r="AL58">
            <v>9.0689225659123931</v>
          </cell>
          <cell r="AM58">
            <v>235.86423505572444</v>
          </cell>
          <cell r="AN58">
            <v>60.893430344532426</v>
          </cell>
          <cell r="AO58">
            <v>67.627189324437026</v>
          </cell>
          <cell r="AP58">
            <v>66.3</v>
          </cell>
          <cell r="AQ58">
            <v>65.94</v>
          </cell>
          <cell r="AR58">
            <v>65.94</v>
          </cell>
          <cell r="AS58">
            <v>0</v>
          </cell>
          <cell r="AT58">
            <v>0</v>
          </cell>
          <cell r="AU58">
            <v>0</v>
          </cell>
          <cell r="AV58">
            <v>0</v>
          </cell>
          <cell r="AW58">
            <v>0</v>
          </cell>
        </row>
        <row r="59">
          <cell r="A59" t="str">
            <v>EL/USD-91</v>
          </cell>
          <cell r="B59" t="str">
            <v>EL/USD-91</v>
          </cell>
          <cell r="AJ59">
            <v>16.351794871794873</v>
          </cell>
          <cell r="AK59">
            <v>16.443345777419029</v>
          </cell>
          <cell r="AL59">
            <v>16.553830227743273</v>
          </cell>
          <cell r="AM59">
            <v>16.074944745830823</v>
          </cell>
          <cell r="AN59">
            <v>16.488156539649847</v>
          </cell>
          <cell r="AO59">
            <v>16.814736842105265</v>
          </cell>
          <cell r="AP59">
            <v>5</v>
          </cell>
          <cell r="AQ59">
            <v>5</v>
          </cell>
          <cell r="AR59">
            <v>5</v>
          </cell>
          <cell r="AS59">
            <v>0</v>
          </cell>
          <cell r="AT59">
            <v>0</v>
          </cell>
          <cell r="AU59">
            <v>0</v>
          </cell>
          <cell r="AV59">
            <v>0</v>
          </cell>
          <cell r="AW59">
            <v>0</v>
          </cell>
        </row>
        <row r="60">
          <cell r="A60" t="str">
            <v>NMB</v>
          </cell>
          <cell r="C60" t="str">
            <v>Bonos Dinero Nuevo</v>
          </cell>
          <cell r="X60">
            <v>2</v>
          </cell>
          <cell r="Y60">
            <v>2.016</v>
          </cell>
          <cell r="Z60">
            <v>1.6867346938775512</v>
          </cell>
          <cell r="AA60">
            <v>1.731958762886598</v>
          </cell>
          <cell r="AB60">
            <v>2.2105263157894739</v>
          </cell>
          <cell r="AC60">
            <v>1.4168421052631581</v>
          </cell>
          <cell r="AD60">
            <v>1.0442105263157895</v>
          </cell>
          <cell r="AE60">
            <v>1.0621052631578947</v>
          </cell>
          <cell r="AF60">
            <v>0.73684210526315785</v>
          </cell>
          <cell r="AG60">
            <v>0.77777777777777768</v>
          </cell>
          <cell r="AH60">
            <v>0</v>
          </cell>
          <cell r="AI60">
            <v>0</v>
          </cell>
          <cell r="AJ60">
            <v>0</v>
          </cell>
          <cell r="AK60">
            <v>0</v>
          </cell>
          <cell r="AL60">
            <v>0</v>
          </cell>
          <cell r="AM60">
            <v>0</v>
          </cell>
          <cell r="AN60">
            <v>0</v>
          </cell>
          <cell r="AO60">
            <v>0</v>
          </cell>
          <cell r="AP60">
            <v>0</v>
          </cell>
        </row>
        <row r="62">
          <cell r="B62" t="str">
            <v>PRÉSTAMOS GARANTIZADOS</v>
          </cell>
          <cell r="AS62">
            <v>7073.4647177071729</v>
          </cell>
          <cell r="AT62">
            <v>3889.5597299832521</v>
          </cell>
          <cell r="AU62">
            <v>3431.0370903113139</v>
          </cell>
          <cell r="AV62">
            <v>3793.0191700343489</v>
          </cell>
          <cell r="AW62">
            <v>4286.2644096814311</v>
          </cell>
          <cell r="AX62">
            <v>5163.875666559451</v>
          </cell>
          <cell r="AY62">
            <v>5334.7480124725389</v>
          </cell>
          <cell r="AZ62">
            <v>5086.3364611584484</v>
          </cell>
        </row>
        <row r="64">
          <cell r="A64" t="str">
            <v>P FRB</v>
          </cell>
          <cell r="C64" t="str">
            <v>FRB</v>
          </cell>
          <cell r="AS64">
            <v>278.68277544000011</v>
          </cell>
          <cell r="AT64">
            <v>141.00771852211372</v>
          </cell>
          <cell r="AU64">
            <v>124.38495507347126</v>
          </cell>
          <cell r="AV64">
            <v>138.18153665777618</v>
          </cell>
          <cell r="AW64">
            <v>156.15070109069666</v>
          </cell>
          <cell r="AX64">
            <v>188.12250682835895</v>
          </cell>
          <cell r="AY64">
            <v>194.34746965404798</v>
          </cell>
          <cell r="AZ64">
            <v>185.2977157916618</v>
          </cell>
        </row>
        <row r="65">
          <cell r="A65" t="str">
            <v>P BG01/03</v>
          </cell>
          <cell r="C65" t="str">
            <v>BG01/03</v>
          </cell>
          <cell r="AS65">
            <v>9.120718630799999</v>
          </cell>
          <cell r="AT65">
            <v>4.6148949226614038</v>
          </cell>
          <cell r="AU65">
            <v>4.0708657911801289</v>
          </cell>
          <cell r="AV65">
            <v>4.5282493099413896</v>
          </cell>
          <cell r="AW65">
            <v>5.1171040760098521</v>
          </cell>
          <cell r="AX65">
            <v>6.1648294868779194</v>
          </cell>
          <cell r="AY65">
            <v>6.368823336574704</v>
          </cell>
          <cell r="AZ65">
            <v>6.0722602596711628</v>
          </cell>
        </row>
        <row r="66">
          <cell r="A66" t="str">
            <v>P BG04/06</v>
          </cell>
          <cell r="C66" t="str">
            <v>BG04/06</v>
          </cell>
          <cell r="AS66">
            <v>0.25609549999999998</v>
          </cell>
          <cell r="AT66">
            <v>0.12957902447241379</v>
          </cell>
          <cell r="AU66">
            <v>0.11430353817786042</v>
          </cell>
          <cell r="AV66">
            <v>0.12714615131728693</v>
          </cell>
          <cell r="AW66">
            <v>0.14368027125323529</v>
          </cell>
          <cell r="AX66">
            <v>0.17309876049956219</v>
          </cell>
          <cell r="AY66">
            <v>0.17882658843173915</v>
          </cell>
          <cell r="AZ66">
            <v>0.17049956152349988</v>
          </cell>
        </row>
        <row r="67">
          <cell r="A67" t="str">
            <v>P BG05/17</v>
          </cell>
          <cell r="C67" t="str">
            <v>BG05/17</v>
          </cell>
          <cell r="AS67">
            <v>268.33073165230002</v>
          </cell>
          <cell r="AT67">
            <v>135.76979854575376</v>
          </cell>
          <cell r="AU67">
            <v>119.76450983993041</v>
          </cell>
          <cell r="AV67">
            <v>133.22069231884848</v>
          </cell>
          <cell r="AW67">
            <v>150.54474721102699</v>
          </cell>
          <cell r="AX67">
            <v>181.36873569802583</v>
          </cell>
          <cell r="AY67">
            <v>187.37021662923908</v>
          </cell>
          <cell r="AZ67">
            <v>178.64535725929218</v>
          </cell>
        </row>
        <row r="68">
          <cell r="A68" t="str">
            <v>P BG06/27</v>
          </cell>
          <cell r="C68" t="str">
            <v>BG06/27</v>
          </cell>
          <cell r="AS68">
            <v>104.25134628309999</v>
          </cell>
          <cell r="AT68">
            <v>52.749024294842741</v>
          </cell>
          <cell r="AU68">
            <v>46.530679921996551</v>
          </cell>
          <cell r="AV68">
            <v>51.758650384492945</v>
          </cell>
          <cell r="AW68">
            <v>58.489359291634464</v>
          </cell>
          <cell r="AX68">
            <v>70.465036761736357</v>
          </cell>
          <cell r="AY68">
            <v>72.79672073590767</v>
          </cell>
          <cell r="AZ68">
            <v>69.406954942601871</v>
          </cell>
        </row>
        <row r="69">
          <cell r="A69" t="str">
            <v>P BG07/05</v>
          </cell>
          <cell r="C69" t="str">
            <v>BG07/05</v>
          </cell>
          <cell r="AS69">
            <v>37.746295952399997</v>
          </cell>
          <cell r="AT69">
            <v>19.098844794067109</v>
          </cell>
          <cell r="AU69">
            <v>16.847368190647519</v>
          </cell>
          <cell r="AV69">
            <v>18.74026000781328</v>
          </cell>
          <cell r="AW69">
            <v>21.177248492245003</v>
          </cell>
          <cell r="AX69">
            <v>25.51328329787162</v>
          </cell>
          <cell r="AY69">
            <v>26.357516360507919</v>
          </cell>
          <cell r="AZ69">
            <v>25.130183501937587</v>
          </cell>
        </row>
        <row r="70">
          <cell r="A70" t="str">
            <v>P BG08/19</v>
          </cell>
          <cell r="C70" t="str">
            <v>BG08/19</v>
          </cell>
          <cell r="AS70">
            <v>19.412368462900002</v>
          </cell>
          <cell r="AT70">
            <v>9.8222568070178227</v>
          </cell>
          <cell r="AU70">
            <v>8.6643552882490482</v>
          </cell>
          <cell r="AV70">
            <v>9.637841891055535</v>
          </cell>
          <cell r="AW70">
            <v>10.891149459546236</v>
          </cell>
          <cell r="AX70">
            <v>13.121108802336559</v>
          </cell>
          <cell r="AY70">
            <v>13.555285530594219</v>
          </cell>
          <cell r="AZ70">
            <v>12.924086175106817</v>
          </cell>
        </row>
        <row r="71">
          <cell r="A71" t="str">
            <v>P BG09/09</v>
          </cell>
          <cell r="C71" t="str">
            <v>BG09/09</v>
          </cell>
          <cell r="AS71">
            <v>147.82709335320001</v>
          </cell>
          <cell r="AT71">
            <v>74.797450745132593</v>
          </cell>
          <cell r="AU71">
            <v>65.97991690138889</v>
          </cell>
          <cell r="AV71">
            <v>73.393113039005669</v>
          </cell>
          <cell r="AW71">
            <v>82.937173326220574</v>
          </cell>
          <cell r="AX71">
            <v>99.918532842990203</v>
          </cell>
          <cell r="AY71">
            <v>103.2248312919711</v>
          </cell>
          <cell r="AZ71">
            <v>98.418186176696139</v>
          </cell>
        </row>
        <row r="72">
          <cell r="A72" t="str">
            <v>P BG10/20</v>
          </cell>
          <cell r="C72" t="str">
            <v>BG10/20</v>
          </cell>
          <cell r="AS72">
            <v>9.2994427323999975</v>
          </cell>
          <cell r="AT72">
            <v>4.7053256203309699</v>
          </cell>
          <cell r="AU72">
            <v>4.1506360220921872</v>
          </cell>
          <cell r="AV72">
            <v>4.6169821524399079</v>
          </cell>
          <cell r="AW72">
            <v>5.2173757613669878</v>
          </cell>
          <cell r="AX72">
            <v>6.2856317675050972</v>
          </cell>
          <cell r="AY72">
            <v>6.4936229576522129</v>
          </cell>
          <cell r="AZ72">
            <v>6.1912486095503327</v>
          </cell>
        </row>
        <row r="73">
          <cell r="A73" t="str">
            <v>P BG11/10</v>
          </cell>
          <cell r="C73" t="str">
            <v>BG11/10</v>
          </cell>
          <cell r="AS73">
            <v>53.692506294499999</v>
          </cell>
          <cell r="AT73">
            <v>27.167297305576426</v>
          </cell>
          <cell r="AU73">
            <v>23.964667255373062</v>
          </cell>
          <cell r="AV73">
            <v>15.982917609263769</v>
          </cell>
          <cell r="AW73">
            <v>18.061340541771507</v>
          </cell>
          <cell r="AX73">
            <v>21.75939419846231</v>
          </cell>
          <cell r="AY73">
            <v>22.479411288807196</v>
          </cell>
          <cell r="AZ73">
            <v>21.432661673300622</v>
          </cell>
        </row>
        <row r="74">
          <cell r="A74" t="str">
            <v>P BG12/15</v>
          </cell>
          <cell r="C74" t="str">
            <v>BG12/15</v>
          </cell>
          <cell r="AS74">
            <v>91.362594734400005</v>
          </cell>
          <cell r="AT74">
            <v>46.227582675025694</v>
          </cell>
          <cell r="AU74">
            <v>40.778021617919414</v>
          </cell>
          <cell r="AV74">
            <v>35.18182159716045</v>
          </cell>
          <cell r="AW74">
            <v>39.756875201425551</v>
          </cell>
          <cell r="AX74">
            <v>47.897082589531813</v>
          </cell>
          <cell r="AY74">
            <v>49.481994270784433</v>
          </cell>
          <cell r="AZ74">
            <v>47.177874389173844</v>
          </cell>
        </row>
        <row r="75">
          <cell r="A75" t="str">
            <v>P BG13/30</v>
          </cell>
          <cell r="C75" t="str">
            <v>BG13/30</v>
          </cell>
          <cell r="AS75">
            <v>35.016457200000005</v>
          </cell>
          <cell r="AT75">
            <v>17.717602864775174</v>
          </cell>
          <cell r="AU75">
            <v>15.628954637678584</v>
          </cell>
          <cell r="AV75">
            <v>17.384951183236343</v>
          </cell>
          <cell r="AW75">
            <v>19.645694941236005</v>
          </cell>
          <cell r="AX75">
            <v>23.668144650749316</v>
          </cell>
          <cell r="AY75">
            <v>24.451322182709223</v>
          </cell>
          <cell r="AZ75">
            <v>23.31275090232511</v>
          </cell>
        </row>
        <row r="76">
          <cell r="A76" t="str">
            <v>P BG14/31</v>
          </cell>
          <cell r="C76" t="str">
            <v>BG14/31</v>
          </cell>
          <cell r="AS76">
            <v>2.0639999999999999E-2</v>
          </cell>
          <cell r="AT76">
            <v>1.044341296551724E-2</v>
          </cell>
          <cell r="AU76">
            <v>9.2122861510297478E-3</v>
          </cell>
          <cell r="AV76">
            <v>1.0247335713391302E-2</v>
          </cell>
          <cell r="AW76">
            <v>1.1579902023529412E-2</v>
          </cell>
          <cell r="AX76">
            <v>1.3950883231884058E-2</v>
          </cell>
          <cell r="AY76">
            <v>1.4412517147826088E-2</v>
          </cell>
          <cell r="AZ76">
            <v>1.3741400961145499E-2</v>
          </cell>
        </row>
        <row r="77">
          <cell r="A77" t="str">
            <v>P BG15/12</v>
          </cell>
          <cell r="C77" t="str">
            <v>BG15/12</v>
          </cell>
          <cell r="AS77">
            <v>97.982620223999987</v>
          </cell>
          <cell r="AT77">
            <v>49.577178606718661</v>
          </cell>
          <cell r="AU77">
            <v>43.73274880480438</v>
          </cell>
          <cell r="AV77">
            <v>48.646356759353296</v>
          </cell>
          <cell r="AW77">
            <v>54.972342160979231</v>
          </cell>
          <cell r="AX77">
            <v>66.227911506737655</v>
          </cell>
          <cell r="AY77">
            <v>68.419389252293172</v>
          </cell>
          <cell r="AZ77">
            <v>65.233453087288169</v>
          </cell>
        </row>
        <row r="78">
          <cell r="A78" t="str">
            <v>P BG16/08$</v>
          </cell>
          <cell r="C78" t="str">
            <v>BG16/08$</v>
          </cell>
          <cell r="AS78">
            <v>169.79215402200001</v>
          </cell>
          <cell r="AT78">
            <v>61.365226424295933</v>
          </cell>
          <cell r="AU78">
            <v>54.131156874667106</v>
          </cell>
          <cell r="AV78">
            <v>60.213081525584073</v>
          </cell>
          <cell r="AW78">
            <v>68.043206946939904</v>
          </cell>
          <cell r="AX78">
            <v>81.975031646283057</v>
          </cell>
          <cell r="AY78">
            <v>84.687580682738201</v>
          </cell>
          <cell r="AZ78">
            <v>80.744119202411241</v>
          </cell>
        </row>
        <row r="79">
          <cell r="A79" t="str">
            <v>P BG17/08</v>
          </cell>
          <cell r="C79" t="str">
            <v>BG17/08</v>
          </cell>
          <cell r="AS79">
            <v>4788.17596852527</v>
          </cell>
          <cell r="AT79">
            <v>2596.9938364330587</v>
          </cell>
          <cell r="AU79">
            <v>2290.8459555010008</v>
          </cell>
          <cell r="AV79">
            <v>2545.752339396754</v>
          </cell>
          <cell r="AW79">
            <v>2876.8026627507747</v>
          </cell>
          <cell r="AX79">
            <v>3465.8270810634076</v>
          </cell>
          <cell r="AY79">
            <v>3580.511097897026</v>
          </cell>
          <cell r="AZ79">
            <v>3413.7852630035268</v>
          </cell>
        </row>
        <row r="80">
          <cell r="A80" t="str">
            <v>P BG18/18</v>
          </cell>
          <cell r="C80" t="str">
            <v>BG18/18</v>
          </cell>
          <cell r="AS80">
            <v>707.27611384639181</v>
          </cell>
          <cell r="AT80">
            <v>519.02149065219464</v>
          </cell>
          <cell r="AU80">
            <v>457.83638990524372</v>
          </cell>
          <cell r="AV80">
            <v>509.27675413574985</v>
          </cell>
          <cell r="AW80">
            <v>575.50324110552197</v>
          </cell>
          <cell r="AX80">
            <v>693.33734429878018</v>
          </cell>
          <cell r="AY80">
            <v>716.27983675588814</v>
          </cell>
          <cell r="AZ80">
            <v>682.92639906632303</v>
          </cell>
        </row>
        <row r="81">
          <cell r="A81" t="str">
            <v>P BG19/31</v>
          </cell>
          <cell r="C81" t="str">
            <v>BG19/31</v>
          </cell>
          <cell r="AS81">
            <v>180.85048010151101</v>
          </cell>
          <cell r="AT81">
            <v>91.506601197293506</v>
          </cell>
          <cell r="AU81">
            <v>80.719301029371664</v>
          </cell>
          <cell r="AV81">
            <v>89.788545713574464</v>
          </cell>
          <cell r="AW81">
            <v>101.4646725040578</v>
          </cell>
          <cell r="AX81">
            <v>122.23953150805966</v>
          </cell>
          <cell r="AY81">
            <v>126.28443050657015</v>
          </cell>
          <cell r="AZ81">
            <v>120.40401943268061</v>
          </cell>
        </row>
        <row r="82">
          <cell r="A82" t="str">
            <v>P EL/ARP-61</v>
          </cell>
          <cell r="C82" t="str">
            <v>EL/ARP-61</v>
          </cell>
          <cell r="AS82">
            <v>0.18493498800000002</v>
          </cell>
          <cell r="AT82">
            <v>6.3770685517241382E-2</v>
          </cell>
          <cell r="AU82">
            <v>5.6253047253030833E-2</v>
          </cell>
          <cell r="AV82">
            <v>6.2573377623385759E-2</v>
          </cell>
          <cell r="AW82">
            <v>7.0710436588235309E-2</v>
          </cell>
          <cell r="AX82">
            <v>8.5188375697271057E-2</v>
          </cell>
          <cell r="AY82">
            <v>8.8007254101757651E-2</v>
          </cell>
          <cell r="AZ82">
            <v>8.3909212644654521E-2</v>
          </cell>
        </row>
        <row r="83">
          <cell r="A83" t="str">
            <v>P EL/ARP-68</v>
          </cell>
          <cell r="C83" t="str">
            <v>EL/ARP-68</v>
          </cell>
          <cell r="AS83">
            <v>1.9946971360000001</v>
          </cell>
          <cell r="AT83">
            <v>0.68782659862068973</v>
          </cell>
          <cell r="AU83">
            <v>0.60674182565655588</v>
          </cell>
          <cell r="AV83">
            <v>0.67491251106693795</v>
          </cell>
          <cell r="AW83">
            <v>0.76267831670588238</v>
          </cell>
          <cell r="AX83">
            <v>0.91883645632182132</v>
          </cell>
          <cell r="AY83">
            <v>0.94924070129985472</v>
          </cell>
          <cell r="AZ83">
            <v>0.90503948417974489</v>
          </cell>
        </row>
        <row r="84">
          <cell r="A84" t="str">
            <v>P EL/USD-74</v>
          </cell>
          <cell r="C84" t="str">
            <v>EL/USD-74</v>
          </cell>
          <cell r="AS84">
            <v>0</v>
          </cell>
          <cell r="AT84">
            <v>0</v>
          </cell>
          <cell r="AU84">
            <v>0</v>
          </cell>
          <cell r="AV84">
            <v>0</v>
          </cell>
          <cell r="AW84">
            <v>0</v>
          </cell>
          <cell r="AX84">
            <v>0</v>
          </cell>
          <cell r="AY84">
            <v>0</v>
          </cell>
          <cell r="AZ84">
            <v>0</v>
          </cell>
        </row>
        <row r="85">
          <cell r="A85" t="str">
            <v>P EL/USD-79</v>
          </cell>
          <cell r="C85" t="str">
            <v>EL/USD-79</v>
          </cell>
          <cell r="AS85">
            <v>67.156672127999997</v>
          </cell>
          <cell r="AT85">
            <v>33.97988664837915</v>
          </cell>
          <cell r="AU85">
            <v>29.974151191570741</v>
          </cell>
          <cell r="AV85">
            <v>33.341907203961476</v>
          </cell>
          <cell r="AW85">
            <v>37.677697842467474</v>
          </cell>
          <cell r="AX85">
            <v>45.392194336223397</v>
          </cell>
          <cell r="AY85">
            <v>46.894219410646052</v>
          </cell>
          <cell r="AZ85">
            <v>44.710598785224448</v>
          </cell>
        </row>
        <row r="86">
          <cell r="A86" t="str">
            <v>P EL/USD-91</v>
          </cell>
          <cell r="C86" t="str">
            <v>EL/USD-91</v>
          </cell>
          <cell r="AS86">
            <v>5.0320105000000002</v>
          </cell>
          <cell r="AT86">
            <v>2.5460932024379312</v>
          </cell>
          <cell r="AU86">
            <v>2.2459457674896459</v>
          </cell>
          <cell r="AV86">
            <v>2.4982897726167654</v>
          </cell>
          <cell r="AW86">
            <v>2.8231680509385302</v>
          </cell>
          <cell r="AX86">
            <v>3.4012107997633008</v>
          </cell>
          <cell r="AY86">
            <v>3.5137566676013052</v>
          </cell>
          <cell r="AZ86">
            <v>3.3501392403679384</v>
          </cell>
        </row>
        <row r="89">
          <cell r="A89" t="str">
            <v>Para ingresar un nuevo bono insertar una fila sobre la línea</v>
          </cell>
        </row>
      </sheetData>
      <sheetData sheetId="5"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0</v>
          </cell>
          <cell r="Y6">
            <v>101.49999999999997</v>
          </cell>
          <cell r="Z6">
            <v>101.49999999999997</v>
          </cell>
          <cell r="AA6">
            <v>101.49999999999997</v>
          </cell>
          <cell r="AB6">
            <v>370.92599999999999</v>
          </cell>
          <cell r="AC6">
            <v>370.92599999999999</v>
          </cell>
          <cell r="AD6">
            <v>598.93077900000037</v>
          </cell>
          <cell r="AE6">
            <v>598.93077900000037</v>
          </cell>
          <cell r="AF6">
            <v>796.03900800000042</v>
          </cell>
          <cell r="AG6">
            <v>891.51491390000001</v>
          </cell>
          <cell r="AH6">
            <v>975.79459630174335</v>
          </cell>
          <cell r="AI6">
            <v>959.36161920000018</v>
          </cell>
          <cell r="AJ6">
            <v>1060.2133160500005</v>
          </cell>
          <cell r="AK6">
            <v>1237.1795402</v>
          </cell>
          <cell r="AL6">
            <v>1528.0070064999993</v>
          </cell>
          <cell r="AM6">
            <v>1699.8360297999991</v>
          </cell>
          <cell r="AN6">
            <v>1774.4522434499991</v>
          </cell>
          <cell r="AO6">
            <v>1993.3194394999994</v>
          </cell>
          <cell r="AP6">
            <v>2811.3333860000002</v>
          </cell>
          <cell r="AQ6">
            <v>3075.9952083398362</v>
          </cell>
          <cell r="AR6">
            <v>3236.1652083398362</v>
          </cell>
          <cell r="AS6">
            <v>810.23486688564572</v>
          </cell>
          <cell r="AT6">
            <v>919.84915938453196</v>
          </cell>
          <cell r="AU6">
            <v>918.53167310344816</v>
          </cell>
          <cell r="AV6">
            <v>718.85147167185642</v>
          </cell>
          <cell r="AW6">
            <v>723.81952005615221</v>
          </cell>
          <cell r="AX6">
            <v>723.21999799800506</v>
          </cell>
          <cell r="AY6">
            <v>730.6457525296446</v>
          </cell>
          <cell r="AZ6">
            <v>579.44014336289638</v>
          </cell>
        </row>
        <row r="7">
          <cell r="A7" t="str">
            <v>TENENCIAS TOTALES C/ PRESTAMOS GARANTIZADOS</v>
          </cell>
          <cell r="AS7">
            <v>2435.1400000000003</v>
          </cell>
        </row>
        <row r="8">
          <cell r="A8" t="str">
            <v>X</v>
          </cell>
        </row>
        <row r="9">
          <cell r="A9" t="str">
            <v>TITULOS GOBIERNO NACIONAL C/ PMOS GDOS</v>
          </cell>
          <cell r="T9">
            <v>0</v>
          </cell>
          <cell r="U9">
            <v>0</v>
          </cell>
          <cell r="V9">
            <v>0</v>
          </cell>
          <cell r="W9">
            <v>0</v>
          </cell>
          <cell r="X9">
            <v>0</v>
          </cell>
          <cell r="Y9">
            <v>101.49999999999997</v>
          </cell>
          <cell r="Z9">
            <v>101.49999999999997</v>
          </cell>
          <cell r="AA9">
            <v>101.49999999999997</v>
          </cell>
          <cell r="AB9">
            <v>370.92599999999999</v>
          </cell>
          <cell r="AC9">
            <v>370.92599999999999</v>
          </cell>
          <cell r="AD9">
            <v>598.93077900000037</v>
          </cell>
          <cell r="AE9">
            <v>598.93077900000037</v>
          </cell>
          <cell r="AF9">
            <v>796.03900800000042</v>
          </cell>
          <cell r="AG9">
            <v>891.51491390000001</v>
          </cell>
          <cell r="AH9">
            <v>975.79459630174335</v>
          </cell>
          <cell r="AI9">
            <v>959.36161920000018</v>
          </cell>
          <cell r="AJ9">
            <v>1060.2133160500005</v>
          </cell>
          <cell r="AK9">
            <v>1237.1795402</v>
          </cell>
          <cell r="AL9">
            <v>1528.0070064999993</v>
          </cell>
          <cell r="AM9">
            <v>1699.8360297999991</v>
          </cell>
          <cell r="AN9">
            <v>1774.4522434499991</v>
          </cell>
          <cell r="AO9">
            <v>1993.3194394999994</v>
          </cell>
          <cell r="AP9">
            <v>2811.3333860000002</v>
          </cell>
          <cell r="AQ9">
            <v>3075.9952083398362</v>
          </cell>
          <cell r="AR9">
            <v>3236.1652083398362</v>
          </cell>
          <cell r="AS9">
            <v>3245.374866885646</v>
          </cell>
          <cell r="AT9">
            <v>2147.7704054534979</v>
          </cell>
          <cell r="AU9">
            <v>2001.6988261277438</v>
          </cell>
          <cell r="AV9">
            <v>1950.4043539198508</v>
          </cell>
          <cell r="AW9">
            <v>2115.5238724948358</v>
          </cell>
          <cell r="AX9">
            <v>2399.8753682011529</v>
          </cell>
          <cell r="AY9">
            <v>2462.7815515606371</v>
          </cell>
          <cell r="AZ9">
            <v>2248.323678866408</v>
          </cell>
        </row>
        <row r="10">
          <cell r="A10" t="str">
            <v>x</v>
          </cell>
        </row>
        <row r="11">
          <cell r="A11" t="str">
            <v>BRADY</v>
          </cell>
          <cell r="C11" t="str">
            <v>BONOS BRADY</v>
          </cell>
          <cell r="T11">
            <v>0</v>
          </cell>
          <cell r="U11">
            <v>0</v>
          </cell>
          <cell r="V11">
            <v>0</v>
          </cell>
          <cell r="W11">
            <v>0</v>
          </cell>
          <cell r="X11">
            <v>0</v>
          </cell>
          <cell r="Y11">
            <v>88.9</v>
          </cell>
          <cell r="Z11">
            <v>88.9</v>
          </cell>
          <cell r="AA11">
            <v>88.9</v>
          </cell>
          <cell r="AB11">
            <v>154.25300000000001</v>
          </cell>
          <cell r="AC11">
            <v>154.25300000000001</v>
          </cell>
          <cell r="AD11">
            <v>206.53950699999999</v>
          </cell>
          <cell r="AE11">
            <v>206.53950699999999</v>
          </cell>
          <cell r="AF11">
            <v>154.01</v>
          </cell>
          <cell r="AG11">
            <v>140.88999999999999</v>
          </cell>
          <cell r="AH11">
            <v>127.77</v>
          </cell>
          <cell r="AI11">
            <v>95.129000000000005</v>
          </cell>
          <cell r="AJ11">
            <v>102.756</v>
          </cell>
          <cell r="AK11">
            <v>107.97</v>
          </cell>
          <cell r="AL11">
            <v>108.181408</v>
          </cell>
          <cell r="AM11">
            <v>80.553389999999993</v>
          </cell>
          <cell r="AN11">
            <v>87.906041999999999</v>
          </cell>
          <cell r="AO11">
            <v>109.959513</v>
          </cell>
          <cell r="AP11">
            <v>86.392200000000003</v>
          </cell>
          <cell r="AQ11">
            <v>96.56</v>
          </cell>
          <cell r="AR11">
            <v>96.56</v>
          </cell>
          <cell r="AS11">
            <v>40.185000000000002</v>
          </cell>
          <cell r="AT11">
            <v>46.750000000000007</v>
          </cell>
          <cell r="AU11">
            <v>46.750000000000007</v>
          </cell>
          <cell r="AV11">
            <v>43.035662000000002</v>
          </cell>
          <cell r="AW11">
            <v>28.245766000000003</v>
          </cell>
          <cell r="AX11">
            <v>27.266812573391839</v>
          </cell>
          <cell r="AY11">
            <v>27.266812573391839</v>
          </cell>
          <cell r="AZ11">
            <v>18.171019999999999</v>
          </cell>
          <cell r="BA11">
            <v>15.145580000000001</v>
          </cell>
        </row>
        <row r="12">
          <cell r="A12" t="str">
            <v>PAR</v>
          </cell>
          <cell r="B12" t="str">
            <v>PARD</v>
          </cell>
          <cell r="Y12">
            <v>38.1</v>
          </cell>
          <cell r="Z12">
            <v>38.1</v>
          </cell>
          <cell r="AA12">
            <v>38.1</v>
          </cell>
          <cell r="AB12">
            <v>67.885000000000005</v>
          </cell>
          <cell r="AC12">
            <v>67.885000000000005</v>
          </cell>
          <cell r="AD12">
            <v>129.00890699999999</v>
          </cell>
          <cell r="AE12">
            <v>129.00890699999999</v>
          </cell>
          <cell r="AF12">
            <v>88.95</v>
          </cell>
          <cell r="AG12">
            <v>62.4</v>
          </cell>
          <cell r="AH12">
            <v>35.85</v>
          </cell>
          <cell r="AI12">
            <v>36.450000000000003</v>
          </cell>
          <cell r="AJ12">
            <v>35.909999999999997</v>
          </cell>
          <cell r="AK12">
            <v>31.21</v>
          </cell>
          <cell r="AL12">
            <v>8.4931230000000006</v>
          </cell>
          <cell r="AM12">
            <v>8.5399999999999991</v>
          </cell>
          <cell r="AN12">
            <v>22.44</v>
          </cell>
          <cell r="AO12">
            <v>28.79</v>
          </cell>
          <cell r="AP12">
            <v>23.82</v>
          </cell>
          <cell r="AQ12">
            <v>23.32</v>
          </cell>
          <cell r="AR12">
            <v>23.32</v>
          </cell>
          <cell r="AS12">
            <v>29.885000000000002</v>
          </cell>
          <cell r="AT12">
            <v>36.450000000000003</v>
          </cell>
          <cell r="AU12">
            <v>36.450000000000003</v>
          </cell>
          <cell r="AV12">
            <v>27.630561999999998</v>
          </cell>
          <cell r="AW12">
            <v>19.146000000000001</v>
          </cell>
          <cell r="AX12">
            <v>19.146000000000001</v>
          </cell>
          <cell r="AY12">
            <v>19.146000000000001</v>
          </cell>
          <cell r="AZ12">
            <v>5.4459999999999997</v>
          </cell>
        </row>
        <row r="13">
          <cell r="A13" t="str">
            <v>DISD</v>
          </cell>
          <cell r="B13" t="str">
            <v>DISD</v>
          </cell>
          <cell r="Y13">
            <v>7.7</v>
          </cell>
          <cell r="Z13">
            <v>7.7</v>
          </cell>
          <cell r="AA13">
            <v>7.7</v>
          </cell>
          <cell r="AB13">
            <v>3.12</v>
          </cell>
          <cell r="AC13">
            <v>3.12</v>
          </cell>
          <cell r="AD13">
            <v>7.8209999999999997</v>
          </cell>
          <cell r="AE13">
            <v>7.8209999999999997</v>
          </cell>
          <cell r="AF13">
            <v>2.4</v>
          </cell>
          <cell r="AG13">
            <v>3.4</v>
          </cell>
          <cell r="AH13">
            <v>4.4000000000000004</v>
          </cell>
          <cell r="AI13">
            <v>2.6859999999999999</v>
          </cell>
          <cell r="AJ13">
            <v>2.8180000000000001</v>
          </cell>
          <cell r="AK13">
            <v>7.8179999999999996</v>
          </cell>
          <cell r="AL13">
            <v>3.7</v>
          </cell>
          <cell r="AM13">
            <v>3.7</v>
          </cell>
          <cell r="AN13">
            <v>3.7</v>
          </cell>
          <cell r="AO13">
            <v>3.7509999999999999</v>
          </cell>
          <cell r="AP13">
            <v>3.7</v>
          </cell>
          <cell r="AQ13">
            <v>3.7</v>
          </cell>
          <cell r="AR13">
            <v>3.7</v>
          </cell>
          <cell r="AS13">
            <v>3.7</v>
          </cell>
          <cell r="AT13">
            <v>3.7</v>
          </cell>
          <cell r="AU13">
            <v>3.7</v>
          </cell>
          <cell r="AV13">
            <v>3.7510000000000003</v>
          </cell>
          <cell r="AW13">
            <v>3.7510000000000003</v>
          </cell>
          <cell r="AX13">
            <v>3.7510000000000003</v>
          </cell>
          <cell r="AY13">
            <v>3.7510000000000003</v>
          </cell>
          <cell r="AZ13">
            <v>3.7510000000000003</v>
          </cell>
        </row>
        <row r="14">
          <cell r="A14" t="str">
            <v>FRB</v>
          </cell>
          <cell r="B14" t="str">
            <v>FRB</v>
          </cell>
          <cell r="Y14">
            <v>43.1</v>
          </cell>
          <cell r="Z14">
            <v>43.1</v>
          </cell>
          <cell r="AA14">
            <v>43.1</v>
          </cell>
          <cell r="AB14">
            <v>83.248000000000005</v>
          </cell>
          <cell r="AC14">
            <v>83.248000000000005</v>
          </cell>
          <cell r="AD14">
            <v>69.709599999999995</v>
          </cell>
          <cell r="AE14">
            <v>69.709599999999995</v>
          </cell>
          <cell r="AF14">
            <v>62.66</v>
          </cell>
          <cell r="AG14">
            <v>75.09</v>
          </cell>
          <cell r="AH14">
            <v>87.52</v>
          </cell>
          <cell r="AI14">
            <v>55.993000000000002</v>
          </cell>
          <cell r="AJ14">
            <v>64.028000000000006</v>
          </cell>
          <cell r="AK14">
            <v>68.941999999999993</v>
          </cell>
          <cell r="AL14">
            <v>95.988285000000005</v>
          </cell>
          <cell r="AM14">
            <v>68.313389999999998</v>
          </cell>
          <cell r="AN14">
            <v>61.766041999999999</v>
          </cell>
          <cell r="AO14">
            <v>77.418513000000004</v>
          </cell>
          <cell r="AP14">
            <v>58.872199999999999</v>
          </cell>
          <cell r="AQ14">
            <v>69.540000000000006</v>
          </cell>
          <cell r="AR14">
            <v>69.540000000000006</v>
          </cell>
          <cell r="AS14">
            <v>6.6</v>
          </cell>
          <cell r="AT14">
            <v>6.6</v>
          </cell>
          <cell r="AU14">
            <v>6.6</v>
          </cell>
          <cell r="AV14">
            <v>11.6541</v>
          </cell>
          <cell r="AW14">
            <v>5.3487660000000004</v>
          </cell>
          <cell r="AX14">
            <v>4.3698125733918349</v>
          </cell>
          <cell r="AY14">
            <v>4.3698125733918349</v>
          </cell>
          <cell r="AZ14">
            <v>8.9740199999999994</v>
          </cell>
        </row>
        <row r="15">
          <cell r="A15" t="str">
            <v>GLOB</v>
          </cell>
          <cell r="C15" t="str">
            <v>BONOS GLOBALES</v>
          </cell>
          <cell r="T15">
            <v>0</v>
          </cell>
          <cell r="U15">
            <v>0</v>
          </cell>
          <cell r="V15">
            <v>0</v>
          </cell>
          <cell r="W15">
            <v>0</v>
          </cell>
          <cell r="X15">
            <v>0</v>
          </cell>
          <cell r="Y15">
            <v>12.6</v>
          </cell>
          <cell r="Z15">
            <v>12.6</v>
          </cell>
          <cell r="AA15">
            <v>12.6</v>
          </cell>
          <cell r="AB15">
            <v>210.143</v>
          </cell>
          <cell r="AC15">
            <v>210.143</v>
          </cell>
          <cell r="AD15">
            <v>375.44381199999998</v>
          </cell>
          <cell r="AE15">
            <v>375.44381199999998</v>
          </cell>
          <cell r="AF15">
            <v>555.62</v>
          </cell>
          <cell r="AG15">
            <v>621.44550000000004</v>
          </cell>
          <cell r="AH15">
            <v>639.23799999999994</v>
          </cell>
          <cell r="AI15">
            <v>612.32899999999995</v>
          </cell>
          <cell r="AJ15">
            <v>708.49700957000005</v>
          </cell>
          <cell r="AK15">
            <v>902.7068660000001</v>
          </cell>
          <cell r="AL15">
            <v>1148.1299879999999</v>
          </cell>
          <cell r="AM15">
            <v>1340.8731660000001</v>
          </cell>
          <cell r="AN15">
            <v>1413.0664020000004</v>
          </cell>
          <cell r="AO15">
            <v>1637.5055430000002</v>
          </cell>
          <cell r="AP15">
            <v>2569.6570619999998</v>
          </cell>
          <cell r="AQ15">
            <v>2870.6800000000003</v>
          </cell>
          <cell r="AR15">
            <v>3036.8500000000004</v>
          </cell>
          <cell r="AS15">
            <v>669.15</v>
          </cell>
          <cell r="AT15">
            <v>811.51379310344839</v>
          </cell>
          <cell r="AU15">
            <v>811.51379310344839</v>
          </cell>
          <cell r="AV15">
            <v>609.94009659999995</v>
          </cell>
          <cell r="AW15">
            <v>643.80091735294127</v>
          </cell>
          <cell r="AX15">
            <v>644.26481465277789</v>
          </cell>
          <cell r="AY15">
            <v>651.20618717777779</v>
          </cell>
          <cell r="AZ15">
            <v>539.24003189022289</v>
          </cell>
          <cell r="BA15">
            <v>1538.1522064627461</v>
          </cell>
        </row>
        <row r="16">
          <cell r="A16" t="str">
            <v>BG01/03</v>
          </cell>
          <cell r="B16" t="str">
            <v>BG01/03</v>
          </cell>
          <cell r="C16" t="str">
            <v xml:space="preserve">    Bono Global I (8.375%)</v>
          </cell>
          <cell r="Y16">
            <v>9.4</v>
          </cell>
          <cell r="Z16">
            <v>9.4</v>
          </cell>
          <cell r="AA16">
            <v>9.4</v>
          </cell>
          <cell r="AB16">
            <v>2.9420000000000002</v>
          </cell>
          <cell r="AC16">
            <v>2.9420000000000002</v>
          </cell>
          <cell r="AD16">
            <v>2.294</v>
          </cell>
          <cell r="AE16">
            <v>2.294</v>
          </cell>
          <cell r="AF16">
            <v>2.0430000000000001</v>
          </cell>
          <cell r="AG16">
            <v>1.9430000000000001</v>
          </cell>
          <cell r="AH16">
            <v>1.843</v>
          </cell>
          <cell r="AI16">
            <v>1.8080000000000001</v>
          </cell>
          <cell r="AJ16">
            <v>5.58</v>
          </cell>
          <cell r="AK16">
            <v>5.58</v>
          </cell>
          <cell r="AL16">
            <v>5.434552</v>
          </cell>
          <cell r="AM16">
            <v>5.5170000000000003</v>
          </cell>
          <cell r="AN16">
            <v>5.2060000000000004</v>
          </cell>
          <cell r="AO16">
            <v>24.004000000000001</v>
          </cell>
          <cell r="AP16">
            <v>4.0999999999999996</v>
          </cell>
          <cell r="AQ16">
            <v>6.33</v>
          </cell>
          <cell r="AR16">
            <v>6.33</v>
          </cell>
          <cell r="AS16">
            <v>5.13</v>
          </cell>
          <cell r="AT16">
            <v>12</v>
          </cell>
          <cell r="AU16">
            <v>12</v>
          </cell>
          <cell r="AV16">
            <v>3.1840000000000002</v>
          </cell>
          <cell r="AW16">
            <v>3.4630000000000001</v>
          </cell>
          <cell r="AX16">
            <v>3.4630000000000001</v>
          </cell>
          <cell r="AY16">
            <v>3.4630000000000001</v>
          </cell>
          <cell r="AZ16">
            <v>6.29</v>
          </cell>
        </row>
        <row r="17">
          <cell r="A17" t="str">
            <v>BG02/99</v>
          </cell>
          <cell r="B17" t="str">
            <v>BG02/99</v>
          </cell>
          <cell r="C17" t="str">
            <v xml:space="preserve">    Bono Global II (10.95%)</v>
          </cell>
          <cell r="Y17">
            <v>0</v>
          </cell>
          <cell r="Z17">
            <v>0</v>
          </cell>
          <cell r="AA17">
            <v>0</v>
          </cell>
          <cell r="AB17">
            <v>0</v>
          </cell>
          <cell r="AC17">
            <v>0</v>
          </cell>
          <cell r="AD17">
            <v>1</v>
          </cell>
          <cell r="AE17">
            <v>1</v>
          </cell>
          <cell r="AF17">
            <v>1.35</v>
          </cell>
          <cell r="AG17">
            <v>1.6625000000000001</v>
          </cell>
          <cell r="AH17">
            <v>1.9750000000000001</v>
          </cell>
          <cell r="AI17">
            <v>1.71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t="str">
            <v>BG03/01</v>
          </cell>
          <cell r="B18" t="str">
            <v>BG03/01</v>
          </cell>
          <cell r="C18" t="str">
            <v xml:space="preserve">    Bono Global III</v>
          </cell>
          <cell r="Y18">
            <v>1.6</v>
          </cell>
          <cell r="Z18">
            <v>1.6</v>
          </cell>
          <cell r="AA18">
            <v>1.6</v>
          </cell>
          <cell r="AB18">
            <v>1.1850000000000001</v>
          </cell>
          <cell r="AC18">
            <v>1.1850000000000001</v>
          </cell>
          <cell r="AD18">
            <v>0.83499999999999996</v>
          </cell>
          <cell r="AE18">
            <v>0.83499999999999996</v>
          </cell>
          <cell r="AF18">
            <v>3.0209999999999999</v>
          </cell>
          <cell r="AG18">
            <v>9.5205000000000002</v>
          </cell>
          <cell r="AH18">
            <v>16.02</v>
          </cell>
          <cell r="AI18">
            <v>12.971</v>
          </cell>
          <cell r="AJ18">
            <v>8.2887459999999997</v>
          </cell>
          <cell r="AK18">
            <v>10.617746</v>
          </cell>
          <cell r="AL18">
            <v>14.837745999999999</v>
          </cell>
          <cell r="AM18">
            <v>17.837745999999999</v>
          </cell>
          <cell r="AN18">
            <v>21.014745999999999</v>
          </cell>
          <cell r="AO18">
            <v>0</v>
          </cell>
          <cell r="AP18">
            <v>0</v>
          </cell>
          <cell r="AQ18">
            <v>0</v>
          </cell>
          <cell r="AR18">
            <v>0</v>
          </cell>
          <cell r="AS18">
            <v>0</v>
          </cell>
          <cell r="AT18">
            <v>0</v>
          </cell>
          <cell r="AU18">
            <v>0</v>
          </cell>
          <cell r="AV18">
            <v>0</v>
          </cell>
          <cell r="AW18">
            <v>0</v>
          </cell>
          <cell r="AX18">
            <v>0</v>
          </cell>
          <cell r="AY18">
            <v>0</v>
          </cell>
          <cell r="AZ18">
            <v>0</v>
          </cell>
        </row>
        <row r="19">
          <cell r="A19" t="str">
            <v>BG04/06</v>
          </cell>
          <cell r="B19" t="str">
            <v>BG04/06</v>
          </cell>
          <cell r="C19" t="str">
            <v xml:space="preserve">    Bono Global IV</v>
          </cell>
          <cell r="Y19">
            <v>1.6</v>
          </cell>
          <cell r="Z19">
            <v>1.6</v>
          </cell>
          <cell r="AA19">
            <v>1.6</v>
          </cell>
          <cell r="AB19">
            <v>2.4449999999999998</v>
          </cell>
          <cell r="AC19">
            <v>2.4449999999999998</v>
          </cell>
          <cell r="AD19">
            <v>2.9159999999999999</v>
          </cell>
          <cell r="AE19">
            <v>2.9159999999999999</v>
          </cell>
          <cell r="AF19">
            <v>4.2759999999999998</v>
          </cell>
          <cell r="AG19">
            <v>6.0459999999999994</v>
          </cell>
          <cell r="AH19">
            <v>7.8159999999999998</v>
          </cell>
          <cell r="AI19">
            <v>3.6659999999999999</v>
          </cell>
          <cell r="AJ19">
            <v>4.8470000000000004</v>
          </cell>
          <cell r="AK19">
            <v>4.8470000000000004</v>
          </cell>
          <cell r="AL19">
            <v>4.9779999999999998</v>
          </cell>
          <cell r="AM19">
            <v>4.9779999999999998</v>
          </cell>
          <cell r="AN19">
            <v>7.1749999999999998</v>
          </cell>
          <cell r="AO19">
            <v>12.162000000000001</v>
          </cell>
          <cell r="AP19">
            <v>7.5590000000000002</v>
          </cell>
          <cell r="AQ19">
            <v>8.77</v>
          </cell>
          <cell r="AR19">
            <v>24.9</v>
          </cell>
          <cell r="AS19">
            <v>4.9000000000000004</v>
          </cell>
          <cell r="AT19">
            <v>4.9000000000000004</v>
          </cell>
          <cell r="AU19">
            <v>4.9000000000000004</v>
          </cell>
          <cell r="AV19">
            <v>2.2349999999999999</v>
          </cell>
          <cell r="AW19">
            <v>2.9899499999999999</v>
          </cell>
          <cell r="AX19">
            <v>2.9899499999999999</v>
          </cell>
          <cell r="AY19">
            <v>2.9899499999999999</v>
          </cell>
          <cell r="AZ19">
            <v>2.83995</v>
          </cell>
        </row>
        <row r="20">
          <cell r="A20" t="str">
            <v>BG05/17</v>
          </cell>
          <cell r="B20" t="str">
            <v>BG05/17</v>
          </cell>
          <cell r="C20" t="str">
            <v xml:space="preserve">    Bono GlobalI V Megabono</v>
          </cell>
          <cell r="Y20">
            <v>0</v>
          </cell>
          <cell r="Z20">
            <v>0</v>
          </cell>
          <cell r="AA20">
            <v>0</v>
          </cell>
          <cell r="AB20">
            <v>93.742000000000004</v>
          </cell>
          <cell r="AC20">
            <v>93.742000000000004</v>
          </cell>
          <cell r="AD20">
            <v>166.64500000000001</v>
          </cell>
          <cell r="AE20">
            <v>166.64500000000001</v>
          </cell>
          <cell r="AF20">
            <v>237.9</v>
          </cell>
          <cell r="AG20">
            <v>240.0395</v>
          </cell>
          <cell r="AH20">
            <v>242.179</v>
          </cell>
          <cell r="AI20">
            <v>237.59399999999999</v>
          </cell>
          <cell r="AJ20">
            <v>296.83387169999997</v>
          </cell>
          <cell r="AK20">
            <v>329.42</v>
          </cell>
          <cell r="AL20">
            <v>368.30670199999997</v>
          </cell>
          <cell r="AM20">
            <v>392.33300000000003</v>
          </cell>
          <cell r="AN20">
            <v>424.47562299999998</v>
          </cell>
          <cell r="AO20">
            <v>406.86099999999999</v>
          </cell>
          <cell r="AP20">
            <v>192.53899999999999</v>
          </cell>
          <cell r="AQ20">
            <v>221.07</v>
          </cell>
          <cell r="AR20">
            <v>256.17</v>
          </cell>
          <cell r="AS20">
            <v>185.97000000000003</v>
          </cell>
          <cell r="AT20">
            <v>186</v>
          </cell>
          <cell r="AU20">
            <v>186</v>
          </cell>
          <cell r="AV20">
            <v>133.284277</v>
          </cell>
          <cell r="AW20">
            <v>133.724727</v>
          </cell>
          <cell r="AX20">
            <v>133.724727</v>
          </cell>
          <cell r="AY20">
            <v>133.724727</v>
          </cell>
          <cell r="AZ20">
            <v>125.798727</v>
          </cell>
        </row>
        <row r="21">
          <cell r="A21" t="str">
            <v>BG06/27</v>
          </cell>
          <cell r="B21" t="str">
            <v>BG06/27</v>
          </cell>
          <cell r="C21" t="str">
            <v xml:space="preserve">    Bono Global VI (9.75%)</v>
          </cell>
          <cell r="Y21">
            <v>0</v>
          </cell>
          <cell r="Z21">
            <v>0</v>
          </cell>
          <cell r="AA21">
            <v>0</v>
          </cell>
          <cell r="AB21">
            <v>109.82899999999999</v>
          </cell>
          <cell r="AC21">
            <v>109.82899999999999</v>
          </cell>
          <cell r="AD21">
            <v>201.75381200000001</v>
          </cell>
          <cell r="AE21">
            <v>201.75381200000001</v>
          </cell>
          <cell r="AF21">
            <v>264.63</v>
          </cell>
          <cell r="AG21">
            <v>276.98099999999999</v>
          </cell>
          <cell r="AH21">
            <v>289.33199999999999</v>
          </cell>
          <cell r="AI21">
            <v>252.172</v>
          </cell>
          <cell r="AJ21">
            <v>252.32203387000001</v>
          </cell>
          <cell r="AK21">
            <v>260.822</v>
          </cell>
          <cell r="AL21">
            <v>297.48391800000002</v>
          </cell>
          <cell r="AM21">
            <v>304.88299999999998</v>
          </cell>
          <cell r="AN21">
            <v>326.14266300000003</v>
          </cell>
          <cell r="AO21">
            <v>380.45052099999998</v>
          </cell>
          <cell r="AP21">
            <v>234.274</v>
          </cell>
          <cell r="AQ21">
            <v>284.44</v>
          </cell>
          <cell r="AR21">
            <v>284.44</v>
          </cell>
          <cell r="AS21">
            <v>52.34</v>
          </cell>
          <cell r="AT21">
            <v>63.7</v>
          </cell>
          <cell r="AU21">
            <v>63.7</v>
          </cell>
          <cell r="AV21">
            <v>60.898637000000001</v>
          </cell>
          <cell r="AW21">
            <v>58.405636999999999</v>
          </cell>
          <cell r="AX21">
            <v>58.405636999999999</v>
          </cell>
          <cell r="AY21">
            <v>58.405636999999999</v>
          </cell>
          <cell r="AZ21">
            <v>48.274636999999998</v>
          </cell>
        </row>
        <row r="22">
          <cell r="A22" t="str">
            <v>BG07/05</v>
          </cell>
          <cell r="B22" t="str">
            <v>BG07/05</v>
          </cell>
          <cell r="C22" t="str">
            <v xml:space="preserve">    Bono Global VII (11%)</v>
          </cell>
          <cell r="Y22">
            <v>0</v>
          </cell>
          <cell r="Z22">
            <v>0</v>
          </cell>
          <cell r="AA22">
            <v>0</v>
          </cell>
          <cell r="AB22">
            <v>0</v>
          </cell>
          <cell r="AC22">
            <v>0</v>
          </cell>
          <cell r="AD22">
            <v>0</v>
          </cell>
          <cell r="AE22">
            <v>0</v>
          </cell>
          <cell r="AF22">
            <v>42.4</v>
          </cell>
          <cell r="AG22">
            <v>28.22</v>
          </cell>
          <cell r="AH22">
            <v>14.04</v>
          </cell>
          <cell r="AI22">
            <v>9.4489999999999998</v>
          </cell>
          <cell r="AJ22">
            <v>17.46</v>
          </cell>
          <cell r="AK22">
            <v>46.649120000000003</v>
          </cell>
          <cell r="AL22">
            <v>43.407069999999997</v>
          </cell>
          <cell r="AM22">
            <v>49.543370000000003</v>
          </cell>
          <cell r="AN22">
            <v>50.733370000000001</v>
          </cell>
          <cell r="AO22">
            <v>81.841369999999998</v>
          </cell>
          <cell r="AP22">
            <v>26.696000000000002</v>
          </cell>
          <cell r="AQ22">
            <v>10.23</v>
          </cell>
          <cell r="AR22">
            <v>6</v>
          </cell>
          <cell r="AS22">
            <v>5.8</v>
          </cell>
          <cell r="AT22">
            <v>5.8</v>
          </cell>
          <cell r="AU22">
            <v>5.8</v>
          </cell>
          <cell r="AV22">
            <v>6.9591380000000003</v>
          </cell>
          <cell r="AW22">
            <v>7.2730710000000016</v>
          </cell>
          <cell r="AX22">
            <v>7.2730710000000016</v>
          </cell>
          <cell r="AY22">
            <v>7.2730710000000016</v>
          </cell>
          <cell r="AZ22">
            <v>5.4780709999999999</v>
          </cell>
        </row>
        <row r="23">
          <cell r="A23" t="str">
            <v>BG08/19</v>
          </cell>
          <cell r="B23" t="str">
            <v>BG08/19</v>
          </cell>
          <cell r="C23" t="str">
            <v xml:space="preserve">    Bono Global VIII (12,125%)</v>
          </cell>
          <cell r="Y23">
            <v>0</v>
          </cell>
          <cell r="Z23">
            <v>0</v>
          </cell>
          <cell r="AA23">
            <v>0</v>
          </cell>
          <cell r="AB23">
            <v>0</v>
          </cell>
          <cell r="AC23">
            <v>0</v>
          </cell>
          <cell r="AD23">
            <v>0</v>
          </cell>
          <cell r="AE23">
            <v>0</v>
          </cell>
          <cell r="AF23">
            <v>0</v>
          </cell>
          <cell r="AG23">
            <v>57.033000000000001</v>
          </cell>
          <cell r="AH23">
            <v>57.033000000000001</v>
          </cell>
          <cell r="AI23">
            <v>91.572000000000003</v>
          </cell>
          <cell r="AJ23">
            <v>106.163358</v>
          </cell>
          <cell r="AK23">
            <v>116.831</v>
          </cell>
          <cell r="AL23">
            <v>147.18100000000001</v>
          </cell>
          <cell r="AM23">
            <v>148.03100000000001</v>
          </cell>
          <cell r="AN23">
            <v>150.30600000000001</v>
          </cell>
          <cell r="AO23">
            <v>145.10599999999999</v>
          </cell>
          <cell r="AP23">
            <v>30.060748</v>
          </cell>
          <cell r="AQ23">
            <v>26.96</v>
          </cell>
          <cell r="AR23">
            <v>20.96</v>
          </cell>
          <cell r="AS23">
            <v>14.56</v>
          </cell>
          <cell r="AT23">
            <v>15</v>
          </cell>
          <cell r="AU23">
            <v>15</v>
          </cell>
          <cell r="AV23">
            <v>17.838999999999999</v>
          </cell>
          <cell r="AW23">
            <v>17.652999999999999</v>
          </cell>
          <cell r="AX23">
            <v>17.652999999999999</v>
          </cell>
          <cell r="AY23">
            <v>17.652999999999999</v>
          </cell>
          <cell r="AZ23">
            <v>10.5</v>
          </cell>
        </row>
        <row r="24">
          <cell r="A24" t="str">
            <v>BG09/09</v>
          </cell>
          <cell r="B24" t="str">
            <v>BG09/09</v>
          </cell>
          <cell r="C24" t="str">
            <v xml:space="preserve">    Bono Global IX (11,75%)</v>
          </cell>
          <cell r="Y24">
            <v>0</v>
          </cell>
          <cell r="Z24">
            <v>0</v>
          </cell>
          <cell r="AA24">
            <v>0</v>
          </cell>
          <cell r="AB24">
            <v>0</v>
          </cell>
          <cell r="AC24">
            <v>0</v>
          </cell>
          <cell r="AD24">
            <v>0</v>
          </cell>
          <cell r="AE24">
            <v>0</v>
          </cell>
          <cell r="AG24">
            <v>0</v>
          </cell>
          <cell r="AH24">
            <v>9</v>
          </cell>
          <cell r="AI24">
            <v>1.387</v>
          </cell>
          <cell r="AJ24">
            <v>17.001999999999999</v>
          </cell>
          <cell r="AK24">
            <v>48.667999999999999</v>
          </cell>
          <cell r="AL24">
            <v>102.801</v>
          </cell>
          <cell r="AM24">
            <v>122.14100000000001</v>
          </cell>
          <cell r="AN24">
            <v>106.741</v>
          </cell>
          <cell r="AO24">
            <v>103.941</v>
          </cell>
          <cell r="AP24">
            <v>80.578000000000003</v>
          </cell>
          <cell r="AQ24">
            <v>90.83</v>
          </cell>
          <cell r="AR24">
            <v>65</v>
          </cell>
          <cell r="AS24">
            <v>34.4</v>
          </cell>
          <cell r="AT24">
            <v>33.200000000000003</v>
          </cell>
          <cell r="AU24">
            <v>33.200000000000003</v>
          </cell>
          <cell r="AV24">
            <v>19.407143000000001</v>
          </cell>
          <cell r="AW24">
            <v>7.445549999999999</v>
          </cell>
          <cell r="AX24">
            <v>7.445549999999999</v>
          </cell>
          <cell r="AY24">
            <v>7.445549999999999</v>
          </cell>
          <cell r="AZ24">
            <v>22.580116</v>
          </cell>
        </row>
        <row r="25">
          <cell r="A25" t="str">
            <v>BG10/20</v>
          </cell>
          <cell r="B25" t="str">
            <v>BG10/20</v>
          </cell>
          <cell r="C25" t="str">
            <v xml:space="preserve">    Bono Global X (12%)</v>
          </cell>
          <cell r="Y25">
            <v>0</v>
          </cell>
          <cell r="Z25">
            <v>0</v>
          </cell>
          <cell r="AA25">
            <v>0</v>
          </cell>
          <cell r="AB25">
            <v>0</v>
          </cell>
          <cell r="AC25">
            <v>0</v>
          </cell>
          <cell r="AD25">
            <v>0</v>
          </cell>
          <cell r="AE25">
            <v>0</v>
          </cell>
          <cell r="AJ25">
            <v>0</v>
          </cell>
          <cell r="AK25">
            <v>48.152000000000001</v>
          </cell>
          <cell r="AL25">
            <v>63.591999999999999</v>
          </cell>
          <cell r="AM25">
            <v>70.021000000000001</v>
          </cell>
          <cell r="AN25">
            <v>73.206999999999994</v>
          </cell>
          <cell r="AO25">
            <v>77.697000000000003</v>
          </cell>
          <cell r="AP25">
            <v>27.675000000000001</v>
          </cell>
          <cell r="AQ25">
            <v>28.13</v>
          </cell>
          <cell r="AR25">
            <v>24.13</v>
          </cell>
          <cell r="AS25">
            <v>17.63</v>
          </cell>
          <cell r="AT25">
            <v>18.8</v>
          </cell>
          <cell r="AU25">
            <v>18.8</v>
          </cell>
          <cell r="AV25">
            <v>3.6710000000000003</v>
          </cell>
          <cell r="AW25">
            <v>3.5060000000000002</v>
          </cell>
          <cell r="AX25">
            <v>3.5060000000000002</v>
          </cell>
          <cell r="AY25">
            <v>3.5060000000000002</v>
          </cell>
          <cell r="AZ25">
            <v>0</v>
          </cell>
        </row>
        <row r="26">
          <cell r="A26" t="str">
            <v>BG11/10</v>
          </cell>
          <cell r="B26" t="str">
            <v>BG11/10</v>
          </cell>
          <cell r="C26" t="str">
            <v xml:space="preserve">    Bono Global XI (11,375%)</v>
          </cell>
          <cell r="Y26">
            <v>0</v>
          </cell>
          <cell r="Z26">
            <v>0</v>
          </cell>
          <cell r="AA26">
            <v>0</v>
          </cell>
          <cell r="AB26">
            <v>0</v>
          </cell>
          <cell r="AC26">
            <v>0</v>
          </cell>
          <cell r="AD26">
            <v>0</v>
          </cell>
          <cell r="AE26">
            <v>0</v>
          </cell>
          <cell r="AJ26">
            <v>0</v>
          </cell>
          <cell r="AK26">
            <v>31.12</v>
          </cell>
          <cell r="AL26">
            <v>53.7</v>
          </cell>
          <cell r="AM26">
            <v>54.94</v>
          </cell>
          <cell r="AN26">
            <v>46.74</v>
          </cell>
          <cell r="AO26">
            <v>37.479999999999997</v>
          </cell>
          <cell r="AP26">
            <v>36.200000000000003</v>
          </cell>
          <cell r="AQ26">
            <v>37.51</v>
          </cell>
          <cell r="AR26">
            <v>42.51</v>
          </cell>
          <cell r="AS26">
            <v>13.809999999999999</v>
          </cell>
          <cell r="AT26">
            <v>11.1</v>
          </cell>
          <cell r="AU26">
            <v>11.1</v>
          </cell>
          <cell r="AV26">
            <v>14.361145</v>
          </cell>
          <cell r="AW26">
            <v>14.361145</v>
          </cell>
          <cell r="AX26">
            <v>14.361145</v>
          </cell>
          <cell r="AY26">
            <v>14.361145</v>
          </cell>
          <cell r="AZ26">
            <v>14.361145</v>
          </cell>
        </row>
        <row r="27">
          <cell r="A27" t="str">
            <v>BG12/15</v>
          </cell>
          <cell r="B27" t="str">
            <v>BG12/15</v>
          </cell>
          <cell r="C27" t="str">
            <v xml:space="preserve">    Bono Global XII (11,75%)</v>
          </cell>
          <cell r="Y27">
            <v>0</v>
          </cell>
          <cell r="Z27">
            <v>0</v>
          </cell>
          <cell r="AA27">
            <v>0</v>
          </cell>
          <cell r="AB27">
            <v>0</v>
          </cell>
          <cell r="AC27">
            <v>0</v>
          </cell>
          <cell r="AD27">
            <v>0</v>
          </cell>
          <cell r="AE27">
            <v>0</v>
          </cell>
          <cell r="AJ27">
            <v>0</v>
          </cell>
          <cell r="AK27">
            <v>0</v>
          </cell>
          <cell r="AL27">
            <v>46.408000000000001</v>
          </cell>
          <cell r="AM27">
            <v>84.468050000000005</v>
          </cell>
          <cell r="AN27">
            <v>93.944999999999993</v>
          </cell>
          <cell r="AO27">
            <v>132.97999999999999</v>
          </cell>
          <cell r="AP27">
            <v>122.376</v>
          </cell>
          <cell r="AQ27">
            <v>114.17</v>
          </cell>
          <cell r="AR27">
            <v>124.17</v>
          </cell>
          <cell r="AS27">
            <v>52.17</v>
          </cell>
          <cell r="AT27">
            <v>67.7</v>
          </cell>
          <cell r="AU27">
            <v>67.7</v>
          </cell>
          <cell r="AV27">
            <v>54.313147999999998</v>
          </cell>
          <cell r="AW27">
            <v>52.736148</v>
          </cell>
          <cell r="AX27">
            <v>52.736148</v>
          </cell>
          <cell r="AY27">
            <v>52.736148</v>
          </cell>
          <cell r="AZ27">
            <v>42.451148000000003</v>
          </cell>
        </row>
        <row r="28">
          <cell r="A28" t="str">
            <v>BG13/30</v>
          </cell>
          <cell r="B28" t="str">
            <v>BG13/30</v>
          </cell>
          <cell r="C28" t="str">
            <v xml:space="preserve">    Bono Global XIII (10,25%)</v>
          </cell>
          <cell r="Y28">
            <v>0</v>
          </cell>
          <cell r="Z28">
            <v>0</v>
          </cell>
          <cell r="AA28">
            <v>0</v>
          </cell>
          <cell r="AB28">
            <v>0</v>
          </cell>
          <cell r="AC28">
            <v>0</v>
          </cell>
          <cell r="AD28">
            <v>0</v>
          </cell>
          <cell r="AE28">
            <v>0</v>
          </cell>
          <cell r="AJ28">
            <v>0</v>
          </cell>
          <cell r="AK28">
            <v>0</v>
          </cell>
          <cell r="AL28">
            <v>0</v>
          </cell>
          <cell r="AM28">
            <v>86.18</v>
          </cell>
          <cell r="AN28">
            <v>107.38</v>
          </cell>
          <cell r="AO28">
            <v>100.926</v>
          </cell>
          <cell r="AP28">
            <v>56</v>
          </cell>
          <cell r="AQ28">
            <v>53.5</v>
          </cell>
          <cell r="AR28">
            <v>53.5</v>
          </cell>
          <cell r="AS28">
            <v>9.1000000000000014</v>
          </cell>
          <cell r="AT28">
            <v>11.8</v>
          </cell>
          <cell r="AU28">
            <v>11.8</v>
          </cell>
          <cell r="AV28">
            <v>10.379</v>
          </cell>
          <cell r="AW28">
            <v>9.8360000000000003</v>
          </cell>
          <cell r="AX28">
            <v>9.8360000000000003</v>
          </cell>
          <cell r="AY28">
            <v>9.8360000000000003</v>
          </cell>
          <cell r="AZ28">
            <v>9</v>
          </cell>
        </row>
        <row r="29">
          <cell r="A29" t="str">
            <v>BG14/31</v>
          </cell>
          <cell r="B29" t="str">
            <v>BG14/31</v>
          </cell>
          <cell r="AO29">
            <v>32.89</v>
          </cell>
          <cell r="AP29">
            <v>0</v>
          </cell>
          <cell r="AQ29">
            <v>0</v>
          </cell>
          <cell r="AR29">
            <v>0</v>
          </cell>
          <cell r="AS29">
            <v>0</v>
          </cell>
          <cell r="AT29">
            <v>0</v>
          </cell>
          <cell r="AU29">
            <v>0</v>
          </cell>
          <cell r="AV29">
            <v>0</v>
          </cell>
          <cell r="AW29">
            <v>0</v>
          </cell>
          <cell r="AX29">
            <v>0</v>
          </cell>
          <cell r="AY29">
            <v>0</v>
          </cell>
          <cell r="AZ29">
            <v>0</v>
          </cell>
        </row>
        <row r="30">
          <cell r="A30" t="str">
            <v>BG15/12</v>
          </cell>
          <cell r="B30" t="str">
            <v>BG15/12</v>
          </cell>
          <cell r="C30" t="str">
            <v xml:space="preserve">    Bono Global XV (12,375%)</v>
          </cell>
          <cell r="AO30">
            <v>101.166652</v>
          </cell>
          <cell r="AP30">
            <v>75.071672000000007</v>
          </cell>
          <cell r="AQ30">
            <v>89.21</v>
          </cell>
          <cell r="AR30">
            <v>89.21</v>
          </cell>
          <cell r="AS30">
            <v>55.41</v>
          </cell>
          <cell r="AT30">
            <v>56</v>
          </cell>
          <cell r="AU30">
            <v>56</v>
          </cell>
          <cell r="AV30">
            <v>40.558121999999997</v>
          </cell>
          <cell r="AW30">
            <v>34.250121999999998</v>
          </cell>
          <cell r="AX30">
            <v>34.250121999999998</v>
          </cell>
          <cell r="AY30">
            <v>34.250121999999998</v>
          </cell>
          <cell r="AZ30">
            <v>12.654121999999999</v>
          </cell>
        </row>
        <row r="31">
          <cell r="A31" t="str">
            <v>BG16/08$</v>
          </cell>
          <cell r="B31" t="str">
            <v>BG16/08$</v>
          </cell>
          <cell r="C31" t="str">
            <v xml:space="preserve">    Bono Global XVI (10,00%-12,00%)</v>
          </cell>
          <cell r="AP31">
            <v>25.463875000000002</v>
          </cell>
          <cell r="AQ31">
            <v>24.72</v>
          </cell>
          <cell r="AR31">
            <v>24.72</v>
          </cell>
          <cell r="AS31">
            <v>0.61999999999999744</v>
          </cell>
          <cell r="AT31">
            <v>0.41379310344827586</v>
          </cell>
          <cell r="AU31">
            <v>0.41379310344827586</v>
          </cell>
          <cell r="AV31">
            <v>2.4453376000000002</v>
          </cell>
          <cell r="AW31">
            <v>2.5692773529411763</v>
          </cell>
          <cell r="AX31">
            <v>3.0331746527777779</v>
          </cell>
          <cell r="AY31">
            <v>3.0331746527777779</v>
          </cell>
          <cell r="AZ31">
            <v>3.2346078902229842</v>
          </cell>
        </row>
        <row r="32">
          <cell r="A32" t="str">
            <v>BG17/08</v>
          </cell>
          <cell r="B32" t="str">
            <v>BG17/08</v>
          </cell>
          <cell r="C32" t="str">
            <v xml:space="preserve">    Bono Global XVII (7,00%-15,50%)</v>
          </cell>
          <cell r="AP32">
            <v>585.03255100000001</v>
          </cell>
          <cell r="AQ32">
            <v>657.86</v>
          </cell>
          <cell r="AR32">
            <v>707.86</v>
          </cell>
          <cell r="AS32">
            <v>102.65999999999997</v>
          </cell>
          <cell r="AT32">
            <v>132.80000000000001</v>
          </cell>
          <cell r="AU32">
            <v>132.80000000000001</v>
          </cell>
          <cell r="AV32">
            <v>134.02792700000001</v>
          </cell>
          <cell r="AW32">
            <v>181.42144200000001</v>
          </cell>
          <cell r="AX32">
            <v>181.42144200000001</v>
          </cell>
          <cell r="AY32">
            <v>181.42144200000001</v>
          </cell>
          <cell r="AZ32">
            <v>127.93207200000001</v>
          </cell>
        </row>
        <row r="33">
          <cell r="A33" t="str">
            <v>BG18/18</v>
          </cell>
          <cell r="B33" t="str">
            <v>BG18/18</v>
          </cell>
          <cell r="C33" t="str">
            <v xml:space="preserve">    Bono Global XVIII (12,25%)</v>
          </cell>
          <cell r="AP33">
            <v>405.88698799999997</v>
          </cell>
          <cell r="AQ33">
            <v>495.74</v>
          </cell>
          <cell r="AR33">
            <v>545.74</v>
          </cell>
          <cell r="AS33">
            <v>86.639999999999986</v>
          </cell>
          <cell r="AT33">
            <v>133.1</v>
          </cell>
          <cell r="AU33">
            <v>133.1</v>
          </cell>
          <cell r="AV33">
            <v>61.616723999999998</v>
          </cell>
          <cell r="AW33">
            <v>73.137315999999998</v>
          </cell>
          <cell r="AX33">
            <v>73.137315999999998</v>
          </cell>
          <cell r="AY33">
            <v>77.616976605000005</v>
          </cell>
          <cell r="AZ33">
            <v>85.524321</v>
          </cell>
        </row>
        <row r="34">
          <cell r="A34" t="str">
            <v>BG19/31</v>
          </cell>
          <cell r="B34" t="str">
            <v>BG19/31</v>
          </cell>
          <cell r="C34" t="str">
            <v xml:space="preserve">    Bono Global XIX (12,00%)</v>
          </cell>
          <cell r="AP34">
            <v>660.144228</v>
          </cell>
          <cell r="AQ34">
            <v>721.21</v>
          </cell>
          <cell r="AR34">
            <v>761.21</v>
          </cell>
          <cell r="AS34">
            <v>28.009999999999991</v>
          </cell>
          <cell r="AT34">
            <v>59.2</v>
          </cell>
          <cell r="AU34">
            <v>59.2</v>
          </cell>
          <cell r="AV34">
            <v>44.760497999999998</v>
          </cell>
          <cell r="AW34">
            <v>41.028532000000006</v>
          </cell>
          <cell r="AX34">
            <v>41.028532000000006</v>
          </cell>
          <cell r="AY34">
            <v>43.490243919999998</v>
          </cell>
          <cell r="AZ34">
            <v>22.321114999999999</v>
          </cell>
        </row>
        <row r="35">
          <cell r="C35" t="str">
            <v>EURONOTAS</v>
          </cell>
          <cell r="Y35">
            <v>0</v>
          </cell>
          <cell r="Z35">
            <v>0</v>
          </cell>
          <cell r="AA35">
            <v>0</v>
          </cell>
          <cell r="AB35">
            <v>6.53</v>
          </cell>
          <cell r="AC35">
            <v>6.53</v>
          </cell>
          <cell r="AD35">
            <v>16.94746</v>
          </cell>
          <cell r="AE35">
            <v>16.94746</v>
          </cell>
          <cell r="AF35">
            <v>86.409007999999986</v>
          </cell>
          <cell r="AG35">
            <v>129.17941389999999</v>
          </cell>
          <cell r="AH35">
            <v>208.7865963017432</v>
          </cell>
          <cell r="AI35">
            <v>251.90361920000001</v>
          </cell>
          <cell r="AJ35">
            <v>240.18870648000001</v>
          </cell>
          <cell r="AK35">
            <v>217.44167419999997</v>
          </cell>
          <cell r="AL35">
            <v>239.71397999999999</v>
          </cell>
          <cell r="AM35">
            <v>242.27451199999999</v>
          </cell>
          <cell r="AN35">
            <v>243.76698899999994</v>
          </cell>
          <cell r="AO35">
            <v>230.56722800000003</v>
          </cell>
          <cell r="AP35">
            <v>140.26377999999997</v>
          </cell>
          <cell r="AQ35">
            <v>93.345708999999999</v>
          </cell>
          <cell r="AR35">
            <v>87.345708999999999</v>
          </cell>
          <cell r="AS35">
            <v>85.101651022019496</v>
          </cell>
          <cell r="AT35">
            <v>45.406896551724138</v>
          </cell>
          <cell r="AU35">
            <v>43.7</v>
          </cell>
          <cell r="AV35">
            <v>37.022897508081293</v>
          </cell>
          <cell r="AW35">
            <v>30.851939058823532</v>
          </cell>
          <cell r="AX35">
            <v>30.288414000000003</v>
          </cell>
          <cell r="AY35">
            <v>30.288414000000003</v>
          </cell>
          <cell r="AZ35">
            <v>13.342235548885078</v>
          </cell>
          <cell r="BA35">
            <v>11.277416988003427</v>
          </cell>
        </row>
        <row r="36">
          <cell r="A36" t="str">
            <v>EL/ARP-61</v>
          </cell>
          <cell r="B36" t="str">
            <v>LEXP</v>
          </cell>
          <cell r="C36" t="str">
            <v xml:space="preserve">    Euronota LXI $-2007</v>
          </cell>
          <cell r="AB36">
            <v>0.32</v>
          </cell>
          <cell r="AC36">
            <v>0.32</v>
          </cell>
          <cell r="AD36">
            <v>1.3</v>
          </cell>
          <cell r="AE36">
            <v>1.3</v>
          </cell>
          <cell r="AF36">
            <v>22.4</v>
          </cell>
          <cell r="AG36">
            <v>32.28</v>
          </cell>
          <cell r="AH36">
            <v>42.16</v>
          </cell>
          <cell r="AI36">
            <v>42.9</v>
          </cell>
          <cell r="AJ36">
            <v>39.6</v>
          </cell>
          <cell r="AK36">
            <v>43.26</v>
          </cell>
          <cell r="AL36">
            <v>57.16</v>
          </cell>
          <cell r="AM36">
            <v>64.397000000000006</v>
          </cell>
          <cell r="AN36">
            <v>61.64</v>
          </cell>
          <cell r="AO36">
            <v>54.96</v>
          </cell>
          <cell r="AP36">
            <v>13.62</v>
          </cell>
          <cell r="AQ36">
            <v>14.03</v>
          </cell>
          <cell r="AR36">
            <v>8.0299999999999994</v>
          </cell>
          <cell r="AS36">
            <v>7.2299999999999995</v>
          </cell>
          <cell r="AT36">
            <v>2.6551724137931036</v>
          </cell>
          <cell r="AU36">
            <v>2.0263157894736845</v>
          </cell>
          <cell r="AV36">
            <v>0.38425786666666667</v>
          </cell>
          <cell r="AW36">
            <v>0.30294117647058827</v>
          </cell>
          <cell r="AX36">
            <v>0.3576388888888889</v>
          </cell>
          <cell r="AY36">
            <v>0.3576388888888889</v>
          </cell>
          <cell r="AZ36">
            <v>0.4943283018867925</v>
          </cell>
        </row>
        <row r="37">
          <cell r="A37" t="str">
            <v>EL/ARP-68</v>
          </cell>
          <cell r="B37" t="str">
            <v>LEXP2</v>
          </cell>
          <cell r="C37" t="str">
            <v xml:space="preserve">    Euronota LXVIII $-2002</v>
          </cell>
          <cell r="AB37">
            <v>6.21</v>
          </cell>
          <cell r="AC37">
            <v>6.21</v>
          </cell>
          <cell r="AD37">
            <v>10.7</v>
          </cell>
          <cell r="AE37">
            <v>10.7</v>
          </cell>
          <cell r="AF37">
            <v>9.6199999999999992</v>
          </cell>
          <cell r="AG37">
            <v>21.805</v>
          </cell>
          <cell r="AH37">
            <v>33.99</v>
          </cell>
          <cell r="AI37">
            <v>54.88</v>
          </cell>
          <cell r="AJ37">
            <v>63.5</v>
          </cell>
          <cell r="AK37">
            <v>73.828999999999994</v>
          </cell>
          <cell r="AL37">
            <v>74.459999999999994</v>
          </cell>
          <cell r="AM37">
            <v>52.73</v>
          </cell>
          <cell r="AN37">
            <v>54.46</v>
          </cell>
          <cell r="AO37">
            <v>34.450000000000003</v>
          </cell>
          <cell r="AP37">
            <v>14.36</v>
          </cell>
          <cell r="AQ37">
            <v>15.13</v>
          </cell>
          <cell r="AR37">
            <v>15.13</v>
          </cell>
          <cell r="AS37">
            <v>11.43</v>
          </cell>
          <cell r="AT37">
            <v>4.5517241379310347</v>
          </cell>
          <cell r="AU37">
            <v>3.4736842105263159</v>
          </cell>
          <cell r="AV37">
            <v>2.8319999999999999</v>
          </cell>
          <cell r="AW37">
            <v>3.164705882352941</v>
          </cell>
          <cell r="AX37">
            <v>3.7361111111111112</v>
          </cell>
          <cell r="AY37">
            <v>3.7361111111111112</v>
          </cell>
          <cell r="AZ37">
            <v>4.4814322469982848</v>
          </cell>
        </row>
        <row r="38">
          <cell r="A38" t="str">
            <v>EL/USD-50</v>
          </cell>
          <cell r="B38">
            <v>1</v>
          </cell>
          <cell r="C38" t="str">
            <v xml:space="preserve">    Euronota L (Libor + 270 p.b.)</v>
          </cell>
          <cell r="AD38">
            <v>4.9474600000000004</v>
          </cell>
          <cell r="AE38">
            <v>4.9474600000000004</v>
          </cell>
          <cell r="AF38">
            <v>4.5999999999999996</v>
          </cell>
          <cell r="AG38">
            <v>4.5999999999999996</v>
          </cell>
          <cell r="AH38">
            <v>4.5999999999999996</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t="str">
            <v>EL/USD-74</v>
          </cell>
          <cell r="B39">
            <v>2</v>
          </cell>
          <cell r="C39" t="str">
            <v xml:space="preserve">    Euronota LXXIV (Spread ajustable)</v>
          </cell>
          <cell r="AF39">
            <v>22.286999999999999</v>
          </cell>
          <cell r="AG39">
            <v>13.907</v>
          </cell>
          <cell r="AH39">
            <v>5.5269999999999992</v>
          </cell>
          <cell r="AI39">
            <v>25.374000000000002</v>
          </cell>
          <cell r="AJ39">
            <v>32.103000000000002</v>
          </cell>
          <cell r="AK39">
            <v>6.8</v>
          </cell>
          <cell r="AL39">
            <v>10.95</v>
          </cell>
          <cell r="AM39">
            <v>19.928000000000001</v>
          </cell>
          <cell r="AN39">
            <v>21.844000000000001</v>
          </cell>
          <cell r="AO39">
            <v>14.593999999999999</v>
          </cell>
          <cell r="AP39">
            <v>6.944</v>
          </cell>
          <cell r="AQ39">
            <v>0.52</v>
          </cell>
          <cell r="AR39">
            <v>0.52</v>
          </cell>
          <cell r="AS39">
            <v>0.52</v>
          </cell>
          <cell r="AT39">
            <v>1.7</v>
          </cell>
          <cell r="AU39">
            <v>1.7</v>
          </cell>
          <cell r="AV39">
            <v>0</v>
          </cell>
          <cell r="AW39">
            <v>0</v>
          </cell>
          <cell r="AX39">
            <v>0</v>
          </cell>
          <cell r="AY39">
            <v>0</v>
          </cell>
          <cell r="AZ39">
            <v>0</v>
          </cell>
        </row>
        <row r="40">
          <cell r="A40" t="str">
            <v>EL/USD-79</v>
          </cell>
          <cell r="B40">
            <v>3</v>
          </cell>
          <cell r="C40" t="str">
            <v xml:space="preserve">    Euronota LXXIX Dls. (Glob IV-25bp)</v>
          </cell>
          <cell r="AF40">
            <v>9.93</v>
          </cell>
          <cell r="AG40">
            <v>25.64</v>
          </cell>
          <cell r="AH40">
            <v>43.198999999999998</v>
          </cell>
          <cell r="AI40">
            <v>66.379000000000005</v>
          </cell>
          <cell r="AJ40">
            <v>56.850999999999999</v>
          </cell>
          <cell r="AK40">
            <v>48.686</v>
          </cell>
          <cell r="AL40">
            <v>47.594000000000001</v>
          </cell>
          <cell r="AM40">
            <v>53.543999999999997</v>
          </cell>
          <cell r="AN40">
            <v>52.552</v>
          </cell>
          <cell r="AO40">
            <v>52.851999999999997</v>
          </cell>
          <cell r="AP40">
            <v>0</v>
          </cell>
          <cell r="AQ40">
            <v>11.76</v>
          </cell>
          <cell r="AR40">
            <v>11.76</v>
          </cell>
          <cell r="AS40">
            <v>11.76</v>
          </cell>
          <cell r="AT40">
            <v>32.5</v>
          </cell>
          <cell r="AU40">
            <v>32.5</v>
          </cell>
          <cell r="AV40">
            <v>3.8490000000000002</v>
          </cell>
          <cell r="AW40">
            <v>5.7000000000000002E-2</v>
          </cell>
          <cell r="AX40">
            <v>5.7000000000000002E-2</v>
          </cell>
          <cell r="AY40">
            <v>5.7000000000000002E-2</v>
          </cell>
          <cell r="AZ40">
            <v>0</v>
          </cell>
        </row>
        <row r="41">
          <cell r="A41" t="str">
            <v>EL/USD-91</v>
          </cell>
          <cell r="B41">
            <v>6</v>
          </cell>
          <cell r="C41" t="str">
            <v xml:space="preserve">    Euronota XCI (Libor + 575 p.b.)</v>
          </cell>
          <cell r="AH41">
            <v>32.839680000000001</v>
          </cell>
          <cell r="AI41">
            <v>31.989000000000001</v>
          </cell>
          <cell r="AJ41">
            <v>29.569680000000002</v>
          </cell>
          <cell r="AK41">
            <v>25.779979999999998</v>
          </cell>
          <cell r="AL41">
            <v>25.779979999999998</v>
          </cell>
          <cell r="AM41">
            <v>25.779979999999998</v>
          </cell>
          <cell r="AN41">
            <v>25.779979999999998</v>
          </cell>
          <cell r="AO41">
            <v>15.346349999999999</v>
          </cell>
          <cell r="AP41">
            <v>0</v>
          </cell>
          <cell r="AQ41">
            <v>0</v>
          </cell>
          <cell r="AR41">
            <v>0</v>
          </cell>
          <cell r="AS41">
            <v>0</v>
          </cell>
          <cell r="AT41">
            <v>2.5</v>
          </cell>
          <cell r="AU41">
            <v>2.5</v>
          </cell>
          <cell r="AV41">
            <v>0</v>
          </cell>
          <cell r="AW41">
            <v>0</v>
          </cell>
          <cell r="AX41">
            <v>0</v>
          </cell>
          <cell r="AY41">
            <v>0</v>
          </cell>
          <cell r="AZ41">
            <v>0</v>
          </cell>
        </row>
        <row r="42">
          <cell r="A42" t="str">
            <v>EL/EUR-81</v>
          </cell>
          <cell r="B42">
            <v>4</v>
          </cell>
          <cell r="C42" t="str">
            <v xml:space="preserve">    Euronota LXXXI Euro (6 cup. Fijos)</v>
          </cell>
          <cell r="AF42">
            <v>17.572008</v>
          </cell>
          <cell r="AG42">
            <v>30.947413899999997</v>
          </cell>
          <cell r="AH42">
            <v>43.956043956043793</v>
          </cell>
          <cell r="AI42">
            <v>17.144371199999998</v>
          </cell>
          <cell r="AJ42">
            <v>16.133892060000001</v>
          </cell>
          <cell r="AK42">
            <v>15.341957399999998</v>
          </cell>
          <cell r="AL42">
            <v>20.042863999999998</v>
          </cell>
          <cell r="AM42">
            <v>22.440443999999999</v>
          </cell>
          <cell r="AN42">
            <v>23.816793000000001</v>
          </cell>
          <cell r="AO42">
            <v>26.961506000000004</v>
          </cell>
          <cell r="AP42">
            <v>88.293269999999993</v>
          </cell>
          <cell r="AQ42">
            <v>30.312714000000003</v>
          </cell>
          <cell r="AR42">
            <v>30.312714000000003</v>
          </cell>
          <cell r="AS42">
            <v>31.630174576717266</v>
          </cell>
          <cell r="AU42">
            <v>4.9407114624505946</v>
          </cell>
          <cell r="AV42">
            <v>23.554329622697264</v>
          </cell>
          <cell r="AW42">
            <v>21.085992000000001</v>
          </cell>
          <cell r="AX42">
            <v>20.168064000000001</v>
          </cell>
          <cell r="AY42">
            <v>20.168064000000001</v>
          </cell>
          <cell r="AZ42">
            <v>4.5050249999999998</v>
          </cell>
        </row>
        <row r="43">
          <cell r="A43" t="str">
            <v>EL/EUR-90</v>
          </cell>
          <cell r="B43">
            <v>5</v>
          </cell>
          <cell r="C43" t="str">
            <v xml:space="preserve">    Euronota XC Euro (9,5%)</v>
          </cell>
          <cell r="AH43">
            <v>2.5148723456994042</v>
          </cell>
          <cell r="AI43">
            <v>13.237248000000001</v>
          </cell>
          <cell r="AJ43">
            <v>2.4110423999999999</v>
          </cell>
          <cell r="AK43">
            <v>2.2926959999999998</v>
          </cell>
          <cell r="AL43">
            <v>2.2819199999999999</v>
          </cell>
          <cell r="AM43">
            <v>2.1153599999999999</v>
          </cell>
          <cell r="AN43">
            <v>2.24952</v>
          </cell>
          <cell r="AO43">
            <v>30.05574</v>
          </cell>
          <cell r="AP43">
            <v>15.77121</v>
          </cell>
          <cell r="AQ43">
            <v>20.217645000000001</v>
          </cell>
          <cell r="AR43">
            <v>20.217645000000001</v>
          </cell>
          <cell r="AS43">
            <v>21.096350557066415</v>
          </cell>
          <cell r="AU43">
            <v>6.0770750988142321</v>
          </cell>
          <cell r="AV43">
            <v>4.9256230913210501</v>
          </cell>
          <cell r="AW43">
            <v>4.8010000000000002</v>
          </cell>
          <cell r="AX43">
            <v>4.5919999999999996</v>
          </cell>
          <cell r="AY43">
            <v>4.5919999999999996</v>
          </cell>
          <cell r="AZ43">
            <v>2.5743</v>
          </cell>
        </row>
        <row r="44">
          <cell r="A44" t="str">
            <v>EL/EUR-92</v>
          </cell>
          <cell r="B44">
            <v>7</v>
          </cell>
          <cell r="C44" t="str">
            <v xml:space="preserve">    Euronota XCII Euro (15% y 8%)</v>
          </cell>
          <cell r="AJ44">
            <v>2.0092020000000002E-2</v>
          </cell>
          <cell r="AK44">
            <v>1.9105799999999999E-2</v>
          </cell>
          <cell r="AL44">
            <v>1.9016000000000002E-2</v>
          </cell>
          <cell r="AM44">
            <v>1.7628000000000001E-2</v>
          </cell>
          <cell r="AN44">
            <v>1.8746000000000002E-2</v>
          </cell>
          <cell r="AO44">
            <v>1.7732000000000001E-2</v>
          </cell>
          <cell r="AP44">
            <v>0</v>
          </cell>
          <cell r="AQ44">
            <v>0</v>
          </cell>
          <cell r="AR44">
            <v>0</v>
          </cell>
          <cell r="AS44">
            <v>0</v>
          </cell>
          <cell r="AT44">
            <v>0</v>
          </cell>
          <cell r="AU44">
            <v>0</v>
          </cell>
          <cell r="AV44">
            <v>0</v>
          </cell>
          <cell r="AW44">
            <v>0</v>
          </cell>
          <cell r="AX44">
            <v>0</v>
          </cell>
          <cell r="AY44">
            <v>0</v>
          </cell>
          <cell r="AZ44">
            <v>0</v>
          </cell>
        </row>
        <row r="45">
          <cell r="A45" t="str">
            <v>EL/EUR-108</v>
          </cell>
          <cell r="B45">
            <v>8</v>
          </cell>
          <cell r="C45" t="str">
            <v xml:space="preserve">    Euronota CVIII Euro (10,25%)</v>
          </cell>
          <cell r="AK45">
            <v>1.4329350000000001</v>
          </cell>
          <cell r="AL45">
            <v>1.4261999999999999</v>
          </cell>
          <cell r="AM45">
            <v>1.3220999999999998</v>
          </cell>
          <cell r="AN45">
            <v>1.40595</v>
          </cell>
          <cell r="AO45">
            <v>1.3299000000000001</v>
          </cell>
          <cell r="AP45">
            <v>1.2752999999999999</v>
          </cell>
          <cell r="AQ45">
            <v>1.3753500000000001</v>
          </cell>
          <cell r="AR45">
            <v>1.3753500000000001</v>
          </cell>
          <cell r="AS45">
            <v>1.4351258882358104</v>
          </cell>
          <cell r="AT45">
            <v>1.5</v>
          </cell>
          <cell r="AU45">
            <v>1.5</v>
          </cell>
          <cell r="AV45">
            <v>1.4776869273963151</v>
          </cell>
          <cell r="AW45">
            <v>1.4403000000000001</v>
          </cell>
          <cell r="AX45">
            <v>1.3775999999999999</v>
          </cell>
          <cell r="AY45">
            <v>1.3775999999999999</v>
          </cell>
          <cell r="AZ45">
            <v>1.28715</v>
          </cell>
        </row>
        <row r="47">
          <cell r="C47" t="str">
            <v>BONO CUPON CERO</v>
          </cell>
          <cell r="Y47">
            <v>0</v>
          </cell>
          <cell r="Z47">
            <v>0</v>
          </cell>
          <cell r="AA47">
            <v>0</v>
          </cell>
          <cell r="AB47">
            <v>0</v>
          </cell>
          <cell r="AC47">
            <v>0</v>
          </cell>
          <cell r="AD47">
            <v>0</v>
          </cell>
          <cell r="AE47">
            <v>0</v>
          </cell>
          <cell r="AF47">
            <v>0</v>
          </cell>
          <cell r="AG47">
            <v>0</v>
          </cell>
          <cell r="AH47">
            <v>0</v>
          </cell>
          <cell r="AI47">
            <v>0</v>
          </cell>
          <cell r="AJ47">
            <v>8.7715999999999994</v>
          </cell>
          <cell r="AK47">
            <v>9.0609999999999999</v>
          </cell>
          <cell r="AL47">
            <v>31.981630500000001</v>
          </cell>
          <cell r="AM47">
            <v>36.134961799999999</v>
          </cell>
          <cell r="AN47">
            <v>29.712810449999999</v>
          </cell>
          <cell r="AO47">
            <v>15.287155500000001</v>
          </cell>
          <cell r="AP47">
            <v>15.020344</v>
          </cell>
          <cell r="AQ47">
            <v>15.409499339835733</v>
          </cell>
          <cell r="AR47">
            <v>15.409499339835733</v>
          </cell>
          <cell r="AS47">
            <v>15.798215863626556</v>
          </cell>
          <cell r="AT47">
            <v>16.17846972936</v>
          </cell>
          <cell r="AU47">
            <v>16.567879999999999</v>
          </cell>
          <cell r="AV47">
            <v>28.852815563774502</v>
          </cell>
          <cell r="AW47">
            <v>20.92089764438758</v>
          </cell>
          <cell r="AX47">
            <v>21.399956771834184</v>
          </cell>
          <cell r="AY47">
            <v>21.884338778474657</v>
          </cell>
          <cell r="AZ47">
            <v>8.686855923786867</v>
          </cell>
          <cell r="BA47">
            <v>0</v>
          </cell>
        </row>
        <row r="48">
          <cell r="A48" t="str">
            <v>ZCBMA00</v>
          </cell>
          <cell r="B48">
            <v>1</v>
          </cell>
          <cell r="AL48">
            <v>3.9319999999999999</v>
          </cell>
          <cell r="AM48">
            <v>3.9904000000000002</v>
          </cell>
        </row>
        <row r="49">
          <cell r="A49" t="str">
            <v>ZCBMB01</v>
          </cell>
          <cell r="B49">
            <v>2</v>
          </cell>
          <cell r="AL49">
            <v>1.8784000000000001</v>
          </cell>
          <cell r="AM49">
            <v>1.9172</v>
          </cell>
          <cell r="AN49">
            <v>1.9558</v>
          </cell>
          <cell r="AO49">
            <v>1.9936</v>
          </cell>
          <cell r="AP49">
            <v>0</v>
          </cell>
          <cell r="AQ49">
            <v>0</v>
          </cell>
          <cell r="AR49">
            <v>0</v>
          </cell>
          <cell r="AS49">
            <v>0</v>
          </cell>
          <cell r="AT49">
            <v>0</v>
          </cell>
          <cell r="AU49">
            <v>0</v>
          </cell>
          <cell r="AV49">
            <v>0</v>
          </cell>
          <cell r="AW49">
            <v>0</v>
          </cell>
          <cell r="AX49">
            <v>0</v>
          </cell>
          <cell r="AY49">
            <v>0</v>
          </cell>
          <cell r="AZ49">
            <v>0</v>
          </cell>
        </row>
        <row r="50">
          <cell r="A50" t="str">
            <v>ZCBMC01</v>
          </cell>
          <cell r="B50">
            <v>3</v>
          </cell>
          <cell r="AL50">
            <v>6.8813355000000005</v>
          </cell>
          <cell r="AM50">
            <v>7.0420617999999999</v>
          </cell>
          <cell r="AN50">
            <v>3.4633969499999999</v>
          </cell>
          <cell r="AO50">
            <v>3.5390160000000002</v>
          </cell>
          <cell r="AP50">
            <v>0</v>
          </cell>
          <cell r="AQ50">
            <v>0</v>
          </cell>
          <cell r="AR50">
            <v>0</v>
          </cell>
          <cell r="AS50">
            <v>0</v>
          </cell>
          <cell r="AT50">
            <v>0</v>
          </cell>
          <cell r="AU50">
            <v>0</v>
          </cell>
          <cell r="AV50">
            <v>0</v>
          </cell>
          <cell r="AW50">
            <v>0</v>
          </cell>
          <cell r="AX50">
            <v>0</v>
          </cell>
          <cell r="AY50">
            <v>0</v>
          </cell>
          <cell r="AZ50">
            <v>0</v>
          </cell>
        </row>
        <row r="51">
          <cell r="A51" t="str">
            <v>ZCBMD02</v>
          </cell>
          <cell r="B51">
            <v>4</v>
          </cell>
          <cell r="AL51">
            <v>1.6165799999999999</v>
          </cell>
          <cell r="AM51">
            <v>4.9761600000000001</v>
          </cell>
          <cell r="AN51">
            <v>5.1025799999999997</v>
          </cell>
          <cell r="AO51">
            <v>1.742</v>
          </cell>
          <cell r="AP51">
            <v>1.7837799999999999</v>
          </cell>
          <cell r="AQ51">
            <v>1.82592</v>
          </cell>
          <cell r="AR51">
            <v>1.82592</v>
          </cell>
          <cell r="AS51">
            <v>1.8680718248175181</v>
          </cell>
          <cell r="AT51">
            <v>1.9092960000000001</v>
          </cell>
          <cell r="AU51">
            <v>1.948</v>
          </cell>
          <cell r="AV51">
            <v>11.159609555934503</v>
          </cell>
          <cell r="AW51">
            <v>0</v>
          </cell>
          <cell r="AX51">
            <v>0</v>
          </cell>
          <cell r="AY51">
            <v>0</v>
          </cell>
          <cell r="AZ51">
            <v>0</v>
          </cell>
        </row>
        <row r="52">
          <cell r="A52" t="str">
            <v>ZCBME03</v>
          </cell>
          <cell r="B52">
            <v>5</v>
          </cell>
          <cell r="AJ52">
            <v>2.7275999999999998</v>
          </cell>
          <cell r="AK52">
            <v>2.8111999999999999</v>
          </cell>
          <cell r="AL52">
            <v>11.217815</v>
          </cell>
          <cell r="AM52">
            <v>11.545640000000001</v>
          </cell>
          <cell r="AN52">
            <v>11.8734185</v>
          </cell>
          <cell r="AO52">
            <v>8.0125395000000008</v>
          </cell>
          <cell r="AP52">
            <v>13.236564</v>
          </cell>
          <cell r="AQ52">
            <v>13.583579339835733</v>
          </cell>
          <cell r="AR52">
            <v>13.583579339835733</v>
          </cell>
          <cell r="AS52">
            <v>13.930144038809038</v>
          </cell>
          <cell r="AT52">
            <v>14.26917372936</v>
          </cell>
          <cell r="AU52">
            <v>14.61988</v>
          </cell>
          <cell r="AV52">
            <v>8.8391351890400003</v>
          </cell>
          <cell r="AW52">
            <v>11.845345728131422</v>
          </cell>
          <cell r="AX52">
            <v>12.107737688090348</v>
          </cell>
          <cell r="AY52">
            <v>12.373045114271044</v>
          </cell>
          <cell r="AZ52">
            <v>3.9016303080082122</v>
          </cell>
          <cell r="BA52">
            <v>0.99655246406570841</v>
          </cell>
        </row>
        <row r="53">
          <cell r="A53" t="str">
            <v>ZCBMF04</v>
          </cell>
          <cell r="B53">
            <v>6</v>
          </cell>
          <cell r="AJ53">
            <v>6.0440000000000005</v>
          </cell>
          <cell r="AK53">
            <v>6.2497999999999996</v>
          </cell>
          <cell r="AL53">
            <v>6.4554999999999998</v>
          </cell>
          <cell r="AM53">
            <v>6.6635</v>
          </cell>
          <cell r="AN53">
            <v>7.3176150000000009</v>
          </cell>
          <cell r="AO53">
            <v>0</v>
          </cell>
          <cell r="AP53">
            <v>0</v>
          </cell>
          <cell r="AQ53">
            <v>0</v>
          </cell>
          <cell r="AR53">
            <v>0</v>
          </cell>
          <cell r="AV53">
            <v>8.8540708188000004</v>
          </cell>
          <cell r="AW53">
            <v>9.075551916256158</v>
          </cell>
          <cell r="AX53">
            <v>9.2922190837438379</v>
          </cell>
          <cell r="AY53">
            <v>9.5112936642036132</v>
          </cell>
          <cell r="AZ53">
            <v>4.7852256157786544</v>
          </cell>
          <cell r="BA53">
            <v>0.9138756486042694</v>
          </cell>
        </row>
        <row r="55">
          <cell r="C55" t="str">
            <v>PRÉSTAMOS GARANTIZADOS</v>
          </cell>
          <cell r="AS55">
            <v>2435.1400000000003</v>
          </cell>
          <cell r="AT55">
            <v>1227.9212460689657</v>
          </cell>
          <cell r="AU55">
            <v>1083.1671530242957</v>
          </cell>
          <cell r="AV55">
            <v>1231.5528822479944</v>
          </cell>
          <cell r="AW55">
            <v>1391.7043524386834</v>
          </cell>
          <cell r="AX55">
            <v>1676.6553702031479</v>
          </cell>
          <cell r="AY55">
            <v>1732.1357990309925</v>
          </cell>
          <cell r="AZ55">
            <v>1668.8835355035119</v>
          </cell>
        </row>
        <row r="57">
          <cell r="A57" t="str">
            <v>P FRB</v>
          </cell>
          <cell r="C57" t="str">
            <v>FRB</v>
          </cell>
          <cell r="AS57">
            <v>62.940000000000005</v>
          </cell>
          <cell r="AT57">
            <v>31.846337793103451</v>
          </cell>
          <cell r="AU57">
            <v>28.092116780320374</v>
          </cell>
          <cell r="AV57">
            <v>17.376780521739132</v>
          </cell>
          <cell r="AW57">
            <v>19.636461764705889</v>
          </cell>
          <cell r="AX57">
            <v>23.657020984299521</v>
          </cell>
          <cell r="AY57">
            <v>24.439830434782618</v>
          </cell>
          <cell r="AZ57">
            <v>23.54736311432621</v>
          </cell>
        </row>
        <row r="58">
          <cell r="A58" t="str">
            <v>P BG01/03</v>
          </cell>
          <cell r="C58" t="str">
            <v>BG01/03</v>
          </cell>
          <cell r="AS58">
            <v>1.2000000000000002</v>
          </cell>
          <cell r="AT58">
            <v>0.60717517241379315</v>
          </cell>
          <cell r="AU58">
            <v>0.53559803203661338</v>
          </cell>
          <cell r="AV58">
            <v>0.5957753321739131</v>
          </cell>
          <cell r="AW58">
            <v>0.673250117647059</v>
          </cell>
          <cell r="AX58">
            <v>0.81109786231884073</v>
          </cell>
          <cell r="AY58">
            <v>0.83793704347826115</v>
          </cell>
          <cell r="AZ58">
            <v>0.80733816391975566</v>
          </cell>
        </row>
        <row r="59">
          <cell r="A59" t="str">
            <v>P BG04/06</v>
          </cell>
          <cell r="C59" t="str">
            <v>BG04/06</v>
          </cell>
          <cell r="AS59">
            <v>20</v>
          </cell>
          <cell r="AT59">
            <v>10.119586206896553</v>
          </cell>
          <cell r="AU59">
            <v>8.9266338672768892</v>
          </cell>
          <cell r="AV59">
            <v>9.929588869565217</v>
          </cell>
          <cell r="AW59">
            <v>11.220835294117649</v>
          </cell>
          <cell r="AX59">
            <v>13.51829770531401</v>
          </cell>
          <cell r="AY59">
            <v>13.965617391304349</v>
          </cell>
          <cell r="AZ59">
            <v>13.455636065329259</v>
          </cell>
        </row>
        <row r="60">
          <cell r="A60" t="str">
            <v>P BG05/17</v>
          </cell>
          <cell r="C60" t="str">
            <v>BG05/17</v>
          </cell>
          <cell r="AS60">
            <v>70.199999999999989</v>
          </cell>
          <cell r="AT60">
            <v>35.51974758620689</v>
          </cell>
          <cell r="AU60">
            <v>31.332484874141873</v>
          </cell>
          <cell r="AV60">
            <v>63.549368765217388</v>
          </cell>
          <cell r="AW60">
            <v>71.813345882352948</v>
          </cell>
          <cell r="AX60">
            <v>86.517105314009669</v>
          </cell>
          <cell r="AY60">
            <v>89.379951304347841</v>
          </cell>
          <cell r="AZ60">
            <v>86.116070818107261</v>
          </cell>
        </row>
        <row r="61">
          <cell r="A61" t="str">
            <v>P BG06/27</v>
          </cell>
          <cell r="C61" t="str">
            <v>BG06/27</v>
          </cell>
          <cell r="AS61">
            <v>232.1</v>
          </cell>
          <cell r="AT61">
            <v>117.43779793103448</v>
          </cell>
          <cell r="AU61">
            <v>103.59358602974829</v>
          </cell>
          <cell r="AV61">
            <v>115.23287883130433</v>
          </cell>
          <cell r="AW61">
            <v>130.21779358823531</v>
          </cell>
          <cell r="AX61">
            <v>156.87984487016911</v>
          </cell>
          <cell r="AY61">
            <v>162.07098982608701</v>
          </cell>
          <cell r="AZ61">
            <v>156.15265653814609</v>
          </cell>
        </row>
        <row r="62">
          <cell r="A62" t="str">
            <v>P BG07/05</v>
          </cell>
          <cell r="C62" t="str">
            <v>BG07/05</v>
          </cell>
          <cell r="AS62">
            <v>0.20000000000000018</v>
          </cell>
          <cell r="AT62">
            <v>0.10119586206896562</v>
          </cell>
          <cell r="AU62">
            <v>8.9266338672768994E-2</v>
          </cell>
          <cell r="AV62">
            <v>9.9295888695652285E-2</v>
          </cell>
          <cell r="AW62">
            <v>0.11220835294117662</v>
          </cell>
          <cell r="AX62">
            <v>0.13518297705314028</v>
          </cell>
          <cell r="AY62">
            <v>0.13965617391304366</v>
          </cell>
          <cell r="AZ62">
            <v>0.13455636065329274</v>
          </cell>
        </row>
        <row r="63">
          <cell r="A63" t="str">
            <v>P BG08/19</v>
          </cell>
          <cell r="C63" t="str">
            <v>BG08/19</v>
          </cell>
          <cell r="AS63">
            <v>6.4</v>
          </cell>
          <cell r="AT63">
            <v>3.2382675862068959</v>
          </cell>
          <cell r="AU63">
            <v>2.8565228375286043</v>
          </cell>
          <cell r="AV63">
            <v>3.1774684382608691</v>
          </cell>
          <cell r="AW63">
            <v>3.5906672941176474</v>
          </cell>
          <cell r="AX63">
            <v>4.3258552657004836</v>
          </cell>
          <cell r="AY63">
            <v>4.4689975652173919</v>
          </cell>
          <cell r="AZ63">
            <v>4.3058035409053623</v>
          </cell>
        </row>
        <row r="64">
          <cell r="A64" t="str">
            <v>P BG09/09</v>
          </cell>
          <cell r="C64" t="str">
            <v>BG09/09</v>
          </cell>
          <cell r="AS64">
            <v>30.6</v>
          </cell>
          <cell r="AT64">
            <v>15.482966896551723</v>
          </cell>
          <cell r="AU64">
            <v>13.65774981693364</v>
          </cell>
          <cell r="AV64">
            <v>15.192270970434782</v>
          </cell>
          <cell r="AW64">
            <v>17.167878000000002</v>
          </cell>
          <cell r="AX64">
            <v>20.682995489130434</v>
          </cell>
          <cell r="AY64">
            <v>21.367394608695651</v>
          </cell>
          <cell r="AZ64">
            <v>20.58712317995376</v>
          </cell>
        </row>
        <row r="65">
          <cell r="A65" t="str">
            <v>P BG10/20</v>
          </cell>
          <cell r="C65" t="str">
            <v>BG10/20</v>
          </cell>
          <cell r="AS65">
            <v>6.5</v>
          </cell>
          <cell r="AT65">
            <v>3.2888655172413794</v>
          </cell>
          <cell r="AU65">
            <v>2.9011560068649893</v>
          </cell>
          <cell r="AV65">
            <v>3.2271163826086959</v>
          </cell>
          <cell r="AW65">
            <v>3.6467714705882361</v>
          </cell>
          <cell r="AX65">
            <v>4.3934467542270541</v>
          </cell>
          <cell r="AY65">
            <v>4.5388256521739141</v>
          </cell>
          <cell r="AZ65">
            <v>4.3730817212320101</v>
          </cell>
        </row>
        <row r="66">
          <cell r="A66" t="str">
            <v>P BG11/10</v>
          </cell>
          <cell r="C66" t="str">
            <v>BG11/10</v>
          </cell>
          <cell r="AS66">
            <v>28.7</v>
          </cell>
          <cell r="AT66">
            <v>14.521606206896553</v>
          </cell>
          <cell r="AU66">
            <v>12.809719599542337</v>
          </cell>
          <cell r="AV66">
            <v>14.248960027826088</v>
          </cell>
          <cell r="AW66">
            <v>16.101898647058828</v>
          </cell>
          <cell r="AX66">
            <v>19.398757207125609</v>
          </cell>
          <cell r="AY66">
            <v>20.040660956521748</v>
          </cell>
          <cell r="AZ66">
            <v>19.30883775374749</v>
          </cell>
        </row>
        <row r="67">
          <cell r="A67" t="str">
            <v>P BG12/15</v>
          </cell>
          <cell r="C67" t="str">
            <v>BG12/15</v>
          </cell>
          <cell r="AS67">
            <v>72</v>
          </cell>
          <cell r="AT67">
            <v>36.430510344827589</v>
          </cell>
          <cell r="AU67">
            <v>32.135881922196802</v>
          </cell>
          <cell r="AV67">
            <v>35.746519930434786</v>
          </cell>
          <cell r="AW67">
            <v>40.395007058823538</v>
          </cell>
          <cell r="AX67">
            <v>48.665871739130445</v>
          </cell>
          <cell r="AY67">
            <v>50.276222608695662</v>
          </cell>
          <cell r="AZ67">
            <v>48.440289835185332</v>
          </cell>
        </row>
        <row r="68">
          <cell r="A68" t="str">
            <v>P BG13/30</v>
          </cell>
          <cell r="C68" t="str">
            <v>BG13/30</v>
          </cell>
          <cell r="AS68">
            <v>44.4</v>
          </cell>
          <cell r="AT68">
            <v>22.465481379310344</v>
          </cell>
          <cell r="AU68">
            <v>19.817127185354689</v>
          </cell>
          <cell r="AV68">
            <v>22.043687290434775</v>
          </cell>
          <cell r="AW68">
            <v>24.91025435294117</v>
          </cell>
          <cell r="AX68">
            <v>30.01062090579709</v>
          </cell>
          <cell r="AY68">
            <v>31.003670608695643</v>
          </cell>
          <cell r="AZ68">
            <v>29.871512065030942</v>
          </cell>
        </row>
        <row r="69">
          <cell r="A69" t="str">
            <v>P BG14/31</v>
          </cell>
          <cell r="C69" t="str">
            <v>BG14/31</v>
          </cell>
          <cell r="AS69">
            <v>0</v>
          </cell>
          <cell r="AT69">
            <v>0</v>
          </cell>
          <cell r="AU69">
            <v>0</v>
          </cell>
          <cell r="AV69">
            <v>0</v>
          </cell>
          <cell r="AW69">
            <v>0</v>
          </cell>
          <cell r="AX69">
            <v>0</v>
          </cell>
          <cell r="AY69">
            <v>0</v>
          </cell>
          <cell r="AZ69">
            <v>0</v>
          </cell>
        </row>
        <row r="70">
          <cell r="A70" t="str">
            <v>P BG15/12</v>
          </cell>
          <cell r="C70" t="str">
            <v>BG15/12</v>
          </cell>
          <cell r="AS70">
            <v>33.799999999999997</v>
          </cell>
          <cell r="AT70">
            <v>17.10210068965517</v>
          </cell>
          <cell r="AU70">
            <v>15.08601123569794</v>
          </cell>
          <cell r="AV70">
            <v>16.781005189565214</v>
          </cell>
          <cell r="AW70">
            <v>18.963211647058824</v>
          </cell>
          <cell r="AX70">
            <v>22.845923121980675</v>
          </cell>
          <cell r="AY70">
            <v>23.601893391304351</v>
          </cell>
          <cell r="AZ70">
            <v>22.740024950406447</v>
          </cell>
        </row>
        <row r="71">
          <cell r="A71" t="str">
            <v>P BG16/08$</v>
          </cell>
          <cell r="C71" t="str">
            <v>BG16/08$</v>
          </cell>
          <cell r="AS71">
            <v>24.1</v>
          </cell>
          <cell r="AT71">
            <v>8.7100724137931049</v>
          </cell>
          <cell r="AU71">
            <v>7.6832812929061811</v>
          </cell>
          <cell r="AV71">
            <v>8.5465389913043488</v>
          </cell>
          <cell r="AW71">
            <v>9.6579332352941201</v>
          </cell>
          <cell r="AX71">
            <v>11.635391953502417</v>
          </cell>
          <cell r="AY71">
            <v>12.020406397515529</v>
          </cell>
          <cell r="AZ71">
            <v>11.581458184801255</v>
          </cell>
        </row>
        <row r="72">
          <cell r="A72" t="str">
            <v>P BG17/08</v>
          </cell>
          <cell r="C72" t="str">
            <v>BG17/08</v>
          </cell>
          <cell r="AS72">
            <v>605.20000000000005</v>
          </cell>
          <cell r="AT72">
            <v>306.21867862068967</v>
          </cell>
          <cell r="AU72">
            <v>270.11994082379869</v>
          </cell>
          <cell r="AV72">
            <v>300.46935919304349</v>
          </cell>
          <cell r="AW72">
            <v>339.54247600000008</v>
          </cell>
          <cell r="AX72">
            <v>409.06368856280199</v>
          </cell>
          <cell r="AY72">
            <v>422.59958226086968</v>
          </cell>
          <cell r="AZ72">
            <v>407.16754733686344</v>
          </cell>
        </row>
        <row r="73">
          <cell r="A73" t="str">
            <v>P BG18/18</v>
          </cell>
          <cell r="C73" t="str">
            <v>BG18/18</v>
          </cell>
          <cell r="AS73">
            <v>459.1</v>
          </cell>
          <cell r="AT73">
            <v>232.29510137931035</v>
          </cell>
          <cell r="AU73">
            <v>204.91088042334098</v>
          </cell>
          <cell r="AV73">
            <v>227.93371250086958</v>
          </cell>
          <cell r="AW73">
            <v>257.57427417647062</v>
          </cell>
          <cell r="AX73">
            <v>310.31252382548314</v>
          </cell>
          <cell r="AY73">
            <v>320.58074721739143</v>
          </cell>
          <cell r="AZ73">
            <v>308.87412587963325</v>
          </cell>
        </row>
        <row r="74">
          <cell r="A74" t="str">
            <v>P BG19/31</v>
          </cell>
          <cell r="C74" t="str">
            <v>BG19/31</v>
          </cell>
          <cell r="AS74">
            <v>733.2</v>
          </cell>
          <cell r="AT74">
            <v>370.98403034482766</v>
          </cell>
          <cell r="AU74">
            <v>327.25039757437082</v>
          </cell>
          <cell r="AV74">
            <v>364.01872795826097</v>
          </cell>
          <cell r="AW74">
            <v>411.35582188235315</v>
          </cell>
          <cell r="AX74">
            <v>495.58079387681181</v>
          </cell>
          <cell r="AY74">
            <v>511.97953356521771</v>
          </cell>
          <cell r="AZ74">
            <v>493.2836181549709</v>
          </cell>
        </row>
        <row r="75">
          <cell r="A75" t="str">
            <v>P EL/ARP-61</v>
          </cell>
          <cell r="C75" t="str">
            <v>EL/ARP-61</v>
          </cell>
          <cell r="AS75">
            <v>0.79999999999999982</v>
          </cell>
          <cell r="AT75">
            <v>0.27586206896551718</v>
          </cell>
          <cell r="AU75">
            <v>0.24334193485564046</v>
          </cell>
          <cell r="AV75">
            <v>0.27068270120259014</v>
          </cell>
          <cell r="AW75">
            <v>0.30588235294117649</v>
          </cell>
          <cell r="AX75">
            <v>0.36851166615273923</v>
          </cell>
          <cell r="AY75">
            <v>0.38070569578432673</v>
          </cell>
          <cell r="AZ75">
            <v>0.36680349654011368</v>
          </cell>
        </row>
        <row r="76">
          <cell r="A76" t="str">
            <v>P EL/ARP-68</v>
          </cell>
          <cell r="C76" t="str">
            <v>EL/ARP-68</v>
          </cell>
          <cell r="AS76">
            <v>3.7000000000000011</v>
          </cell>
          <cell r="AT76">
            <v>1.2758620689655176</v>
          </cell>
          <cell r="AU76">
            <v>1.1254564487073377</v>
          </cell>
          <cell r="AV76">
            <v>1.25190749306198</v>
          </cell>
          <cell r="AW76">
            <v>1.4147058823529417</v>
          </cell>
          <cell r="AX76">
            <v>1.7043664559564193</v>
          </cell>
          <cell r="AY76">
            <v>1.7607638430025114</v>
          </cell>
          <cell r="AZ76">
            <v>1.696466171498026</v>
          </cell>
        </row>
        <row r="77">
          <cell r="A77" t="str">
            <v>P EL/USD-74</v>
          </cell>
          <cell r="C77" t="str">
            <v>EL/USD-74</v>
          </cell>
          <cell r="AS77">
            <v>0</v>
          </cell>
          <cell r="AT77">
            <v>0</v>
          </cell>
          <cell r="AU77">
            <v>0</v>
          </cell>
          <cell r="AV77">
            <v>1.9724611950770088</v>
          </cell>
          <cell r="AW77">
            <v>2.2289605828329417</v>
          </cell>
          <cell r="AX77">
            <v>2.6853395440125611</v>
          </cell>
          <cell r="AY77">
            <v>2.7741972735721747</v>
          </cell>
          <cell r="AZ77">
            <v>2.6728921350701178</v>
          </cell>
        </row>
        <row r="78">
          <cell r="A78" t="str">
            <v>P EL/USD-79</v>
          </cell>
          <cell r="C78" t="str">
            <v>EL/USD-79</v>
          </cell>
          <cell r="AS78">
            <v>0</v>
          </cell>
          <cell r="AT78">
            <v>0</v>
          </cell>
          <cell r="AU78">
            <v>0</v>
          </cell>
          <cell r="AV78">
            <v>9.752252866587547</v>
          </cell>
          <cell r="AW78">
            <v>11.020438469307647</v>
          </cell>
          <cell r="AX78">
            <v>13.276869695190609</v>
          </cell>
          <cell r="AY78">
            <v>13.716200542346957</v>
          </cell>
          <cell r="AZ78">
            <v>13.215327151365919</v>
          </cell>
        </row>
        <row r="79">
          <cell r="A79" t="str">
            <v>P EL/USD-91</v>
          </cell>
          <cell r="C79" t="str">
            <v>EL/USD-91</v>
          </cell>
          <cell r="AS79">
            <v>0</v>
          </cell>
          <cell r="AT79">
            <v>0</v>
          </cell>
          <cell r="AU79">
            <v>0</v>
          </cell>
          <cell r="AV79">
            <v>0.13652291032653913</v>
          </cell>
          <cell r="AW79">
            <v>0.15427638654235296</v>
          </cell>
          <cell r="AX79">
            <v>0.18586442698013286</v>
          </cell>
          <cell r="AY79">
            <v>0.19201467007478265</v>
          </cell>
          <cell r="AZ79">
            <v>0.18500288582581853</v>
          </cell>
        </row>
        <row r="81">
          <cell r="A81" t="str">
            <v>TITULOS GOBIERNO PROVINCIAL</v>
          </cell>
        </row>
        <row r="83">
          <cell r="A83" t="str">
            <v>BPRV</v>
          </cell>
          <cell r="AJ83">
            <v>0</v>
          </cell>
          <cell r="AK83">
            <v>0</v>
          </cell>
          <cell r="AL83">
            <v>0</v>
          </cell>
          <cell r="AM83">
            <v>0</v>
          </cell>
          <cell r="AN83">
            <v>0</v>
          </cell>
          <cell r="AO83">
            <v>0</v>
          </cell>
          <cell r="AP83">
            <v>0</v>
          </cell>
          <cell r="AQ83">
            <v>0</v>
          </cell>
          <cell r="AR83">
            <v>0</v>
          </cell>
          <cell r="AS83">
            <v>0</v>
          </cell>
          <cell r="AT83">
            <v>0</v>
          </cell>
        </row>
        <row r="84">
          <cell r="A84" t="str">
            <v>GPTdF04-Albatros</v>
          </cell>
          <cell r="AJ84">
            <v>0</v>
          </cell>
          <cell r="AK84">
            <v>0</v>
          </cell>
          <cell r="AL84">
            <v>0</v>
          </cell>
          <cell r="AM84">
            <v>0</v>
          </cell>
          <cell r="AN84">
            <v>0</v>
          </cell>
          <cell r="AO84">
            <v>0</v>
          </cell>
          <cell r="AP84">
            <v>0</v>
          </cell>
          <cell r="AQ84">
            <v>0</v>
          </cell>
          <cell r="AR84">
            <v>0</v>
          </cell>
          <cell r="AS84">
            <v>0</v>
          </cell>
          <cell r="AT84">
            <v>0</v>
          </cell>
        </row>
        <row r="85">
          <cell r="A85" t="str">
            <v>GPM07-Aconcagua</v>
          </cell>
          <cell r="AJ85">
            <v>0</v>
          </cell>
          <cell r="AK85">
            <v>0</v>
          </cell>
          <cell r="AL85">
            <v>0</v>
          </cell>
          <cell r="AM85">
            <v>0</v>
          </cell>
          <cell r="AN85">
            <v>0</v>
          </cell>
          <cell r="AO85">
            <v>0</v>
          </cell>
          <cell r="AP85">
            <v>0</v>
          </cell>
          <cell r="AQ85">
            <v>0</v>
          </cell>
          <cell r="AR85">
            <v>0</v>
          </cell>
          <cell r="AS85">
            <v>0</v>
          </cell>
          <cell r="AT85">
            <v>0</v>
          </cell>
        </row>
        <row r="86">
          <cell r="A86" t="str">
            <v>GPM02</v>
          </cell>
          <cell r="AJ86">
            <v>0</v>
          </cell>
          <cell r="AK86">
            <v>0</v>
          </cell>
          <cell r="AL86">
            <v>0</v>
          </cell>
          <cell r="AM86">
            <v>0</v>
          </cell>
          <cell r="AN86">
            <v>0</v>
          </cell>
          <cell r="AO86">
            <v>0</v>
          </cell>
          <cell r="AP86">
            <v>0</v>
          </cell>
          <cell r="AQ86">
            <v>0</v>
          </cell>
          <cell r="AR86">
            <v>0</v>
          </cell>
          <cell r="AS86">
            <v>0</v>
          </cell>
          <cell r="AT86">
            <v>0</v>
          </cell>
        </row>
        <row r="97">
          <cell r="A97" t="str">
            <v>Para ingresar un nuevo bono insertar una fila sobre la línea</v>
          </cell>
        </row>
        <row r="100">
          <cell r="A100">
            <v>2099</v>
          </cell>
          <cell r="C100" t="str">
            <v xml:space="preserve">    Bocon Prov de Buenos Aires en pesos</v>
          </cell>
        </row>
        <row r="101">
          <cell r="A101">
            <v>2098</v>
          </cell>
          <cell r="C101" t="str">
            <v xml:space="preserve">    Bocon Prov de Buenos Aires en dólares</v>
          </cell>
        </row>
        <row r="102">
          <cell r="A102">
            <v>2177</v>
          </cell>
          <cell r="C102" t="str">
            <v xml:space="preserve">    Bono Estructurado en dólares - </v>
          </cell>
        </row>
        <row r="103">
          <cell r="A103" t="str">
            <v>BPBA1</v>
          </cell>
          <cell r="C103" t="str">
            <v xml:space="preserve">    Eurobono 97 en dólares</v>
          </cell>
        </row>
        <row r="104">
          <cell r="A104" t="str">
            <v>BPB2D</v>
          </cell>
          <cell r="C104" t="str">
            <v xml:space="preserve">    Eurobono 98 en dólares</v>
          </cell>
        </row>
        <row r="105">
          <cell r="A105" t="str">
            <v>BPB3C</v>
          </cell>
          <cell r="C105" t="str">
            <v xml:space="preserve">    Eurobono 98 en dólares</v>
          </cell>
        </row>
        <row r="106">
          <cell r="C106" t="str">
            <v xml:space="preserve">    Eurobono 98 en Marcos (150)</v>
          </cell>
        </row>
        <row r="107">
          <cell r="C107" t="str">
            <v xml:space="preserve">    Eurobono 01 en Marcos (250)</v>
          </cell>
        </row>
        <row r="108">
          <cell r="A108" t="str">
            <v>GPBX3-Francos Suizos</v>
          </cell>
          <cell r="C108" t="str">
            <v xml:space="preserve">    Eurobono 03 en Francos Suizos (150+50+75)</v>
          </cell>
        </row>
        <row r="109">
          <cell r="A109" t="str">
            <v>GPBX2-Euros</v>
          </cell>
          <cell r="B109">
            <v>7</v>
          </cell>
          <cell r="C109" t="str">
            <v xml:space="preserve">    Eurobono 02 en Euros (100)</v>
          </cell>
        </row>
        <row r="110">
          <cell r="A110" t="str">
            <v>PBAS2</v>
          </cell>
          <cell r="B110">
            <v>9</v>
          </cell>
          <cell r="C110" t="str">
            <v xml:space="preserve">    Eurobono 02 en Dólares</v>
          </cell>
          <cell r="AJ110">
            <v>9.68</v>
          </cell>
        </row>
        <row r="111">
          <cell r="A111" t="str">
            <v>GPBX4-Euros</v>
          </cell>
          <cell r="B111">
            <v>10</v>
          </cell>
          <cell r="C111" t="str">
            <v xml:space="preserve">    Eurobono 04 en Euros (175)</v>
          </cell>
        </row>
        <row r="112">
          <cell r="A112" t="str">
            <v>BGBX6-Euros</v>
          </cell>
          <cell r="B112" t="str">
            <v>para augusto son 11 y 15</v>
          </cell>
          <cell r="C112" t="str">
            <v xml:space="preserve">    Eurobono 06 en Euros (150+50)</v>
          </cell>
        </row>
        <row r="113">
          <cell r="A113" t="str">
            <v>BGBX1</v>
          </cell>
          <cell r="B113">
            <v>13</v>
          </cell>
          <cell r="C113" t="str">
            <v xml:space="preserve">    Eurobono 05 en Euros (300)</v>
          </cell>
        </row>
        <row r="114">
          <cell r="A114" t="str">
            <v>GPBX7</v>
          </cell>
          <cell r="B114">
            <v>14</v>
          </cell>
          <cell r="C114" t="str">
            <v xml:space="preserve">    Eurobono 10 en Dólares</v>
          </cell>
        </row>
        <row r="115">
          <cell r="A115" t="str">
            <v>GPBX3-Yenes</v>
          </cell>
          <cell r="B115">
            <v>16</v>
          </cell>
          <cell r="C115" t="str">
            <v xml:space="preserve">    Eurobono 03 en Yenes (3000)</v>
          </cell>
        </row>
        <row r="116">
          <cell r="A116" t="str">
            <v>GPBX4.1-Euros</v>
          </cell>
          <cell r="B116">
            <v>18</v>
          </cell>
          <cell r="C116" t="str">
            <v xml:space="preserve">    Eurobono 04 en Euros (100)</v>
          </cell>
        </row>
        <row r="117">
          <cell r="A117" t="str">
            <v>PX13D</v>
          </cell>
          <cell r="B117">
            <v>21</v>
          </cell>
          <cell r="C117" t="str">
            <v xml:space="preserve">    Eurobono 03 en Dólares</v>
          </cell>
        </row>
        <row r="118">
          <cell r="A118" t="str">
            <v>PX14D</v>
          </cell>
          <cell r="B118">
            <v>22</v>
          </cell>
          <cell r="C118" t="str">
            <v xml:space="preserve">    Eurobono 07 en Dólares</v>
          </cell>
        </row>
        <row r="119">
          <cell r="A119" t="str">
            <v>GPBX2.1-Euros</v>
          </cell>
          <cell r="B119">
            <v>23</v>
          </cell>
          <cell r="C119" t="str">
            <v xml:space="preserve">    Eurobono 02 en Euros (100)</v>
          </cell>
        </row>
        <row r="120">
          <cell r="A120" t="str">
            <v>GPBX3-Euros</v>
          </cell>
          <cell r="B120">
            <v>27</v>
          </cell>
          <cell r="C120" t="str">
            <v xml:space="preserve">    Eurobono 03 en Euros (300)</v>
          </cell>
        </row>
        <row r="121">
          <cell r="A121" t="str">
            <v>GPBX4.2-Euros</v>
          </cell>
          <cell r="B121">
            <v>28</v>
          </cell>
          <cell r="C121" t="str">
            <v xml:space="preserve">    Eurobono 04 en Euros (300)</v>
          </cell>
        </row>
        <row r="122">
          <cell r="A122" t="str">
            <v>PBAS3</v>
          </cell>
          <cell r="B122">
            <v>12</v>
          </cell>
          <cell r="C122" t="str">
            <v xml:space="preserve">    Euroletra 06/12/00 en dólares</v>
          </cell>
        </row>
        <row r="123">
          <cell r="B123">
            <v>12</v>
          </cell>
          <cell r="C123" t="str">
            <v xml:space="preserve">    Euroletra 19/06/00 en dólares</v>
          </cell>
        </row>
        <row r="124">
          <cell r="B124">
            <v>12</v>
          </cell>
          <cell r="C124" t="str">
            <v xml:space="preserve">    Euroletra 06/07/00 en Yenes (2500)</v>
          </cell>
        </row>
        <row r="125">
          <cell r="A125">
            <v>403</v>
          </cell>
          <cell r="B125">
            <v>12</v>
          </cell>
          <cell r="C125" t="str">
            <v xml:space="preserve">    Euroletra 05/01/01 en dólares</v>
          </cell>
        </row>
        <row r="126">
          <cell r="A126" t="str">
            <v>PBAS9</v>
          </cell>
          <cell r="B126">
            <v>17</v>
          </cell>
          <cell r="C126" t="str">
            <v xml:space="preserve">    Euroletra 30/03/01 en dólares</v>
          </cell>
        </row>
        <row r="127">
          <cell r="B127">
            <v>19</v>
          </cell>
          <cell r="C127" t="str">
            <v xml:space="preserve">    Euroletra 07/05/01 en dólares</v>
          </cell>
        </row>
        <row r="128">
          <cell r="B128">
            <v>20</v>
          </cell>
          <cell r="C128" t="str">
            <v xml:space="preserve">    Euroletra 15/03/01 en yenes</v>
          </cell>
        </row>
        <row r="129">
          <cell r="A129" t="str">
            <v>PX16P</v>
          </cell>
          <cell r="B129">
            <v>24</v>
          </cell>
          <cell r="C129" t="str">
            <v xml:space="preserve">    Euroletra 21/09/01 en pesos</v>
          </cell>
        </row>
        <row r="130">
          <cell r="B130">
            <v>25</v>
          </cell>
          <cell r="C130" t="str">
            <v xml:space="preserve">    Euroletra 01/11/01 en euro (75)</v>
          </cell>
        </row>
        <row r="131">
          <cell r="B131">
            <v>26</v>
          </cell>
          <cell r="C131" t="str">
            <v xml:space="preserve">    Euroletra 23/04/01 en dólares</v>
          </cell>
        </row>
        <row r="132">
          <cell r="A132" t="str">
            <v>PX21</v>
          </cell>
          <cell r="B132">
            <v>29</v>
          </cell>
          <cell r="C132" t="str">
            <v xml:space="preserve">    Euroletra 11/03/02 en dólares</v>
          </cell>
        </row>
        <row r="133">
          <cell r="A133" t="str">
            <v>GPBX6-u$s</v>
          </cell>
          <cell r="B133">
            <v>30</v>
          </cell>
          <cell r="C133" t="str">
            <v xml:space="preserve">    Eurobono 06 en Dólares</v>
          </cell>
        </row>
        <row r="134">
          <cell r="A134">
            <v>2442</v>
          </cell>
          <cell r="C134" t="str">
            <v xml:space="preserve">    Bonos  U$S V.2009 ES</v>
          </cell>
        </row>
      </sheetData>
      <sheetData sheetId="6" refreshError="1">
        <row r="4">
          <cell r="A4" t="str">
            <v>DNCI</v>
          </cell>
          <cell r="B4" t="str">
            <v>COD ISIN/MAE</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AP6">
            <v>217.8726373656001</v>
          </cell>
          <cell r="AQ6">
            <v>281.54207585956567</v>
          </cell>
          <cell r="AR6">
            <v>281.54207585956567</v>
          </cell>
          <cell r="AS6">
            <v>145.03458430170465</v>
          </cell>
          <cell r="AT6">
            <v>248.31763503035853</v>
          </cell>
          <cell r="AU6">
            <v>348.49338338500922</v>
          </cell>
          <cell r="AV6">
            <v>367.69050321904137</v>
          </cell>
          <cell r="AW6">
            <v>236.68643829754419</v>
          </cell>
          <cell r="AX6">
            <v>146.03587415262501</v>
          </cell>
          <cell r="AY6">
            <v>190.410398701535</v>
          </cell>
          <cell r="AZ6">
            <v>72.551636837226567</v>
          </cell>
        </row>
        <row r="7">
          <cell r="A7" t="str">
            <v>X</v>
          </cell>
        </row>
        <row r="8">
          <cell r="A8" t="str">
            <v>TITULOS GOBIERNO NACIONAL</v>
          </cell>
          <cell r="AP8">
            <v>217.8726373656001</v>
          </cell>
          <cell r="AQ8">
            <v>281.54207585956567</v>
          </cell>
          <cell r="AR8">
            <v>281.54207585956567</v>
          </cell>
          <cell r="AS8">
            <v>145.03458430170465</v>
          </cell>
          <cell r="AT8">
            <v>248.31763503035853</v>
          </cell>
          <cell r="AU8">
            <v>348.49338338500922</v>
          </cell>
          <cell r="AV8">
            <v>367.69050321904137</v>
          </cell>
          <cell r="AW8">
            <v>236.68643829754419</v>
          </cell>
          <cell r="AX8">
            <v>146.03587415262501</v>
          </cell>
          <cell r="AY8">
            <v>190.410398701535</v>
          </cell>
          <cell r="AZ8">
            <v>72.551636837226567</v>
          </cell>
        </row>
        <row r="9">
          <cell r="A9" t="str">
            <v>x</v>
          </cell>
        </row>
        <row r="10">
          <cell r="A10" t="str">
            <v>BRADY</v>
          </cell>
          <cell r="C10" t="str">
            <v>BONOS BRADY</v>
          </cell>
          <cell r="AP10">
            <v>62.198284999999998</v>
          </cell>
          <cell r="AQ10">
            <v>77.408969701936869</v>
          </cell>
          <cell r="AR10">
            <v>77.408969701936869</v>
          </cell>
          <cell r="AS10">
            <v>24.493741</v>
          </cell>
          <cell r="AT10">
            <v>18.907612371743177</v>
          </cell>
          <cell r="AU10">
            <v>14.63221022733044</v>
          </cell>
          <cell r="AV10">
            <v>49.490668344155871</v>
          </cell>
          <cell r="AW10">
            <v>38.949724775071317</v>
          </cell>
          <cell r="AX10">
            <v>9.2335294304624895</v>
          </cell>
          <cell r="AY10">
            <v>43.110792688857707</v>
          </cell>
          <cell r="AZ10">
            <v>10.689285</v>
          </cell>
        </row>
        <row r="11">
          <cell r="A11" t="str">
            <v>PAR</v>
          </cell>
          <cell r="B11" t="str">
            <v>XS0043119147</v>
          </cell>
          <cell r="AQ11">
            <v>4.5941259198691746</v>
          </cell>
          <cell r="AR11">
            <v>4.5941259198691746</v>
          </cell>
          <cell r="AS11">
            <v>0.74995000000000001</v>
          </cell>
          <cell r="AT11">
            <v>8.9520681660097363</v>
          </cell>
          <cell r="AU11">
            <v>3.0446464178066308</v>
          </cell>
          <cell r="AV11">
            <v>3.1921772727272701</v>
          </cell>
          <cell r="AW11">
            <v>2.7934322580645157</v>
          </cell>
          <cell r="AX11">
            <v>2.3936999999999999</v>
          </cell>
          <cell r="AY11">
            <v>13.449666555098485</v>
          </cell>
          <cell r="AZ11">
            <v>6.8098000000000001</v>
          </cell>
        </row>
        <row r="12">
          <cell r="A12" t="str">
            <v>DISD</v>
          </cell>
          <cell r="B12" t="str">
            <v>DISD</v>
          </cell>
          <cell r="AP12">
            <v>3.3118780000000001</v>
          </cell>
          <cell r="AQ12">
            <v>0.01</v>
          </cell>
          <cell r="AR12">
            <v>0.01</v>
          </cell>
          <cell r="AS12">
            <v>0.01</v>
          </cell>
          <cell r="AT12">
            <v>0</v>
          </cell>
          <cell r="AU12">
            <v>0</v>
          </cell>
          <cell r="AV12">
            <v>0</v>
          </cell>
          <cell r="AW12">
            <v>0</v>
          </cell>
          <cell r="AX12">
            <v>0</v>
          </cell>
          <cell r="AY12">
            <v>0</v>
          </cell>
          <cell r="AZ12">
            <v>2.9069000000000001E-2</v>
          </cell>
        </row>
        <row r="13">
          <cell r="A13" t="str">
            <v>FRB</v>
          </cell>
          <cell r="B13" t="str">
            <v>FRB</v>
          </cell>
          <cell r="AP13">
            <v>58.886406999999998</v>
          </cell>
          <cell r="AQ13">
            <v>72.804843782067692</v>
          </cell>
          <cell r="AR13">
            <v>72.804843782067692</v>
          </cell>
          <cell r="AS13">
            <v>23.733791</v>
          </cell>
          <cell r="AT13">
            <v>9.9555442057334407</v>
          </cell>
          <cell r="AU13">
            <v>11.587563809523809</v>
          </cell>
          <cell r="AV13">
            <v>46.2984910714286</v>
          </cell>
          <cell r="AW13">
            <v>36.156292517006804</v>
          </cell>
          <cell r="AX13">
            <v>6.8398294304624905</v>
          </cell>
          <cell r="AY13">
            <v>29.661126133759222</v>
          </cell>
          <cell r="AZ13">
            <v>3.8504160000000001</v>
          </cell>
        </row>
        <row r="14">
          <cell r="A14" t="str">
            <v>GLOB</v>
          </cell>
          <cell r="C14" t="str">
            <v>BONOS GLOBALES</v>
          </cell>
          <cell r="AP14">
            <v>137.69060399999998</v>
          </cell>
          <cell r="AQ14">
            <v>156.03224816414738</v>
          </cell>
          <cell r="AR14">
            <v>156.03224816414738</v>
          </cell>
          <cell r="AS14">
            <v>92.542647000000002</v>
          </cell>
          <cell r="AT14">
            <v>167.65580413304278</v>
          </cell>
          <cell r="AU14">
            <v>245.53783176566742</v>
          </cell>
          <cell r="AV14">
            <v>244.54113759582825</v>
          </cell>
          <cell r="AW14">
            <v>135.06476690622617</v>
          </cell>
          <cell r="AX14">
            <v>88.412021105486289</v>
          </cell>
          <cell r="AY14">
            <v>109.2458848843178</v>
          </cell>
          <cell r="AZ14">
            <v>45.746474000000006</v>
          </cell>
        </row>
        <row r="15">
          <cell r="A15" t="str">
            <v>BG01/03</v>
          </cell>
          <cell r="B15" t="str">
            <v>GD03</v>
          </cell>
          <cell r="C15" t="str">
            <v xml:space="preserve">    Bono Global I (8.375%)</v>
          </cell>
          <cell r="AP15">
            <v>13.164405</v>
          </cell>
          <cell r="AQ15">
            <v>12.18202479901894</v>
          </cell>
          <cell r="AR15">
            <v>12.18202479901894</v>
          </cell>
          <cell r="AS15">
            <v>7.6095360000000003</v>
          </cell>
          <cell r="AT15">
            <v>26.46417872340426</v>
          </cell>
          <cell r="AU15">
            <v>45.884269601401662</v>
          </cell>
          <cell r="AV15">
            <v>10.385784615384599</v>
          </cell>
          <cell r="AW15">
            <v>8.4074528735632192</v>
          </cell>
          <cell r="AX15">
            <v>2.2404169934640521</v>
          </cell>
          <cell r="AY15">
            <v>3.6423000000000001</v>
          </cell>
          <cell r="AZ15">
            <v>0.99211000000000005</v>
          </cell>
        </row>
        <row r="16">
          <cell r="A16" t="str">
            <v>BG02/99</v>
          </cell>
          <cell r="C16" t="str">
            <v xml:space="preserve">    Bono Global II (10.95%)</v>
          </cell>
          <cell r="AV16">
            <v>0</v>
          </cell>
          <cell r="AW16">
            <v>0</v>
          </cell>
          <cell r="AX16">
            <v>0</v>
          </cell>
          <cell r="AY16">
            <v>0</v>
          </cell>
          <cell r="AZ16">
            <v>0</v>
          </cell>
        </row>
        <row r="17">
          <cell r="A17" t="str">
            <v>BG03/01</v>
          </cell>
          <cell r="C17" t="str">
            <v xml:space="preserve">    Bono Global III</v>
          </cell>
          <cell r="AV17">
            <v>0</v>
          </cell>
          <cell r="AW17">
            <v>0</v>
          </cell>
          <cell r="AX17">
            <v>0</v>
          </cell>
          <cell r="AY17">
            <v>0</v>
          </cell>
          <cell r="AZ17">
            <v>0</v>
          </cell>
        </row>
        <row r="18">
          <cell r="A18" t="str">
            <v>BG04/06</v>
          </cell>
          <cell r="C18" t="str">
            <v xml:space="preserve">    Bono Global IV</v>
          </cell>
          <cell r="AP18">
            <v>0</v>
          </cell>
          <cell r="AQ18">
            <v>0</v>
          </cell>
          <cell r="AR18">
            <v>0</v>
          </cell>
          <cell r="AS18">
            <v>0</v>
          </cell>
          <cell r="AT18">
            <v>0</v>
          </cell>
          <cell r="AU18">
            <v>0</v>
          </cell>
          <cell r="AV18">
            <v>0</v>
          </cell>
          <cell r="AW18">
            <v>0</v>
          </cell>
          <cell r="AX18">
            <v>0</v>
          </cell>
          <cell r="AY18">
            <v>0</v>
          </cell>
          <cell r="AZ18">
            <v>0</v>
          </cell>
        </row>
        <row r="19">
          <cell r="A19" t="str">
            <v>BG05/17</v>
          </cell>
          <cell r="B19" t="str">
            <v>GE17</v>
          </cell>
          <cell r="C19" t="str">
            <v xml:space="preserve">    Bono GlobalI V Megabono</v>
          </cell>
          <cell r="AP19">
            <v>17.152754000000002</v>
          </cell>
          <cell r="AQ19">
            <v>17.739964374630109</v>
          </cell>
          <cell r="AR19">
            <v>17.739964374630109</v>
          </cell>
          <cell r="AS19">
            <v>7.8998619999999997</v>
          </cell>
          <cell r="AT19">
            <v>24.320558024691358</v>
          </cell>
          <cell r="AU19">
            <v>29.371451428571429</v>
          </cell>
          <cell r="AV19">
            <v>28.149777245509</v>
          </cell>
          <cell r="AW19">
            <v>15.625185314685316</v>
          </cell>
          <cell r="AX19">
            <v>9.8701688311688311</v>
          </cell>
          <cell r="AY19">
            <v>30.5242</v>
          </cell>
          <cell r="AZ19">
            <v>10.893579000000001</v>
          </cell>
        </row>
        <row r="20">
          <cell r="A20" t="str">
            <v>BG06/27</v>
          </cell>
          <cell r="B20" t="str">
            <v>GS27</v>
          </cell>
          <cell r="C20" t="str">
            <v xml:space="preserve">    Bono Global VI (9.75%)</v>
          </cell>
          <cell r="AP20">
            <v>7.2335820000000002</v>
          </cell>
          <cell r="AQ20">
            <v>6.2702418604651164</v>
          </cell>
          <cell r="AR20">
            <v>6.2702418604651164</v>
          </cell>
          <cell r="AS20">
            <v>0</v>
          </cell>
          <cell r="AT20">
            <v>0.55334666666666665</v>
          </cell>
          <cell r="AU20">
            <v>0</v>
          </cell>
          <cell r="AV20">
            <v>1.8070789473684199</v>
          </cell>
          <cell r="AW20">
            <v>0</v>
          </cell>
          <cell r="AZ20">
            <v>0.401696</v>
          </cell>
        </row>
        <row r="21">
          <cell r="A21" t="str">
            <v>BG07/05</v>
          </cell>
          <cell r="B21" t="str">
            <v>GD05</v>
          </cell>
          <cell r="C21" t="str">
            <v xml:space="preserve">    Bono Global VII (11%)</v>
          </cell>
          <cell r="AP21">
            <v>0.42497400000000002</v>
          </cell>
          <cell r="AQ21">
            <v>14.139646066803403</v>
          </cell>
          <cell r="AR21">
            <v>14.139646066803403</v>
          </cell>
          <cell r="AS21">
            <v>7.5768269999999998</v>
          </cell>
          <cell r="AT21">
            <v>10.594799999999999</v>
          </cell>
          <cell r="AU21">
            <v>32.610583079149272</v>
          </cell>
          <cell r="AV21">
            <v>25.776758974359002</v>
          </cell>
          <cell r="AW21">
            <v>22.520619512195122</v>
          </cell>
          <cell r="AX21">
            <v>1.969498947368421</v>
          </cell>
          <cell r="AY21">
            <v>5.4560242424242418</v>
          </cell>
          <cell r="AZ21">
            <v>3.639205</v>
          </cell>
        </row>
        <row r="22">
          <cell r="A22" t="str">
            <v>BG08/19</v>
          </cell>
          <cell r="B22" t="str">
            <v>GF19</v>
          </cell>
          <cell r="C22" t="str">
            <v xml:space="preserve">    Bono Global VIII (12,125%)</v>
          </cell>
          <cell r="AP22">
            <v>0</v>
          </cell>
          <cell r="AQ22">
            <v>0.20505554661085171</v>
          </cell>
          <cell r="AR22">
            <v>0.20505554661085171</v>
          </cell>
          <cell r="AS22">
            <v>0</v>
          </cell>
          <cell r="AT22">
            <v>1.1453935724266417</v>
          </cell>
          <cell r="AU22">
            <v>0</v>
          </cell>
          <cell r="AV22">
            <v>0</v>
          </cell>
          <cell r="AW22">
            <v>0</v>
          </cell>
        </row>
        <row r="23">
          <cell r="A23" t="str">
            <v>BG09/09</v>
          </cell>
          <cell r="B23" t="str">
            <v>GA09</v>
          </cell>
          <cell r="C23" t="str">
            <v xml:space="preserve">    Bono Global IX (11,75%)</v>
          </cell>
          <cell r="AP23">
            <v>5.1980230000000001</v>
          </cell>
          <cell r="AQ23">
            <v>2.4937446885891803</v>
          </cell>
          <cell r="AR23">
            <v>2.4937446885891803</v>
          </cell>
          <cell r="AS23">
            <v>2.406936</v>
          </cell>
          <cell r="AT23">
            <v>6.4896722068328714</v>
          </cell>
          <cell r="AU23">
            <v>6.4633096806893047</v>
          </cell>
          <cell r="AV23">
            <v>8.81233256351039</v>
          </cell>
          <cell r="AW23">
            <v>3.6257402061855672</v>
          </cell>
          <cell r="AX23">
            <v>1.37545125</v>
          </cell>
          <cell r="AY23">
            <v>6.8806272727272724</v>
          </cell>
          <cell r="AZ23">
            <v>6.5183179999999998</v>
          </cell>
        </row>
        <row r="24">
          <cell r="A24" t="str">
            <v>BG10/20</v>
          </cell>
          <cell r="B24" t="str">
            <v>GF20</v>
          </cell>
          <cell r="C24" t="str">
            <v xml:space="preserve">    Bono Global X (12%)</v>
          </cell>
          <cell r="AP24">
            <v>0.66761499999999996</v>
          </cell>
          <cell r="AQ24">
            <v>0.50373322213549987</v>
          </cell>
          <cell r="AR24">
            <v>0.50373322213549987</v>
          </cell>
          <cell r="AS24">
            <v>0.25027300000000002</v>
          </cell>
          <cell r="AT24">
            <v>0.53654497553631919</v>
          </cell>
          <cell r="AU24">
            <v>0</v>
          </cell>
          <cell r="AV24">
            <v>1.5873611111111099</v>
          </cell>
          <cell r="AW24">
            <v>0</v>
          </cell>
          <cell r="AZ24">
            <v>0.34498600000000001</v>
          </cell>
        </row>
        <row r="25">
          <cell r="A25" t="str">
            <v>BG11/10</v>
          </cell>
          <cell r="B25" t="str">
            <v>GM10</v>
          </cell>
          <cell r="C25" t="str">
            <v xml:space="preserve">    Bono Global XI (11,375%)</v>
          </cell>
          <cell r="AP25">
            <v>0.216505</v>
          </cell>
          <cell r="AQ25">
            <v>0.47507360672975812</v>
          </cell>
          <cell r="AR25">
            <v>0.47507360672975812</v>
          </cell>
          <cell r="AS25">
            <v>0</v>
          </cell>
          <cell r="AT25">
            <v>0</v>
          </cell>
          <cell r="AU25">
            <v>0</v>
          </cell>
          <cell r="AV25">
            <v>0.65527082880139198</v>
          </cell>
          <cell r="AW25">
            <v>0</v>
          </cell>
          <cell r="AY25">
            <v>0.71789696969696959</v>
          </cell>
          <cell r="AZ25">
            <v>3.9884170000000001</v>
          </cell>
        </row>
        <row r="26">
          <cell r="A26" t="str">
            <v>BG12/15</v>
          </cell>
          <cell r="B26" t="str">
            <v>GJ15</v>
          </cell>
          <cell r="C26" t="str">
            <v xml:space="preserve">    Bono Global XII (11,75%)</v>
          </cell>
          <cell r="AP26">
            <v>17.415116999999999</v>
          </cell>
          <cell r="AQ26">
            <v>14.397562930494678</v>
          </cell>
          <cell r="AR26">
            <v>14.397562930494678</v>
          </cell>
          <cell r="AS26">
            <v>6.2530780000000004</v>
          </cell>
          <cell r="AT26">
            <v>17.440995744680851</v>
          </cell>
          <cell r="AU26">
            <v>18.650086956521744</v>
          </cell>
          <cell r="AV26">
            <v>27.9281088757396</v>
          </cell>
          <cell r="AW26">
            <v>5.6275047619047625</v>
          </cell>
          <cell r="AX26">
            <v>6.6911306122448986</v>
          </cell>
          <cell r="AY26">
            <v>6.8492382352941172</v>
          </cell>
          <cell r="AZ26">
            <v>2.008966</v>
          </cell>
        </row>
        <row r="27">
          <cell r="A27" t="str">
            <v>BG13/30</v>
          </cell>
          <cell r="B27" t="str">
            <v>GL30</v>
          </cell>
          <cell r="C27" t="str">
            <v xml:space="preserve">    Bono Global XIII (10,25%)</v>
          </cell>
          <cell r="AP27">
            <v>0.5</v>
          </cell>
          <cell r="AQ27">
            <v>0.1</v>
          </cell>
          <cell r="AR27">
            <v>0.1</v>
          </cell>
          <cell r="AS27">
            <v>0</v>
          </cell>
          <cell r="AT27">
            <v>0.54438944643749154</v>
          </cell>
          <cell r="AU27">
            <v>0</v>
          </cell>
          <cell r="AV27">
            <v>0.53958333333333297</v>
          </cell>
          <cell r="AW27">
            <v>0</v>
          </cell>
        </row>
        <row r="28">
          <cell r="A28" t="str">
            <v>BG14/31</v>
          </cell>
          <cell r="AP28">
            <v>0</v>
          </cell>
          <cell r="AQ28">
            <v>0</v>
          </cell>
          <cell r="AR28">
            <v>0</v>
          </cell>
          <cell r="AS28">
            <v>0</v>
          </cell>
          <cell r="AT28">
            <v>0</v>
          </cell>
          <cell r="AU28">
            <v>0</v>
          </cell>
          <cell r="AV28">
            <v>0</v>
          </cell>
          <cell r="AW28">
            <v>0</v>
          </cell>
        </row>
        <row r="29">
          <cell r="A29" t="str">
            <v>BG15/12</v>
          </cell>
          <cell r="B29" t="str">
            <v>GF12</v>
          </cell>
          <cell r="C29" t="str">
            <v xml:space="preserve">    Bono Global XV (12,375%)</v>
          </cell>
          <cell r="AP29">
            <v>10.467188999999999</v>
          </cell>
          <cell r="AQ29">
            <v>7.6341176674858851</v>
          </cell>
          <cell r="AR29">
            <v>7.6341176674858851</v>
          </cell>
          <cell r="AS29">
            <v>2.473903</v>
          </cell>
          <cell r="AT29">
            <v>1.3195222482435598</v>
          </cell>
          <cell r="AU29">
            <v>0</v>
          </cell>
          <cell r="AV29">
            <v>14.361575063588599</v>
          </cell>
          <cell r="AW29">
            <v>3.2110807647288339E-2</v>
          </cell>
          <cell r="AX29">
            <v>0.01</v>
          </cell>
          <cell r="AY29">
            <v>0</v>
          </cell>
          <cell r="AZ29">
            <v>0.42453099999999999</v>
          </cell>
        </row>
        <row r="30">
          <cell r="A30" t="str">
            <v>BG16/08$</v>
          </cell>
          <cell r="C30" t="str">
            <v xml:space="preserve">    Bono Global XVI (10,00%-12,00%)</v>
          </cell>
          <cell r="AV30">
            <v>0</v>
          </cell>
          <cell r="AW30">
            <v>0</v>
          </cell>
        </row>
        <row r="31">
          <cell r="A31" t="str">
            <v>BG17/08</v>
          </cell>
          <cell r="B31" t="str">
            <v>GD08</v>
          </cell>
          <cell r="C31" t="str">
            <v xml:space="preserve">    Bono Global XVII (7,00%-15,50%)</v>
          </cell>
          <cell r="AP31">
            <v>46.730733999999998</v>
          </cell>
          <cell r="AQ31">
            <v>55.769799620686449</v>
          </cell>
          <cell r="AR31">
            <v>55.769799620686449</v>
          </cell>
          <cell r="AS31">
            <v>33.784695999999997</v>
          </cell>
          <cell r="AT31">
            <v>37.035701195219119</v>
          </cell>
          <cell r="AU31">
            <v>47.847843613404564</v>
          </cell>
          <cell r="AV31">
            <v>68.172244389027398</v>
          </cell>
          <cell r="AW31">
            <v>32.959025663331886</v>
          </cell>
          <cell r="AX31">
            <v>27.700556561085971</v>
          </cell>
          <cell r="AY31">
            <v>27.358025806451614</v>
          </cell>
          <cell r="AZ31">
            <v>10.630868</v>
          </cell>
        </row>
        <row r="32">
          <cell r="A32" t="str">
            <v>BG18/18</v>
          </cell>
          <cell r="B32" t="str">
            <v>GJ18</v>
          </cell>
          <cell r="C32" t="str">
            <v xml:space="preserve">    Bono Global XVIII (12,25%)</v>
          </cell>
          <cell r="AP32">
            <v>11.351601</v>
          </cell>
          <cell r="AQ32">
            <v>18.024274889592888</v>
          </cell>
          <cell r="AR32">
            <v>18.024274889592888</v>
          </cell>
          <cell r="AS32">
            <v>17.199945</v>
          </cell>
          <cell r="AT32">
            <v>20.885757142857141</v>
          </cell>
          <cell r="AU32">
            <v>42.462362996480643</v>
          </cell>
          <cell r="AV32">
            <v>39.730079295154198</v>
          </cell>
          <cell r="AW32">
            <v>31.5168668971478</v>
          </cell>
          <cell r="AX32">
            <v>26.636669806877062</v>
          </cell>
          <cell r="AY32">
            <v>21.059799999999999</v>
          </cell>
          <cell r="AZ32" t="str">
            <v>averiguar si esta capitalizado</v>
          </cell>
          <cell r="BA32" t="str">
            <v>averiguar si esta capitalizado</v>
          </cell>
        </row>
        <row r="33">
          <cell r="A33" t="str">
            <v>BG19/31</v>
          </cell>
          <cell r="B33" t="str">
            <v>GJ31</v>
          </cell>
          <cell r="C33" t="str">
            <v xml:space="preserve">    Bono Global XIX (12,00%)</v>
          </cell>
          <cell r="AP33">
            <v>7.1681049999999997</v>
          </cell>
          <cell r="AQ33">
            <v>6.0970088909046218</v>
          </cell>
          <cell r="AR33">
            <v>6.0970088909046218</v>
          </cell>
          <cell r="AS33">
            <v>7.0875909999999998</v>
          </cell>
          <cell r="AT33">
            <v>20.324944186046512</v>
          </cell>
          <cell r="AU33">
            <v>22.247924409448817</v>
          </cell>
          <cell r="AV33">
            <v>16.6351823529412</v>
          </cell>
          <cell r="AW33">
            <v>14.750260869565199</v>
          </cell>
          <cell r="AX33">
            <v>11.918128103277061</v>
          </cell>
          <cell r="AY33">
            <v>6.7577723577235771</v>
          </cell>
          <cell r="AZ33" t="str">
            <v>averiguar si esta capitalizado</v>
          </cell>
          <cell r="BA33" t="str">
            <v>averiguar si esta capitalizado</v>
          </cell>
        </row>
        <row r="34">
          <cell r="C34" t="str">
            <v>EURONOTAS</v>
          </cell>
          <cell r="AP34">
            <v>16.1999683656</v>
          </cell>
          <cell r="AQ34">
            <v>14.239597183241182</v>
          </cell>
          <cell r="AR34">
            <v>14.239597183241182</v>
          </cell>
          <cell r="AS34">
            <v>11.543896301704601</v>
          </cell>
          <cell r="AT34">
            <v>2.0689655172413793E-2</v>
          </cell>
          <cell r="AU34">
            <v>16.661093392011235</v>
          </cell>
          <cell r="AV34">
            <v>27.176180821914329</v>
          </cell>
          <cell r="AW34">
            <v>17.688734346246651</v>
          </cell>
          <cell r="AX34">
            <v>8.0496709251311156</v>
          </cell>
          <cell r="AY34">
            <v>6.9982335164835181</v>
          </cell>
          <cell r="AZ34">
            <v>7.2609119999999994</v>
          </cell>
        </row>
        <row r="35">
          <cell r="A35" t="str">
            <v>EL/ARP-61</v>
          </cell>
          <cell r="B35" t="str">
            <v>SF07</v>
          </cell>
          <cell r="C35" t="str">
            <v xml:space="preserve">    Euronota LXI $-2007</v>
          </cell>
          <cell r="AP35">
            <v>0.25</v>
          </cell>
          <cell r="AQ35">
            <v>0.25</v>
          </cell>
          <cell r="AR35">
            <v>0.25</v>
          </cell>
          <cell r="AS35">
            <v>0.25</v>
          </cell>
          <cell r="AT35">
            <v>0</v>
          </cell>
          <cell r="AU35">
            <v>0</v>
          </cell>
          <cell r="AV35">
            <v>0</v>
          </cell>
          <cell r="AW35">
            <v>0</v>
          </cell>
          <cell r="AX35">
            <v>0</v>
          </cell>
          <cell r="AY35">
            <v>0</v>
          </cell>
          <cell r="AZ35">
            <v>0</v>
          </cell>
        </row>
        <row r="36">
          <cell r="A36" t="str">
            <v>EL/ARP-68</v>
          </cell>
          <cell r="B36" t="str">
            <v>SL02</v>
          </cell>
          <cell r="C36" t="str">
            <v xml:space="preserve">    Euronota LXVIII $-2002</v>
          </cell>
          <cell r="AP36">
            <v>9.5230040000000002</v>
          </cell>
          <cell r="AQ36">
            <v>9.0011904259203597</v>
          </cell>
          <cell r="AR36">
            <v>9.0011904259203597</v>
          </cell>
          <cell r="AS36">
            <v>6.6463210000000004</v>
          </cell>
          <cell r="AT36">
            <v>2.0689655172413793E-2</v>
          </cell>
          <cell r="AU36">
            <v>1.5416541353383448</v>
          </cell>
          <cell r="AV36">
            <v>0.58007843137254933</v>
          </cell>
          <cell r="AW36">
            <v>0.77415966386554702</v>
          </cell>
          <cell r="AX36">
            <v>1.9684829059829065</v>
          </cell>
          <cell r="AY36">
            <v>3.3022335164835184</v>
          </cell>
          <cell r="AZ36">
            <v>4.4037119999999996</v>
          </cell>
        </row>
        <row r="37">
          <cell r="A37" t="str">
            <v>EL/USD-50</v>
          </cell>
          <cell r="C37" t="str">
            <v xml:space="preserve">    Euronota L (Libor + 270 p.b.)</v>
          </cell>
          <cell r="AV37">
            <v>0</v>
          </cell>
          <cell r="AW37">
            <v>0</v>
          </cell>
        </row>
        <row r="38">
          <cell r="A38" t="str">
            <v>EL/USD-74</v>
          </cell>
          <cell r="B38" t="str">
            <v>SPANS</v>
          </cell>
          <cell r="C38" t="str">
            <v xml:space="preserve">    Euronota LXXIV (Spread ajustable)</v>
          </cell>
          <cell r="AP38">
            <v>3.7440000000000002</v>
          </cell>
          <cell r="AQ38">
            <v>3.7439997573208221</v>
          </cell>
          <cell r="AR38">
            <v>3.7439997573208221</v>
          </cell>
          <cell r="AS38">
            <v>3.7440000000000002</v>
          </cell>
          <cell r="AT38">
            <v>0</v>
          </cell>
          <cell r="AU38">
            <v>15.119439256672891</v>
          </cell>
          <cell r="AV38">
            <v>21.136228710462301</v>
          </cell>
          <cell r="AW38">
            <v>13.127901492522174</v>
          </cell>
          <cell r="AX38">
            <v>3.6970000000000001</v>
          </cell>
          <cell r="AY38">
            <v>3.6960000000000002</v>
          </cell>
          <cell r="AZ38">
            <v>2.8572000000000002</v>
          </cell>
        </row>
        <row r="39">
          <cell r="A39" t="str">
            <v>EL/USD-79</v>
          </cell>
          <cell r="B39" t="str">
            <v>RV05D</v>
          </cell>
          <cell r="C39" t="str">
            <v xml:space="preserve">    Euronota LXXIX Dls. (Glob IV-25bp)</v>
          </cell>
          <cell r="AP39">
            <v>0.3</v>
          </cell>
          <cell r="AQ39">
            <v>0.3</v>
          </cell>
          <cell r="AR39">
            <v>0.3</v>
          </cell>
          <cell r="AS39">
            <v>0</v>
          </cell>
          <cell r="AT39">
            <v>0</v>
          </cell>
          <cell r="AU39">
            <v>0</v>
          </cell>
          <cell r="AV39">
            <v>1.2210000000000001</v>
          </cell>
          <cell r="AW39">
            <v>0</v>
          </cell>
          <cell r="AX39">
            <v>1.5149999999999999</v>
          </cell>
          <cell r="AY39">
            <v>0</v>
          </cell>
          <cell r="AZ39">
            <v>0</v>
          </cell>
        </row>
        <row r="40">
          <cell r="A40" t="str">
            <v>EL/USD-91</v>
          </cell>
          <cell r="C40" t="str">
            <v xml:space="preserve">    Euronota XCI (Libor + 575 p.b.)</v>
          </cell>
          <cell r="AP40">
            <v>0</v>
          </cell>
          <cell r="AQ40">
            <v>0</v>
          </cell>
          <cell r="AR40">
            <v>0</v>
          </cell>
          <cell r="AS40">
            <v>0</v>
          </cell>
          <cell r="AT40">
            <v>0</v>
          </cell>
          <cell r="AU40">
            <v>0</v>
          </cell>
          <cell r="AV40">
            <v>0</v>
          </cell>
          <cell r="AW40">
            <v>0</v>
          </cell>
        </row>
        <row r="41">
          <cell r="A41" t="str">
            <v>EL/EUR-81</v>
          </cell>
          <cell r="C41" t="str">
            <v xml:space="preserve">    Euronota LXXXI Euro (6 cup. Fijos)</v>
          </cell>
          <cell r="AP41">
            <v>0</v>
          </cell>
          <cell r="AQ41">
            <v>0</v>
          </cell>
          <cell r="AR41">
            <v>0</v>
          </cell>
          <cell r="AS41">
            <v>0</v>
          </cell>
          <cell r="AT41">
            <v>0</v>
          </cell>
          <cell r="AU41">
            <v>0</v>
          </cell>
          <cell r="AV41">
            <v>0</v>
          </cell>
          <cell r="AW41">
            <v>0</v>
          </cell>
        </row>
        <row r="42">
          <cell r="A42" t="str">
            <v>EL/EUR-90</v>
          </cell>
          <cell r="C42" t="str">
            <v xml:space="preserve">    Euronota XC Euro (9,5%)</v>
          </cell>
          <cell r="AP42">
            <v>0</v>
          </cell>
          <cell r="AQ42">
            <v>0</v>
          </cell>
          <cell r="AR42">
            <v>0</v>
          </cell>
          <cell r="AS42">
            <v>0</v>
          </cell>
          <cell r="AT42">
            <v>0</v>
          </cell>
          <cell r="AU42">
            <v>0</v>
          </cell>
          <cell r="AV42">
            <v>0</v>
          </cell>
          <cell r="AW42">
            <v>0</v>
          </cell>
        </row>
        <row r="43">
          <cell r="A43" t="str">
            <v>EL/EUR-92</v>
          </cell>
          <cell r="B43" t="str">
            <v>DE0002923851</v>
          </cell>
          <cell r="C43" t="str">
            <v xml:space="preserve">    Euronota XCII Euro (15% y 8%)</v>
          </cell>
          <cell r="AP43">
            <v>0.15303599999999998</v>
          </cell>
          <cell r="AQ43">
            <v>0.16504199999999999</v>
          </cell>
          <cell r="AR43">
            <v>0.16504199999999999</v>
          </cell>
          <cell r="AS43">
            <v>0.15789585613919999</v>
          </cell>
          <cell r="AT43">
            <v>0</v>
          </cell>
          <cell r="AU43">
            <v>0</v>
          </cell>
          <cell r="AV43">
            <v>0.74366277175749096</v>
          </cell>
          <cell r="AW43">
            <v>0.66562328359132605</v>
          </cell>
          <cell r="AX43">
            <v>0</v>
          </cell>
          <cell r="AY43">
            <v>0</v>
          </cell>
          <cell r="AZ43">
            <v>0</v>
          </cell>
        </row>
        <row r="44">
          <cell r="A44" t="str">
            <v>EL/EUR-107</v>
          </cell>
          <cell r="B44" t="str">
            <v>XSO105694789</v>
          </cell>
          <cell r="C44" t="str">
            <v xml:space="preserve">    Euronota CVII Euro (10%)</v>
          </cell>
          <cell r="AP44">
            <v>2.2299283656000002</v>
          </cell>
          <cell r="AQ44">
            <v>0.77936499999999997</v>
          </cell>
          <cell r="AR44">
            <v>0.77936499999999997</v>
          </cell>
          <cell r="AS44">
            <v>0.74567944556540078</v>
          </cell>
          <cell r="AT44">
            <v>0</v>
          </cell>
          <cell r="AU44">
            <v>0</v>
          </cell>
          <cell r="AV44">
            <v>3.4952109083219853</v>
          </cell>
          <cell r="AW44">
            <v>3.1210499062676051</v>
          </cell>
          <cell r="AX44">
            <v>0.86918801914820942</v>
          </cell>
          <cell r="AY44">
            <v>0</v>
          </cell>
          <cell r="AZ44">
            <v>0</v>
          </cell>
        </row>
        <row r="45">
          <cell r="A45" t="str">
            <v>EL/EUR-108</v>
          </cell>
          <cell r="C45" t="str">
            <v xml:space="preserve">    Euronota CVIII Euro (10,25%)</v>
          </cell>
          <cell r="AP45">
            <v>0</v>
          </cell>
          <cell r="AQ45">
            <v>0</v>
          </cell>
          <cell r="AR45">
            <v>0</v>
          </cell>
          <cell r="AS45">
            <v>0</v>
          </cell>
          <cell r="AT45">
            <v>0</v>
          </cell>
          <cell r="AU45">
            <v>0</v>
          </cell>
          <cell r="AV45">
            <v>0</v>
          </cell>
          <cell r="AW45">
            <v>0</v>
          </cell>
        </row>
        <row r="47">
          <cell r="C47" t="str">
            <v>BONO CUPON CERO</v>
          </cell>
          <cell r="AP47">
            <v>1.7837799999999999</v>
          </cell>
          <cell r="AQ47">
            <v>33.861260810240005</v>
          </cell>
          <cell r="AR47">
            <v>33.861260810240005</v>
          </cell>
          <cell r="AS47">
            <v>16.4543</v>
          </cell>
          <cell r="AT47">
            <v>61.733528870400008</v>
          </cell>
          <cell r="AU47">
            <v>71.662247999999991</v>
          </cell>
          <cell r="AV47">
            <v>46.48251645714285</v>
          </cell>
          <cell r="AW47">
            <v>44.983212270000024</v>
          </cell>
          <cell r="AX47">
            <v>40.340652691545159</v>
          </cell>
          <cell r="AY47">
            <v>31.055487611875972</v>
          </cell>
          <cell r="AZ47">
            <v>8.8549658372265423</v>
          </cell>
        </row>
        <row r="48">
          <cell r="A48" t="str">
            <v>ZCBMA00</v>
          </cell>
          <cell r="AV48">
            <v>0</v>
          </cell>
          <cell r="AW48">
            <v>0</v>
          </cell>
          <cell r="AX48">
            <v>0</v>
          </cell>
          <cell r="AY48">
            <v>0</v>
          </cell>
          <cell r="AZ48">
            <v>0</v>
          </cell>
        </row>
        <row r="49">
          <cell r="A49" t="str">
            <v>ZCBMB01</v>
          </cell>
          <cell r="AV49">
            <v>0</v>
          </cell>
          <cell r="AW49">
            <v>0</v>
          </cell>
          <cell r="AX49">
            <v>0</v>
          </cell>
          <cell r="AY49">
            <v>0</v>
          </cell>
          <cell r="AZ49">
            <v>0</v>
          </cell>
        </row>
        <row r="50">
          <cell r="A50" t="str">
            <v>ZCBMC01</v>
          </cell>
          <cell r="AV50">
            <v>0</v>
          </cell>
          <cell r="AW50">
            <v>0</v>
          </cell>
          <cell r="AX50">
            <v>0</v>
          </cell>
          <cell r="AY50">
            <v>0</v>
          </cell>
          <cell r="AZ50">
            <v>0</v>
          </cell>
        </row>
        <row r="51">
          <cell r="A51" t="str">
            <v>ZCBMD02</v>
          </cell>
          <cell r="B51" t="str">
            <v>US040114BJ80</v>
          </cell>
          <cell r="AP51">
            <v>1.7837799999999999</v>
          </cell>
          <cell r="AQ51">
            <v>16.07042769984</v>
          </cell>
          <cell r="AR51">
            <v>16.07042769984</v>
          </cell>
          <cell r="AS51">
            <v>0</v>
          </cell>
          <cell r="AT51">
            <v>0</v>
          </cell>
          <cell r="AU51">
            <v>0</v>
          </cell>
          <cell r="AV51">
            <v>0</v>
          </cell>
          <cell r="AW51">
            <v>0</v>
          </cell>
          <cell r="AX51">
            <v>0</v>
          </cell>
          <cell r="AY51">
            <v>0</v>
          </cell>
          <cell r="AZ51">
            <v>0</v>
          </cell>
        </row>
        <row r="52">
          <cell r="A52" t="str">
            <v>ZCBME03</v>
          </cell>
          <cell r="B52" t="str">
            <v>US040114BK53</v>
          </cell>
          <cell r="AP52">
            <v>0</v>
          </cell>
          <cell r="AQ52">
            <v>16.263158710400003</v>
          </cell>
          <cell r="AR52">
            <v>16.263158710400003</v>
          </cell>
          <cell r="AS52">
            <v>14.883500000000002</v>
          </cell>
          <cell r="AT52">
            <v>57.092120870400009</v>
          </cell>
          <cell r="AU52">
            <v>64.970068799999993</v>
          </cell>
          <cell r="AV52">
            <v>41.418134057142851</v>
          </cell>
          <cell r="AW52">
            <v>40.343205360000027</v>
          </cell>
          <cell r="AX52">
            <v>36.642877156319578</v>
          </cell>
          <cell r="AY52">
            <v>27.135762927163327</v>
          </cell>
          <cell r="AZ52">
            <v>7.7057123765677584</v>
          </cell>
        </row>
        <row r="53">
          <cell r="A53" t="str">
            <v>ZCBMF04</v>
          </cell>
          <cell r="B53" t="str">
            <v>US040114BL37</v>
          </cell>
          <cell r="AP53">
            <v>0</v>
          </cell>
          <cell r="AQ53">
            <v>1.5276744</v>
          </cell>
          <cell r="AR53">
            <v>1.5276744</v>
          </cell>
          <cell r="AS53">
            <v>1.5708</v>
          </cell>
          <cell r="AT53">
            <v>4.6414080000000002</v>
          </cell>
          <cell r="AU53">
            <v>6.6921792000000009</v>
          </cell>
          <cell r="AV53">
            <v>5.0643824000000004</v>
          </cell>
          <cell r="AW53">
            <v>4.6400069099999994</v>
          </cell>
          <cell r="AX53">
            <v>3.6977755352255843</v>
          </cell>
          <cell r="AY53">
            <v>3.9197246847126443</v>
          </cell>
          <cell r="AZ53">
            <v>1.1492534606587845</v>
          </cell>
        </row>
        <row r="55">
          <cell r="A55" t="str">
            <v>TITULOS GOBIERNO PROVINCIAL</v>
          </cell>
        </row>
        <row r="57">
          <cell r="A57" t="str">
            <v>GPM02</v>
          </cell>
          <cell r="B57" t="str">
            <v>TMZA2</v>
          </cell>
          <cell r="AP57">
            <v>0</v>
          </cell>
          <cell r="AQ57">
            <v>0</v>
          </cell>
          <cell r="AR57">
            <v>0</v>
          </cell>
          <cell r="AS57">
            <v>0</v>
          </cell>
          <cell r="AT57">
            <v>0</v>
          </cell>
          <cell r="AU57">
            <v>0</v>
          </cell>
          <cell r="AV57">
            <v>0</v>
          </cell>
          <cell r="AW57">
            <v>0</v>
          </cell>
        </row>
        <row r="58">
          <cell r="A58" t="str">
            <v>GPM07-Aconcagua</v>
          </cell>
          <cell r="AP58">
            <v>0</v>
          </cell>
          <cell r="AQ58">
            <v>0</v>
          </cell>
          <cell r="AR58">
            <v>0</v>
          </cell>
          <cell r="AS58">
            <v>0</v>
          </cell>
          <cell r="AT58">
            <v>0</v>
          </cell>
          <cell r="AU58">
            <v>0</v>
          </cell>
          <cell r="AV58">
            <v>0</v>
          </cell>
          <cell r="AW58">
            <v>0</v>
          </cell>
        </row>
        <row r="61">
          <cell r="A61" t="str">
            <v>Para ingresar un nuevo bono insertar una fila sobre la línea</v>
          </cell>
        </row>
      </sheetData>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sheetName val="Datos"/>
      <sheetName val="Codigos"/>
      <sheetName val="BajaSiGADEProy"/>
    </sheetNames>
    <definedNames>
      <definedName name="SIGADERED"/>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atos Caja"/>
      <sheetName val="Capitalizacion"/>
      <sheetName val="Titulo x Pais"/>
      <sheetName val="% Residual"/>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Títulos"/>
      <sheetName val="Intereses"/>
      <sheetName val="I-02"/>
      <sheetName val=" II-02"/>
      <sheetName val=" III-02"/>
      <sheetName val="Resumen"/>
    </sheetNames>
    <sheetDataSet>
      <sheetData sheetId="0" refreshError="1">
        <row r="1">
          <cell r="K1">
            <v>37346</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K"/>
      <sheetName val="2004 Int"/>
      <sheetName val="2005 K"/>
      <sheetName val="2005 Int"/>
      <sheetName val="Resto K"/>
      <sheetName val="Resto Int"/>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IV 2005"/>
      <sheetName val="INTERES IV 2005"/>
      <sheetName val="KAPITA 2006"/>
      <sheetName val="INT 2006"/>
      <sheetName val="KAPITAL RESTO"/>
      <sheetName val="INTERES RESTO"/>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C9">
            <v>7.3629550000000002E-2</v>
          </cell>
          <cell r="F9">
            <v>1.6589669999999997E-2</v>
          </cell>
          <cell r="N9">
            <v>9.0219220000000003E-2</v>
          </cell>
        </row>
        <row r="10">
          <cell r="A10" t="str">
            <v>BD06-u$s</v>
          </cell>
          <cell r="B10">
            <v>15.803000000000001</v>
          </cell>
          <cell r="N10">
            <v>15.803000000000001</v>
          </cell>
        </row>
        <row r="11">
          <cell r="A11" t="str">
            <v>BD07-I $</v>
          </cell>
          <cell r="C11">
            <v>171.712753881092</v>
          </cell>
          <cell r="I11">
            <v>171.712753881092</v>
          </cell>
          <cell r="N11">
            <v>343.425507762184</v>
          </cell>
        </row>
        <row r="12">
          <cell r="A12" t="str">
            <v>BD08-UCP</v>
          </cell>
          <cell r="D12">
            <v>108.183685474795</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C14">
            <v>0</v>
          </cell>
          <cell r="I14">
            <v>1523.6552460299999</v>
          </cell>
          <cell r="N14">
            <v>1523.6552460299999</v>
          </cell>
        </row>
        <row r="15">
          <cell r="A15" t="str">
            <v>BD13-u$s</v>
          </cell>
          <cell r="E15">
            <v>245.462425</v>
          </cell>
          <cell r="K15">
            <v>0</v>
          </cell>
          <cell r="N15">
            <v>245.462425</v>
          </cell>
        </row>
        <row r="16">
          <cell r="A16" t="str">
            <v>BERL/YACYRETA</v>
          </cell>
          <cell r="B16">
            <v>0.5819824660497539</v>
          </cell>
          <cell r="H16">
            <v>0.5819824660497539</v>
          </cell>
          <cell r="N16">
            <v>1.1639649320995078</v>
          </cell>
        </row>
        <row r="17">
          <cell r="A17" t="str">
            <v>BESP</v>
          </cell>
          <cell r="D17">
            <v>0</v>
          </cell>
          <cell r="J17">
            <v>0</v>
          </cell>
          <cell r="N17">
            <v>0</v>
          </cell>
        </row>
        <row r="18">
          <cell r="A18" t="str">
            <v>BG04/06</v>
          </cell>
          <cell r="E18">
            <v>0</v>
          </cell>
          <cell r="K18">
            <v>470.93302699999998</v>
          </cell>
          <cell r="N18">
            <v>470.93302699999998</v>
          </cell>
        </row>
        <row r="19">
          <cell r="A19" t="str">
            <v>BG05/17</v>
          </cell>
          <cell r="B19">
            <v>0</v>
          </cell>
          <cell r="H19">
            <v>0</v>
          </cell>
          <cell r="N19">
            <v>0</v>
          </cell>
        </row>
        <row r="20">
          <cell r="A20" t="str">
            <v>BG06/27</v>
          </cell>
          <cell r="D20">
            <v>0</v>
          </cell>
          <cell r="J20">
            <v>0</v>
          </cell>
          <cell r="N20">
            <v>0</v>
          </cell>
        </row>
        <row r="21">
          <cell r="A21" t="str">
            <v>BG08/19</v>
          </cell>
          <cell r="C21">
            <v>0</v>
          </cell>
          <cell r="I21">
            <v>0</v>
          </cell>
          <cell r="N21">
            <v>0</v>
          </cell>
        </row>
        <row r="22">
          <cell r="A22" t="str">
            <v>BG08/Pesificado</v>
          </cell>
          <cell r="G22">
            <v>3.8874089686792099E-3</v>
          </cell>
          <cell r="M22">
            <v>3.8874089686792099E-3</v>
          </cell>
          <cell r="N22">
            <v>7.7748179373584199E-3</v>
          </cell>
        </row>
        <row r="23">
          <cell r="A23" t="str">
            <v>BG09/09</v>
          </cell>
          <cell r="E23">
            <v>0</v>
          </cell>
          <cell r="K23">
            <v>0</v>
          </cell>
          <cell r="N23">
            <v>0</v>
          </cell>
        </row>
        <row r="24">
          <cell r="A24" t="str">
            <v>BG10/20</v>
          </cell>
          <cell r="C24">
            <v>0</v>
          </cell>
          <cell r="I24">
            <v>0</v>
          </cell>
          <cell r="N24">
            <v>0</v>
          </cell>
        </row>
        <row r="25">
          <cell r="A25" t="str">
            <v>BG11/10</v>
          </cell>
          <cell r="D25">
            <v>0</v>
          </cell>
          <cell r="J25">
            <v>0</v>
          </cell>
          <cell r="N25">
            <v>0</v>
          </cell>
        </row>
        <row r="26">
          <cell r="A26" t="str">
            <v>BG12/15</v>
          </cell>
          <cell r="G26">
            <v>0</v>
          </cell>
          <cell r="M26">
            <v>0</v>
          </cell>
          <cell r="N26">
            <v>0</v>
          </cell>
        </row>
        <row r="27">
          <cell r="A27" t="str">
            <v>BG13/30</v>
          </cell>
          <cell r="B27">
            <v>0</v>
          </cell>
          <cell r="H27">
            <v>0</v>
          </cell>
          <cell r="N27">
            <v>0</v>
          </cell>
        </row>
        <row r="28">
          <cell r="A28" t="str">
            <v>BG14/31</v>
          </cell>
          <cell r="B28">
            <v>0</v>
          </cell>
          <cell r="H28">
            <v>0</v>
          </cell>
          <cell r="N28">
            <v>0</v>
          </cell>
        </row>
        <row r="29">
          <cell r="A29" t="str">
            <v>BG15/12</v>
          </cell>
          <cell r="C29">
            <v>0</v>
          </cell>
          <cell r="I29">
            <v>0</v>
          </cell>
          <cell r="N29">
            <v>0</v>
          </cell>
        </row>
        <row r="30">
          <cell r="A30" t="str">
            <v>BG16/08$</v>
          </cell>
          <cell r="D30">
            <v>0</v>
          </cell>
          <cell r="J30">
            <v>0</v>
          </cell>
          <cell r="N30">
            <v>0</v>
          </cell>
        </row>
        <row r="31">
          <cell r="A31" t="str">
            <v>BG17/08</v>
          </cell>
          <cell r="G31">
            <v>73.481211580000007</v>
          </cell>
          <cell r="M31">
            <v>73.481211580000007</v>
          </cell>
          <cell r="N31">
            <v>146.96242316000001</v>
          </cell>
        </row>
        <row r="32">
          <cell r="A32" t="str">
            <v>BG18/18</v>
          </cell>
          <cell r="M32">
            <v>0</v>
          </cell>
          <cell r="N32">
            <v>0</v>
          </cell>
        </row>
        <row r="33">
          <cell r="A33" t="str">
            <v>BG19/31</v>
          </cell>
          <cell r="M33">
            <v>0</v>
          </cell>
          <cell r="N33">
            <v>0</v>
          </cell>
        </row>
        <row r="34">
          <cell r="A34" t="str">
            <v>BID 1008</v>
          </cell>
          <cell r="G34">
            <v>0.19496853</v>
          </cell>
          <cell r="M34">
            <v>0.19496853</v>
          </cell>
          <cell r="N34">
            <v>0.38993706</v>
          </cell>
        </row>
        <row r="35">
          <cell r="A35" t="str">
            <v>BID 1021</v>
          </cell>
          <cell r="D35">
            <v>0</v>
          </cell>
          <cell r="J35">
            <v>0.36248480999999999</v>
          </cell>
          <cell r="N35">
            <v>0.36248480999999999</v>
          </cell>
        </row>
        <row r="36">
          <cell r="A36" t="str">
            <v>BID 1031</v>
          </cell>
          <cell r="C36">
            <v>10.877888480000001</v>
          </cell>
          <cell r="I36">
            <v>10.877888480000001</v>
          </cell>
          <cell r="N36">
            <v>21.755776960000002</v>
          </cell>
        </row>
        <row r="37">
          <cell r="A37" t="str">
            <v>BID 1034</v>
          </cell>
          <cell r="F37">
            <v>2.85013205</v>
          </cell>
          <cell r="L37">
            <v>2.85013205</v>
          </cell>
          <cell r="N37">
            <v>5.7002641000000001</v>
          </cell>
        </row>
        <row r="38">
          <cell r="A38" t="str">
            <v>BID 1059</v>
          </cell>
          <cell r="C38">
            <v>5.56628875</v>
          </cell>
          <cell r="I38">
            <v>5.56628875</v>
          </cell>
          <cell r="N38">
            <v>11.1325775</v>
          </cell>
        </row>
        <row r="39">
          <cell r="A39" t="str">
            <v>BID 1060</v>
          </cell>
          <cell r="B39">
            <v>1.5309737999999999</v>
          </cell>
          <cell r="H39">
            <v>1.5309737999999999</v>
          </cell>
          <cell r="N39">
            <v>3.0619475999999999</v>
          </cell>
        </row>
        <row r="40">
          <cell r="A40" t="str">
            <v>BID 1068</v>
          </cell>
          <cell r="D40">
            <v>3.1377501899999998</v>
          </cell>
          <cell r="J40">
            <v>3.1377501899999998</v>
          </cell>
          <cell r="N40">
            <v>6.2755003799999995</v>
          </cell>
        </row>
        <row r="41">
          <cell r="A41" t="str">
            <v>BID 1082</v>
          </cell>
          <cell r="C41">
            <v>5.6778839999999997E-2</v>
          </cell>
          <cell r="I41">
            <v>5.6778839999999997E-2</v>
          </cell>
          <cell r="N41">
            <v>0.11355767999999999</v>
          </cell>
        </row>
        <row r="42">
          <cell r="A42" t="str">
            <v>BID 1111</v>
          </cell>
          <cell r="G42">
            <v>0.23964007999999998</v>
          </cell>
          <cell r="M42">
            <v>0.23964007999999998</v>
          </cell>
          <cell r="N42">
            <v>0.47928015999999996</v>
          </cell>
        </row>
        <row r="43">
          <cell r="A43" t="str">
            <v>BID 1118</v>
          </cell>
          <cell r="C43">
            <v>0</v>
          </cell>
          <cell r="I43">
            <v>0</v>
          </cell>
          <cell r="N43">
            <v>0</v>
          </cell>
        </row>
        <row r="44">
          <cell r="A44" t="str">
            <v>BID 1133</v>
          </cell>
          <cell r="B44">
            <v>4.7266240000000001E-2</v>
          </cell>
          <cell r="H44">
            <v>4.7266240000000001E-2</v>
          </cell>
          <cell r="N44">
            <v>9.4532480000000002E-2</v>
          </cell>
        </row>
        <row r="45">
          <cell r="A45" t="str">
            <v>BID 1134</v>
          </cell>
          <cell r="E45">
            <v>0.53420967000000008</v>
          </cell>
          <cell r="K45">
            <v>0.53420967000000008</v>
          </cell>
          <cell r="N45">
            <v>1.0684193400000002</v>
          </cell>
        </row>
        <row r="46">
          <cell r="A46" t="str">
            <v>BID 1164</v>
          </cell>
          <cell r="G46">
            <v>1.9875882199999999</v>
          </cell>
          <cell r="M46">
            <v>1.9875882199999999</v>
          </cell>
          <cell r="N46">
            <v>3.9751764399999998</v>
          </cell>
        </row>
        <row r="47">
          <cell r="A47" t="str">
            <v>BID 1192</v>
          </cell>
          <cell r="D47">
            <v>0.51831315999999994</v>
          </cell>
          <cell r="J47">
            <v>0.51831315999999994</v>
          </cell>
          <cell r="N47">
            <v>1.0366263199999999</v>
          </cell>
        </row>
        <row r="48">
          <cell r="A48" t="str">
            <v>BID 1193</v>
          </cell>
          <cell r="D48">
            <v>0</v>
          </cell>
          <cell r="J48">
            <v>0</v>
          </cell>
          <cell r="N48">
            <v>0</v>
          </cell>
        </row>
        <row r="49">
          <cell r="A49" t="str">
            <v>BID 1201</v>
          </cell>
          <cell r="F49">
            <v>4.2663325099999998</v>
          </cell>
          <cell r="L49">
            <v>4.2663325099999998</v>
          </cell>
          <cell r="N49">
            <v>8.5326650199999996</v>
          </cell>
        </row>
        <row r="50">
          <cell r="A50" t="str">
            <v>BID 1206</v>
          </cell>
          <cell r="D50">
            <v>5.5740660000000004E-2</v>
          </cell>
          <cell r="J50">
            <v>5.5740660000000004E-2</v>
          </cell>
          <cell r="N50">
            <v>0.11148132000000001</v>
          </cell>
        </row>
        <row r="51">
          <cell r="A51" t="str">
            <v>BID 1279</v>
          </cell>
          <cell r="E51">
            <v>2.4502929999999999E-2</v>
          </cell>
          <cell r="K51">
            <v>2.4502929999999999E-2</v>
          </cell>
          <cell r="N51">
            <v>4.9005859999999998E-2</v>
          </cell>
        </row>
        <row r="52">
          <cell r="A52" t="str">
            <v>BID 1287</v>
          </cell>
          <cell r="B52">
            <v>5.3303964600000002</v>
          </cell>
          <cell r="H52">
            <v>5.3303964600000002</v>
          </cell>
          <cell r="N52">
            <v>10.66079292</v>
          </cell>
        </row>
        <row r="53">
          <cell r="A53" t="str">
            <v>BID 1295</v>
          </cell>
          <cell r="C53">
            <v>0</v>
          </cell>
          <cell r="I53">
            <v>13.33333333</v>
          </cell>
          <cell r="N53">
            <v>13.33333333</v>
          </cell>
        </row>
        <row r="54">
          <cell r="A54" t="str">
            <v>BID 1307</v>
          </cell>
          <cell r="E54">
            <v>0</v>
          </cell>
          <cell r="K54">
            <v>0</v>
          </cell>
          <cell r="N54">
            <v>0</v>
          </cell>
        </row>
        <row r="55">
          <cell r="A55" t="str">
            <v>BID 1324</v>
          </cell>
          <cell r="G55">
            <v>0</v>
          </cell>
          <cell r="M55">
            <v>16.666666670000001</v>
          </cell>
          <cell r="N55">
            <v>16.666666670000001</v>
          </cell>
        </row>
        <row r="56">
          <cell r="A56" t="str">
            <v>BID 1325</v>
          </cell>
          <cell r="G56">
            <v>1.641366E-2</v>
          </cell>
          <cell r="M56">
            <v>1.641366E-2</v>
          </cell>
          <cell r="N56">
            <v>3.282732E-2</v>
          </cell>
        </row>
        <row r="57">
          <cell r="A57" t="str">
            <v>BID 1341</v>
          </cell>
          <cell r="D57">
            <v>0</v>
          </cell>
          <cell r="J57">
            <v>0</v>
          </cell>
          <cell r="N57">
            <v>0</v>
          </cell>
        </row>
        <row r="58">
          <cell r="A58" t="str">
            <v>BID 1345</v>
          </cell>
          <cell r="F58">
            <v>0</v>
          </cell>
          <cell r="L58">
            <v>0</v>
          </cell>
          <cell r="N58">
            <v>0</v>
          </cell>
        </row>
        <row r="59">
          <cell r="A59" t="str">
            <v>BID 1353</v>
          </cell>
          <cell r="C59">
            <v>1.1576972800000001</v>
          </cell>
          <cell r="N59">
            <v>1.1576972800000001</v>
          </cell>
        </row>
        <row r="60">
          <cell r="A60" t="str">
            <v>BID 1452</v>
          </cell>
          <cell r="C60">
            <v>300</v>
          </cell>
          <cell r="I60">
            <v>300</v>
          </cell>
          <cell r="N60">
            <v>600</v>
          </cell>
        </row>
        <row r="61">
          <cell r="A61" t="str">
            <v>BID 1463</v>
          </cell>
          <cell r="D61">
            <v>0</v>
          </cell>
          <cell r="J61">
            <v>0</v>
          </cell>
          <cell r="N61">
            <v>0</v>
          </cell>
        </row>
        <row r="62">
          <cell r="A62" t="str">
            <v>BID 1517</v>
          </cell>
          <cell r="C62">
            <v>0</v>
          </cell>
          <cell r="G62">
            <v>100</v>
          </cell>
          <cell r="I62">
            <v>0</v>
          </cell>
          <cell r="M62">
            <v>100</v>
          </cell>
          <cell r="N62">
            <v>200</v>
          </cell>
        </row>
        <row r="63">
          <cell r="A63" t="str">
            <v>BID 1570</v>
          </cell>
          <cell r="D63">
            <v>0</v>
          </cell>
          <cell r="J63">
            <v>0.22885248</v>
          </cell>
          <cell r="N63">
            <v>0.22885248</v>
          </cell>
        </row>
        <row r="64">
          <cell r="A64" t="str">
            <v>BID 1606</v>
          </cell>
          <cell r="G64">
            <v>0</v>
          </cell>
          <cell r="M64">
            <v>0</v>
          </cell>
          <cell r="N64">
            <v>0</v>
          </cell>
        </row>
        <row r="65">
          <cell r="A65" t="str">
            <v>BID 165</v>
          </cell>
          <cell r="B65">
            <v>7.18012346619398E-2</v>
          </cell>
          <cell r="N65">
            <v>7.18012346619398E-2</v>
          </cell>
        </row>
        <row r="66">
          <cell r="A66" t="str">
            <v>BID 206</v>
          </cell>
          <cell r="B66">
            <v>3.8688875451482798</v>
          </cell>
          <cell r="H66">
            <v>3.8688875451482798</v>
          </cell>
          <cell r="N66">
            <v>7.7377750902965596</v>
          </cell>
        </row>
        <row r="67">
          <cell r="A67" t="str">
            <v>BID 214</v>
          </cell>
          <cell r="B67">
            <v>1.0987524224487499</v>
          </cell>
          <cell r="H67">
            <v>1.0987524224487499</v>
          </cell>
          <cell r="N67">
            <v>2.1975048448974999</v>
          </cell>
        </row>
        <row r="68">
          <cell r="A68" t="str">
            <v>BID 4</v>
          </cell>
          <cell r="C68">
            <v>8.0314430771878491E-3</v>
          </cell>
          <cell r="I68">
            <v>8.0314430771878491E-3</v>
          </cell>
          <cell r="N68">
            <v>1.6062886154375698E-2</v>
          </cell>
        </row>
        <row r="69">
          <cell r="A69" t="str">
            <v>BID 504</v>
          </cell>
          <cell r="B69">
            <v>3.9271100000000001E-3</v>
          </cell>
          <cell r="N69">
            <v>3.9271100000000001E-3</v>
          </cell>
        </row>
        <row r="70">
          <cell r="A70" t="str">
            <v>BID 514</v>
          </cell>
          <cell r="B70">
            <v>4.1075199999999999E-2</v>
          </cell>
          <cell r="H70">
            <v>4.1075199999999999E-2</v>
          </cell>
          <cell r="N70">
            <v>8.2150399999999998E-2</v>
          </cell>
        </row>
        <row r="71">
          <cell r="A71" t="str">
            <v>BID 515</v>
          </cell>
          <cell r="D71">
            <v>1.7006229100424599</v>
          </cell>
          <cell r="J71">
            <v>1.7006229100424599</v>
          </cell>
          <cell r="N71">
            <v>3.4012458200849198</v>
          </cell>
        </row>
        <row r="72">
          <cell r="A72" t="str">
            <v>BID 516</v>
          </cell>
          <cell r="D72">
            <v>1.2880448589280999</v>
          </cell>
          <cell r="J72">
            <v>1.2880448589280999</v>
          </cell>
          <cell r="N72">
            <v>2.5760897178561999</v>
          </cell>
        </row>
        <row r="73">
          <cell r="A73" t="str">
            <v>BID 528</v>
          </cell>
          <cell r="D73">
            <v>0.70864637261835106</v>
          </cell>
          <cell r="J73">
            <v>0.70864637261835106</v>
          </cell>
          <cell r="N73">
            <v>1.4172927452367021</v>
          </cell>
        </row>
        <row r="74">
          <cell r="A74" t="str">
            <v>BID 545</v>
          </cell>
          <cell r="F74">
            <v>1.87645755707303</v>
          </cell>
          <cell r="L74">
            <v>1.87645755707303</v>
          </cell>
          <cell r="N74">
            <v>3.7529151141460599</v>
          </cell>
        </row>
        <row r="75">
          <cell r="A75" t="str">
            <v>BID 553</v>
          </cell>
          <cell r="B75">
            <v>0.12921470858502301</v>
          </cell>
          <cell r="H75">
            <v>0.12921470858502301</v>
          </cell>
          <cell r="N75">
            <v>0.25842941717004603</v>
          </cell>
        </row>
        <row r="76">
          <cell r="A76" t="str">
            <v>BID 555</v>
          </cell>
          <cell r="F76">
            <v>9.7115555241198894</v>
          </cell>
          <cell r="L76">
            <v>9.7115555241198894</v>
          </cell>
          <cell r="N76">
            <v>19.423111048239779</v>
          </cell>
        </row>
        <row r="77">
          <cell r="A77" t="str">
            <v>BID 583</v>
          </cell>
          <cell r="E77">
            <v>9.1163717524635999</v>
          </cell>
          <cell r="K77">
            <v>9.1163717524635999</v>
          </cell>
          <cell r="N77">
            <v>18.2327435049272</v>
          </cell>
        </row>
        <row r="78">
          <cell r="A78" t="str">
            <v>BID 618</v>
          </cell>
          <cell r="D78">
            <v>1.72828626032447</v>
          </cell>
          <cell r="J78">
            <v>1.72828626032447</v>
          </cell>
          <cell r="N78">
            <v>3.4565725206489399</v>
          </cell>
        </row>
        <row r="79">
          <cell r="A79" t="str">
            <v>BID 619</v>
          </cell>
          <cell r="D79">
            <v>13.155169939215</v>
          </cell>
          <cell r="J79">
            <v>13.155169939215</v>
          </cell>
          <cell r="N79">
            <v>26.31033987843</v>
          </cell>
        </row>
        <row r="80">
          <cell r="A80" t="str">
            <v>BID 621</v>
          </cell>
          <cell r="B80">
            <v>2.0692985251152001</v>
          </cell>
          <cell r="H80">
            <v>2.0692985251152001</v>
          </cell>
          <cell r="N80">
            <v>4.1385970502304001</v>
          </cell>
        </row>
        <row r="81">
          <cell r="A81" t="str">
            <v>BID 633</v>
          </cell>
          <cell r="F81">
            <v>11.5007549082752</v>
          </cell>
          <cell r="L81">
            <v>11.5007549082752</v>
          </cell>
          <cell r="N81">
            <v>23.001509816550399</v>
          </cell>
        </row>
        <row r="82">
          <cell r="A82" t="str">
            <v>BID 643</v>
          </cell>
          <cell r="E82">
            <v>1.0412584466980199</v>
          </cell>
          <cell r="K82">
            <v>1.0412584466980199</v>
          </cell>
          <cell r="N82">
            <v>2.0825168933960398</v>
          </cell>
        </row>
        <row r="83">
          <cell r="A83" t="str">
            <v>BID 661</v>
          </cell>
          <cell r="D83">
            <v>0.41505735999999999</v>
          </cell>
          <cell r="J83">
            <v>0.41505735999999999</v>
          </cell>
          <cell r="N83">
            <v>0.83011471999999997</v>
          </cell>
        </row>
        <row r="84">
          <cell r="A84" t="str">
            <v>BID 682</v>
          </cell>
          <cell r="E84">
            <v>10.0858137232446</v>
          </cell>
          <cell r="K84">
            <v>10.0858137232446</v>
          </cell>
          <cell r="N84">
            <v>20.1716274464892</v>
          </cell>
        </row>
        <row r="85">
          <cell r="A85" t="str">
            <v>BID 684</v>
          </cell>
          <cell r="E85">
            <v>0.120364073556537</v>
          </cell>
          <cell r="K85">
            <v>0.120364073556537</v>
          </cell>
          <cell r="N85">
            <v>0.240728147113074</v>
          </cell>
        </row>
        <row r="86">
          <cell r="A86" t="str">
            <v>BID 718</v>
          </cell>
          <cell r="D86">
            <v>0.56482353000000007</v>
          </cell>
          <cell r="J86">
            <v>0.56482353000000007</v>
          </cell>
          <cell r="N86">
            <v>1.1296470600000001</v>
          </cell>
        </row>
        <row r="87">
          <cell r="A87" t="str">
            <v>BID 733</v>
          </cell>
          <cell r="G87">
            <v>12.159303816249</v>
          </cell>
          <cell r="M87">
            <v>12.159303816249</v>
          </cell>
          <cell r="N87">
            <v>24.318607632498001</v>
          </cell>
        </row>
        <row r="88">
          <cell r="A88" t="str">
            <v>BID 734</v>
          </cell>
          <cell r="G88">
            <v>14.1368981275685</v>
          </cell>
          <cell r="M88">
            <v>14.1368981275685</v>
          </cell>
          <cell r="N88">
            <v>28.273796255137</v>
          </cell>
        </row>
        <row r="89">
          <cell r="A89" t="str">
            <v>BID 740</v>
          </cell>
          <cell r="B89">
            <v>0.77434701676462503</v>
          </cell>
          <cell r="H89">
            <v>0.77434701676462503</v>
          </cell>
          <cell r="N89">
            <v>1.5486940335292501</v>
          </cell>
        </row>
        <row r="90">
          <cell r="A90" t="str">
            <v>BID 760</v>
          </cell>
          <cell r="B90">
            <v>2.9665633845187998</v>
          </cell>
          <cell r="H90">
            <v>2.9665633845187998</v>
          </cell>
          <cell r="N90">
            <v>5.9331267690375995</v>
          </cell>
        </row>
        <row r="91">
          <cell r="A91" t="str">
            <v>BID 768</v>
          </cell>
          <cell r="D91">
            <v>0.179826653091746</v>
          </cell>
          <cell r="J91">
            <v>0.179826653091746</v>
          </cell>
          <cell r="N91">
            <v>0.35965330618349201</v>
          </cell>
        </row>
        <row r="92">
          <cell r="A92" t="str">
            <v>BID 795</v>
          </cell>
          <cell r="D92">
            <v>12.9784992441372</v>
          </cell>
          <cell r="J92">
            <v>12.9784992441372</v>
          </cell>
          <cell r="N92">
            <v>25.956998488274401</v>
          </cell>
        </row>
        <row r="93">
          <cell r="A93" t="str">
            <v>BID 797</v>
          </cell>
          <cell r="D93">
            <v>6.8305078628982905</v>
          </cell>
          <cell r="J93">
            <v>6.8305078628982905</v>
          </cell>
          <cell r="N93">
            <v>13.661015725796581</v>
          </cell>
        </row>
        <row r="94">
          <cell r="A94" t="str">
            <v>BID 798</v>
          </cell>
          <cell r="D94">
            <v>1.80484351432682</v>
          </cell>
          <cell r="J94">
            <v>1.80484351432682</v>
          </cell>
          <cell r="N94">
            <v>3.60968702865364</v>
          </cell>
        </row>
        <row r="95">
          <cell r="A95" t="str">
            <v>BID 802</v>
          </cell>
          <cell r="D95">
            <v>3.2605394337105</v>
          </cell>
          <cell r="J95">
            <v>3.2605394337105</v>
          </cell>
          <cell r="N95">
            <v>6.5210788674210001</v>
          </cell>
        </row>
        <row r="96">
          <cell r="A96" t="str">
            <v>BID 816</v>
          </cell>
          <cell r="G96">
            <v>4.2386606629018804</v>
          </cell>
          <cell r="M96">
            <v>4.2386606629018804</v>
          </cell>
          <cell r="N96">
            <v>8.4773213258037607</v>
          </cell>
        </row>
        <row r="97">
          <cell r="A97" t="str">
            <v>BID 826</v>
          </cell>
          <cell r="B97">
            <v>1.9348335859696</v>
          </cell>
          <cell r="H97">
            <v>1.9348335859696</v>
          </cell>
          <cell r="N97">
            <v>3.8696671719392</v>
          </cell>
        </row>
        <row r="98">
          <cell r="A98" t="str">
            <v>BID 830</v>
          </cell>
          <cell r="G98">
            <v>5.5496372853334099</v>
          </cell>
          <cell r="M98">
            <v>5.5496372853334099</v>
          </cell>
          <cell r="N98">
            <v>11.09927457066682</v>
          </cell>
        </row>
        <row r="99">
          <cell r="A99" t="str">
            <v>BID 845</v>
          </cell>
          <cell r="E99">
            <v>13.032710224898901</v>
          </cell>
          <cell r="K99">
            <v>13.032710224898901</v>
          </cell>
          <cell r="N99">
            <v>26.065420449797802</v>
          </cell>
        </row>
        <row r="100">
          <cell r="A100" t="str">
            <v>BID 855</v>
          </cell>
          <cell r="C100">
            <v>0.84320547999999995</v>
          </cell>
          <cell r="I100">
            <v>0.84320547999999995</v>
          </cell>
          <cell r="N100">
            <v>1.6864109599999999</v>
          </cell>
        </row>
        <row r="101">
          <cell r="A101" t="str">
            <v>BID 857</v>
          </cell>
          <cell r="G101">
            <v>7.7543456499816905</v>
          </cell>
          <cell r="M101">
            <v>7.7543456499816905</v>
          </cell>
          <cell r="N101">
            <v>15.508691299963381</v>
          </cell>
        </row>
        <row r="102">
          <cell r="A102" t="str">
            <v>BID 863</v>
          </cell>
          <cell r="E102">
            <v>2.1218089999999998E-2</v>
          </cell>
          <cell r="K102">
            <v>2.1218089999999998E-2</v>
          </cell>
          <cell r="N102">
            <v>4.2436179999999997E-2</v>
          </cell>
        </row>
        <row r="103">
          <cell r="A103" t="str">
            <v>BID 865</v>
          </cell>
          <cell r="G103">
            <v>36.001268495617097</v>
          </cell>
          <cell r="M103">
            <v>36.001268495617097</v>
          </cell>
          <cell r="N103">
            <v>72.002536991234194</v>
          </cell>
        </row>
        <row r="104">
          <cell r="A104" t="str">
            <v>BID 867</v>
          </cell>
          <cell r="E104">
            <v>0.47034197999999999</v>
          </cell>
          <cell r="K104">
            <v>0.47034197999999999</v>
          </cell>
          <cell r="N104">
            <v>0.94068395999999999</v>
          </cell>
        </row>
        <row r="105">
          <cell r="A105" t="str">
            <v>BID 871</v>
          </cell>
          <cell r="G105">
            <v>13.187557351785001</v>
          </cell>
          <cell r="M105">
            <v>13.187557351785001</v>
          </cell>
          <cell r="N105">
            <v>26.375114703570002</v>
          </cell>
        </row>
        <row r="106">
          <cell r="A106" t="str">
            <v>BID 899</v>
          </cell>
          <cell r="D106">
            <v>5.0458772279226798</v>
          </cell>
          <cell r="J106">
            <v>5.0458772279226798</v>
          </cell>
          <cell r="N106">
            <v>10.09175445584536</v>
          </cell>
        </row>
        <row r="107">
          <cell r="A107" t="str">
            <v>BID 907</v>
          </cell>
          <cell r="D107">
            <v>0.64739437</v>
          </cell>
          <cell r="J107">
            <v>0.64739437</v>
          </cell>
          <cell r="N107">
            <v>1.29478874</v>
          </cell>
        </row>
        <row r="108">
          <cell r="A108" t="str">
            <v>BID 925</v>
          </cell>
          <cell r="G108">
            <v>0.47286607000000003</v>
          </cell>
          <cell r="M108">
            <v>0.47286607000000003</v>
          </cell>
          <cell r="N108">
            <v>0.94573214000000005</v>
          </cell>
        </row>
        <row r="109">
          <cell r="A109" t="str">
            <v>BID 925/OC</v>
          </cell>
          <cell r="D109">
            <v>0.56708312999999999</v>
          </cell>
          <cell r="J109">
            <v>0.56708312999999999</v>
          </cell>
          <cell r="N109">
            <v>1.13416626</v>
          </cell>
        </row>
        <row r="110">
          <cell r="A110" t="str">
            <v>BID 932</v>
          </cell>
          <cell r="G110">
            <v>0.9375</v>
          </cell>
          <cell r="M110">
            <v>0.9375</v>
          </cell>
          <cell r="N110">
            <v>1.875</v>
          </cell>
        </row>
        <row r="111">
          <cell r="A111" t="str">
            <v>BID 940</v>
          </cell>
          <cell r="C111">
            <v>0</v>
          </cell>
          <cell r="I111">
            <v>0</v>
          </cell>
          <cell r="N111">
            <v>0</v>
          </cell>
        </row>
        <row r="112">
          <cell r="A112" t="str">
            <v>BID 961</v>
          </cell>
          <cell r="G112">
            <v>15.962</v>
          </cell>
          <cell r="M112">
            <v>15.962</v>
          </cell>
          <cell r="N112">
            <v>31.923999999999999</v>
          </cell>
        </row>
        <row r="113">
          <cell r="A113" t="str">
            <v>BID 962</v>
          </cell>
          <cell r="C113">
            <v>1.7143301399999999</v>
          </cell>
          <cell r="I113">
            <v>1.7143301399999999</v>
          </cell>
          <cell r="N113">
            <v>3.4286602799999999</v>
          </cell>
        </row>
        <row r="114">
          <cell r="A114" t="str">
            <v>BID 979</v>
          </cell>
          <cell r="C114">
            <v>11.91359209</v>
          </cell>
          <cell r="I114">
            <v>11.91359209</v>
          </cell>
          <cell r="N114">
            <v>23.82718418</v>
          </cell>
        </row>
        <row r="115">
          <cell r="A115" t="str">
            <v>BID 989</v>
          </cell>
          <cell r="D115">
            <v>0.45427601000000001</v>
          </cell>
          <cell r="J115">
            <v>0.88438320999999998</v>
          </cell>
          <cell r="N115">
            <v>1.33865922</v>
          </cell>
        </row>
        <row r="116">
          <cell r="A116" t="str">
            <v>BID 996</v>
          </cell>
          <cell r="D116">
            <v>0.44471572999999998</v>
          </cell>
          <cell r="J116">
            <v>0.44471572999999998</v>
          </cell>
          <cell r="N116">
            <v>0.88943145999999995</v>
          </cell>
        </row>
        <row r="117">
          <cell r="A117" t="str">
            <v>BID CBA</v>
          </cell>
          <cell r="F117">
            <v>2.6290665600000001</v>
          </cell>
          <cell r="L117">
            <v>2.6290665600000001</v>
          </cell>
          <cell r="N117">
            <v>5.2581331200000001</v>
          </cell>
        </row>
        <row r="118">
          <cell r="A118" t="str">
            <v>BIRF 302</v>
          </cell>
          <cell r="G118">
            <v>0.13857376999999999</v>
          </cell>
          <cell r="M118">
            <v>0.13857376999999999</v>
          </cell>
          <cell r="N118">
            <v>0.27714753999999997</v>
          </cell>
        </row>
        <row r="119">
          <cell r="A119" t="str">
            <v>BIRF 3280</v>
          </cell>
          <cell r="E119">
            <v>8.4093992100000001</v>
          </cell>
          <cell r="K119">
            <v>8.4093992100000001</v>
          </cell>
          <cell r="N119">
            <v>16.81879842</v>
          </cell>
        </row>
        <row r="120">
          <cell r="A120" t="str">
            <v>BIRF 3281</v>
          </cell>
          <cell r="F120">
            <v>1.7077424699999999</v>
          </cell>
          <cell r="L120">
            <v>1.7077424699999999</v>
          </cell>
          <cell r="N120">
            <v>3.4154849399999998</v>
          </cell>
        </row>
        <row r="121">
          <cell r="A121" t="str">
            <v>BIRF 3291</v>
          </cell>
          <cell r="D121">
            <v>12.5</v>
          </cell>
          <cell r="J121">
            <v>12.5</v>
          </cell>
          <cell r="N121">
            <v>25</v>
          </cell>
        </row>
        <row r="122">
          <cell r="A122" t="str">
            <v>BIRF 3292</v>
          </cell>
          <cell r="D122">
            <v>0.95935999999999999</v>
          </cell>
          <cell r="J122">
            <v>0.95935999999999999</v>
          </cell>
          <cell r="N122">
            <v>1.91872</v>
          </cell>
        </row>
        <row r="123">
          <cell r="A123" t="str">
            <v>BIRF 3297</v>
          </cell>
          <cell r="D123">
            <v>1.35653</v>
          </cell>
          <cell r="J123">
            <v>1.35653</v>
          </cell>
          <cell r="N123">
            <v>2.71306</v>
          </cell>
        </row>
        <row r="124">
          <cell r="A124" t="str">
            <v>BIRF 3362</v>
          </cell>
          <cell r="D124">
            <v>0.96</v>
          </cell>
          <cell r="J124">
            <v>0.96</v>
          </cell>
          <cell r="N124">
            <v>1.92</v>
          </cell>
        </row>
        <row r="125">
          <cell r="A125" t="str">
            <v>BIRF 3394</v>
          </cell>
          <cell r="D125">
            <v>15.96</v>
          </cell>
          <cell r="J125">
            <v>16.574999999999999</v>
          </cell>
          <cell r="N125">
            <v>32.534999999999997</v>
          </cell>
        </row>
        <row r="126">
          <cell r="A126" t="str">
            <v>BIRF 343</v>
          </cell>
          <cell r="B126">
            <v>0.16967599999999999</v>
          </cell>
          <cell r="H126">
            <v>0.16967599999999999</v>
          </cell>
          <cell r="N126">
            <v>0.33935199999999999</v>
          </cell>
        </row>
        <row r="127">
          <cell r="A127" t="str">
            <v>BIRF 3460</v>
          </cell>
          <cell r="F127">
            <v>0.82952760000000003</v>
          </cell>
          <cell r="L127">
            <v>0.82952760000000003</v>
          </cell>
          <cell r="N127">
            <v>1.6590552000000001</v>
          </cell>
        </row>
        <row r="128">
          <cell r="A128" t="str">
            <v>BIRF 352</v>
          </cell>
          <cell r="G128">
            <v>3.0675689999999999E-2</v>
          </cell>
          <cell r="M128">
            <v>3.0675689999999999E-2</v>
          </cell>
          <cell r="N128">
            <v>6.1351379999999997E-2</v>
          </cell>
        </row>
        <row r="129">
          <cell r="A129" t="str">
            <v>BIRF 3520</v>
          </cell>
          <cell r="F129">
            <v>13.625</v>
          </cell>
          <cell r="L129">
            <v>14.145</v>
          </cell>
          <cell r="N129">
            <v>27.77</v>
          </cell>
        </row>
        <row r="130">
          <cell r="A130" t="str">
            <v>BIRF 3521</v>
          </cell>
          <cell r="F130">
            <v>7.5791002499999998</v>
          </cell>
          <cell r="L130">
            <v>7.8687161199999993</v>
          </cell>
          <cell r="N130">
            <v>15.447816369999998</v>
          </cell>
        </row>
        <row r="131">
          <cell r="A131" t="str">
            <v>BIRF 3555</v>
          </cell>
          <cell r="D131">
            <v>22.5</v>
          </cell>
          <cell r="J131">
            <v>22.5</v>
          </cell>
          <cell r="N131">
            <v>45</v>
          </cell>
        </row>
        <row r="132">
          <cell r="A132" t="str">
            <v>BIRF 3556</v>
          </cell>
          <cell r="B132">
            <v>13.125</v>
          </cell>
          <cell r="H132">
            <v>13.625</v>
          </cell>
          <cell r="N132">
            <v>26.75</v>
          </cell>
        </row>
        <row r="133">
          <cell r="A133" t="str">
            <v>BIRF 3558</v>
          </cell>
          <cell r="F133">
            <v>20</v>
          </cell>
          <cell r="L133">
            <v>20</v>
          </cell>
          <cell r="N133">
            <v>40</v>
          </cell>
        </row>
        <row r="134">
          <cell r="A134" t="str">
            <v>BIRF 3611</v>
          </cell>
          <cell r="G134">
            <v>16.252800000000001</v>
          </cell>
          <cell r="M134">
            <v>16.252800000000001</v>
          </cell>
          <cell r="N134">
            <v>32.505600000000001</v>
          </cell>
        </row>
        <row r="135">
          <cell r="A135" t="str">
            <v>BIRF 3643</v>
          </cell>
          <cell r="F135">
            <v>4.9783999999999997</v>
          </cell>
          <cell r="L135">
            <v>4.9783999999999997</v>
          </cell>
          <cell r="N135">
            <v>9.9567999999999994</v>
          </cell>
        </row>
        <row r="136">
          <cell r="A136" t="str">
            <v>BIRF 3709</v>
          </cell>
          <cell r="B136">
            <v>6.6467400000000003</v>
          </cell>
          <cell r="H136">
            <v>6.6467400000000003</v>
          </cell>
          <cell r="N136">
            <v>13.293480000000001</v>
          </cell>
        </row>
        <row r="137">
          <cell r="A137" t="str">
            <v>BIRF 3710</v>
          </cell>
          <cell r="D137">
            <v>0.34299999999999997</v>
          </cell>
          <cell r="J137">
            <v>0.34299999999999997</v>
          </cell>
          <cell r="N137">
            <v>0.68599999999999994</v>
          </cell>
        </row>
        <row r="138">
          <cell r="A138" t="str">
            <v>BIRF 3794</v>
          </cell>
          <cell r="F138">
            <v>8.3864314599999989</v>
          </cell>
          <cell r="L138">
            <v>8.3864314599999989</v>
          </cell>
          <cell r="N138">
            <v>16.772862919999998</v>
          </cell>
        </row>
        <row r="139">
          <cell r="A139" t="str">
            <v>BIRF 3836</v>
          </cell>
          <cell r="D139">
            <v>15</v>
          </cell>
          <cell r="J139">
            <v>15</v>
          </cell>
          <cell r="N139">
            <v>30</v>
          </cell>
        </row>
        <row r="140">
          <cell r="A140" t="str">
            <v>BIRF 3860</v>
          </cell>
          <cell r="F140">
            <v>9.4340392499999997</v>
          </cell>
          <cell r="L140">
            <v>9.4340392499999997</v>
          </cell>
          <cell r="N140">
            <v>18.868078499999999</v>
          </cell>
        </row>
        <row r="141">
          <cell r="A141" t="str">
            <v>BIRF 3877</v>
          </cell>
          <cell r="E141">
            <v>11.186620789999999</v>
          </cell>
          <cell r="K141">
            <v>11.186620789999999</v>
          </cell>
          <cell r="N141">
            <v>22.373241579999998</v>
          </cell>
        </row>
        <row r="142">
          <cell r="A142" t="str">
            <v>BIRF 3878</v>
          </cell>
          <cell r="C142">
            <v>25</v>
          </cell>
          <cell r="I142">
            <v>25</v>
          </cell>
          <cell r="N142">
            <v>50</v>
          </cell>
        </row>
        <row r="143">
          <cell r="A143" t="str">
            <v>BIRF 3921</v>
          </cell>
          <cell r="E143">
            <v>6.4135</v>
          </cell>
          <cell r="K143">
            <v>6.4135</v>
          </cell>
          <cell r="N143">
            <v>12.827</v>
          </cell>
        </row>
        <row r="144">
          <cell r="A144" t="str">
            <v>BIRF 3926</v>
          </cell>
          <cell r="C144">
            <v>27.777777659999998</v>
          </cell>
          <cell r="I144">
            <v>27.777777659999998</v>
          </cell>
          <cell r="N144">
            <v>55.555555319999996</v>
          </cell>
        </row>
        <row r="145">
          <cell r="A145" t="str">
            <v>BIRF 3927</v>
          </cell>
          <cell r="E145">
            <v>1.3862619600000001</v>
          </cell>
          <cell r="K145">
            <v>1.3862619600000001</v>
          </cell>
          <cell r="N145">
            <v>2.7725239200000003</v>
          </cell>
        </row>
        <row r="146">
          <cell r="A146" t="str">
            <v>BIRF 3931</v>
          </cell>
          <cell r="D146">
            <v>3.7231199999999998</v>
          </cell>
          <cell r="J146">
            <v>3.7231199999999998</v>
          </cell>
          <cell r="N146">
            <v>7.4462399999999995</v>
          </cell>
        </row>
        <row r="147">
          <cell r="A147" t="str">
            <v>BIRF 3948</v>
          </cell>
          <cell r="D147">
            <v>0.50019683999999998</v>
          </cell>
          <cell r="J147">
            <v>0.50019683999999998</v>
          </cell>
          <cell r="N147">
            <v>1.00039368</v>
          </cell>
        </row>
        <row r="148">
          <cell r="A148" t="str">
            <v>BIRF 3957</v>
          </cell>
          <cell r="C148">
            <v>8.4426269299999994</v>
          </cell>
          <cell r="I148">
            <v>8.4426269299999994</v>
          </cell>
          <cell r="N148">
            <v>16.885253859999999</v>
          </cell>
        </row>
        <row r="149">
          <cell r="A149" t="str">
            <v>BIRF 3958</v>
          </cell>
          <cell r="C149">
            <v>0.47318707999999998</v>
          </cell>
          <cell r="I149">
            <v>0.47318707999999998</v>
          </cell>
          <cell r="N149">
            <v>0.94637415999999996</v>
          </cell>
        </row>
        <row r="150">
          <cell r="A150" t="str">
            <v>BIRF 3960</v>
          </cell>
          <cell r="E150">
            <v>1.1284000000000001</v>
          </cell>
          <cell r="K150">
            <v>1.1284000000000001</v>
          </cell>
          <cell r="N150">
            <v>2.2568000000000001</v>
          </cell>
        </row>
        <row r="151">
          <cell r="A151" t="str">
            <v>BIRF 3971</v>
          </cell>
          <cell r="F151">
            <v>4.6810999999999998</v>
          </cell>
          <cell r="L151">
            <v>4.6810999999999998</v>
          </cell>
          <cell r="N151">
            <v>9.3621999999999996</v>
          </cell>
        </row>
        <row r="152">
          <cell r="A152" t="str">
            <v>BIRF 4002</v>
          </cell>
          <cell r="D152">
            <v>13.888888810000001</v>
          </cell>
          <cell r="J152">
            <v>13.888888810000001</v>
          </cell>
          <cell r="N152">
            <v>27.777777620000002</v>
          </cell>
        </row>
        <row r="153">
          <cell r="A153" t="str">
            <v>BIRF 4003</v>
          </cell>
          <cell r="B153">
            <v>5</v>
          </cell>
          <cell r="H153">
            <v>5</v>
          </cell>
          <cell r="N153">
            <v>10</v>
          </cell>
        </row>
        <row r="154">
          <cell r="A154" t="str">
            <v>BIRF 4004</v>
          </cell>
          <cell r="B154">
            <v>1.20150504</v>
          </cell>
          <cell r="H154">
            <v>1.20150504</v>
          </cell>
          <cell r="N154">
            <v>2.40301008</v>
          </cell>
        </row>
        <row r="155">
          <cell r="A155" t="str">
            <v>BIRF 4085</v>
          </cell>
          <cell r="E155">
            <v>0.33587914000000002</v>
          </cell>
          <cell r="K155">
            <v>0.33587914000000002</v>
          </cell>
          <cell r="N155">
            <v>0.67175828000000004</v>
          </cell>
        </row>
        <row r="156">
          <cell r="A156" t="str">
            <v>BIRF 4093</v>
          </cell>
          <cell r="D156">
            <v>12.935024010000001</v>
          </cell>
          <cell r="J156">
            <v>12.935024010000001</v>
          </cell>
          <cell r="N156">
            <v>25.870048020000002</v>
          </cell>
        </row>
        <row r="157">
          <cell r="A157" t="str">
            <v>BIRF 4116</v>
          </cell>
          <cell r="C157">
            <v>15</v>
          </cell>
          <cell r="I157">
            <v>15</v>
          </cell>
          <cell r="N157">
            <v>30</v>
          </cell>
        </row>
        <row r="158">
          <cell r="A158" t="str">
            <v>BIRF 4117</v>
          </cell>
          <cell r="C158">
            <v>8.7592408000000006</v>
          </cell>
          <cell r="I158">
            <v>8.7592408000000006</v>
          </cell>
          <cell r="N158">
            <v>17.518481600000001</v>
          </cell>
        </row>
        <row r="159">
          <cell r="A159" t="str">
            <v>BIRF 4131</v>
          </cell>
          <cell r="E159">
            <v>1</v>
          </cell>
          <cell r="K159">
            <v>1</v>
          </cell>
          <cell r="N159">
            <v>2</v>
          </cell>
        </row>
        <row r="160">
          <cell r="A160" t="str">
            <v>BIRF 4150</v>
          </cell>
          <cell r="D160">
            <v>3.03481215</v>
          </cell>
          <cell r="J160">
            <v>3.03481215</v>
          </cell>
          <cell r="N160">
            <v>6.0696243000000001</v>
          </cell>
        </row>
        <row r="161">
          <cell r="A161" t="str">
            <v>BIRF 4163</v>
          </cell>
          <cell r="G161">
            <v>7.3964802300000008</v>
          </cell>
          <cell r="M161">
            <v>7.3964802300000008</v>
          </cell>
          <cell r="N161">
            <v>14.792960460000002</v>
          </cell>
        </row>
        <row r="162">
          <cell r="A162" t="str">
            <v>BIRF 4164</v>
          </cell>
          <cell r="B162">
            <v>5</v>
          </cell>
          <cell r="H162">
            <v>5</v>
          </cell>
          <cell r="N162">
            <v>10</v>
          </cell>
        </row>
        <row r="163">
          <cell r="A163" t="str">
            <v>BIRF 4168</v>
          </cell>
          <cell r="G163">
            <v>0.74906143000000003</v>
          </cell>
          <cell r="M163">
            <v>0.74906143000000003</v>
          </cell>
          <cell r="N163">
            <v>1.4981228600000001</v>
          </cell>
        </row>
        <row r="164">
          <cell r="A164" t="str">
            <v>BIRF 4195</v>
          </cell>
          <cell r="D164">
            <v>9.9977800000000006</v>
          </cell>
          <cell r="J164">
            <v>9.9977800000000006</v>
          </cell>
          <cell r="N164">
            <v>19.995560000000001</v>
          </cell>
        </row>
        <row r="165">
          <cell r="A165" t="str">
            <v>BIRF 4212</v>
          </cell>
          <cell r="D165">
            <v>2.54078933</v>
          </cell>
          <cell r="J165">
            <v>2.54078933</v>
          </cell>
          <cell r="N165">
            <v>5.0815786599999999</v>
          </cell>
        </row>
        <row r="166">
          <cell r="A166" t="str">
            <v>BIRF 4218</v>
          </cell>
          <cell r="F166">
            <v>2.4998999999999998</v>
          </cell>
          <cell r="L166">
            <v>2.4998999999999998</v>
          </cell>
          <cell r="N166">
            <v>4.9997999999999996</v>
          </cell>
        </row>
        <row r="167">
          <cell r="A167" t="str">
            <v>BIRF 4219</v>
          </cell>
          <cell r="F167">
            <v>3.75</v>
          </cell>
          <cell r="L167">
            <v>3.75</v>
          </cell>
          <cell r="N167">
            <v>7.5</v>
          </cell>
        </row>
        <row r="168">
          <cell r="A168" t="str">
            <v>BIRF 4220</v>
          </cell>
          <cell r="F168">
            <v>1.7499</v>
          </cell>
          <cell r="L168">
            <v>1.7499</v>
          </cell>
          <cell r="N168">
            <v>3.4998</v>
          </cell>
        </row>
        <row r="169">
          <cell r="A169" t="str">
            <v>BIRF 4221</v>
          </cell>
          <cell r="F169">
            <v>5</v>
          </cell>
          <cell r="L169">
            <v>5</v>
          </cell>
          <cell r="N169">
            <v>10</v>
          </cell>
        </row>
        <row r="170">
          <cell r="A170" t="str">
            <v>BIRF 4273</v>
          </cell>
          <cell r="C170">
            <v>1.8156000000000001</v>
          </cell>
          <cell r="I170">
            <v>1.8156000000000001</v>
          </cell>
          <cell r="N170">
            <v>3.6312000000000002</v>
          </cell>
        </row>
        <row r="171">
          <cell r="A171" t="str">
            <v>BIRF 4281</v>
          </cell>
          <cell r="E171">
            <v>0.2999</v>
          </cell>
          <cell r="K171">
            <v>0.2999</v>
          </cell>
          <cell r="N171">
            <v>0.5998</v>
          </cell>
        </row>
        <row r="172">
          <cell r="A172" t="str">
            <v>BIRF 4282</v>
          </cell>
          <cell r="D172">
            <v>1.3681000000000001</v>
          </cell>
          <cell r="J172">
            <v>1.3681000000000001</v>
          </cell>
          <cell r="N172">
            <v>2.7362000000000002</v>
          </cell>
        </row>
        <row r="173">
          <cell r="A173" t="str">
            <v>BIRF 4295</v>
          </cell>
          <cell r="F173">
            <v>20.757190000000001</v>
          </cell>
          <cell r="L173">
            <v>20.757190000000001</v>
          </cell>
          <cell r="N173">
            <v>41.514380000000003</v>
          </cell>
        </row>
        <row r="174">
          <cell r="A174" t="str">
            <v>BIRF 4313</v>
          </cell>
          <cell r="F174">
            <v>5.9256000000000002</v>
          </cell>
          <cell r="L174">
            <v>5.9256000000000002</v>
          </cell>
          <cell r="N174">
            <v>11.8512</v>
          </cell>
        </row>
        <row r="175">
          <cell r="A175" t="str">
            <v>BIRF 4314</v>
          </cell>
          <cell r="F175">
            <v>0.16971082999999998</v>
          </cell>
          <cell r="L175">
            <v>0.16971082999999998</v>
          </cell>
          <cell r="N175">
            <v>0.33942165999999996</v>
          </cell>
        </row>
        <row r="176">
          <cell r="A176" t="str">
            <v>BIRF 4366</v>
          </cell>
          <cell r="C176">
            <v>14.2</v>
          </cell>
          <cell r="I176">
            <v>14.2</v>
          </cell>
          <cell r="N176">
            <v>28.4</v>
          </cell>
        </row>
        <row r="177">
          <cell r="A177" t="str">
            <v>BIRF 4398</v>
          </cell>
          <cell r="E177">
            <v>3.10749414</v>
          </cell>
          <cell r="K177">
            <v>3.1956171099999997</v>
          </cell>
          <cell r="N177">
            <v>6.3031112499999997</v>
          </cell>
        </row>
        <row r="178">
          <cell r="A178" t="str">
            <v>BIRF 4405-1</v>
          </cell>
          <cell r="E178">
            <v>62.5</v>
          </cell>
          <cell r="K178">
            <v>62.5</v>
          </cell>
          <cell r="N178">
            <v>125</v>
          </cell>
        </row>
        <row r="179">
          <cell r="A179" t="str">
            <v>BIRF 4423</v>
          </cell>
          <cell r="D179">
            <v>0.44629316999999996</v>
          </cell>
          <cell r="J179">
            <v>0.44629316999999996</v>
          </cell>
          <cell r="N179">
            <v>0.89258633999999992</v>
          </cell>
        </row>
        <row r="180">
          <cell r="A180" t="str">
            <v>BIRF 4454</v>
          </cell>
          <cell r="C180">
            <v>1.6246049999999998E-2</v>
          </cell>
          <cell r="I180">
            <v>1.6246049999999998E-2</v>
          </cell>
          <cell r="N180">
            <v>3.2492099999999996E-2</v>
          </cell>
        </row>
        <row r="181">
          <cell r="A181" t="str">
            <v>BIRF 4459</v>
          </cell>
          <cell r="E181">
            <v>0.5</v>
          </cell>
          <cell r="K181">
            <v>0.5</v>
          </cell>
          <cell r="N181">
            <v>1</v>
          </cell>
        </row>
        <row r="182">
          <cell r="A182" t="str">
            <v>BIRF 4472</v>
          </cell>
          <cell r="G182">
            <v>1.6999999999999999E-3</v>
          </cell>
          <cell r="M182">
            <v>1.75E-3</v>
          </cell>
          <cell r="N182">
            <v>3.4499999999999999E-3</v>
          </cell>
        </row>
        <row r="183">
          <cell r="A183" t="str">
            <v>BIRF 4484</v>
          </cell>
          <cell r="B183">
            <v>0.51347856999999997</v>
          </cell>
          <cell r="H183">
            <v>0.51347856999999997</v>
          </cell>
          <cell r="N183">
            <v>1.0269571399999999</v>
          </cell>
        </row>
        <row r="184">
          <cell r="A184" t="str">
            <v>BIRF 4516</v>
          </cell>
          <cell r="C184">
            <v>2.2760489100000001</v>
          </cell>
          <cell r="I184">
            <v>2.2760489100000001</v>
          </cell>
          <cell r="N184">
            <v>4.5520978200000002</v>
          </cell>
        </row>
        <row r="185">
          <cell r="A185" t="str">
            <v>BIRF 4578</v>
          </cell>
          <cell r="E185">
            <v>2.2849999900000002</v>
          </cell>
          <cell r="K185">
            <v>2.2849999900000002</v>
          </cell>
          <cell r="N185">
            <v>4.5699999800000004</v>
          </cell>
        </row>
        <row r="186">
          <cell r="A186" t="str">
            <v>BIRF 4580</v>
          </cell>
          <cell r="G186">
            <v>0.11405221</v>
          </cell>
          <cell r="M186">
            <v>0.11405221</v>
          </cell>
          <cell r="N186">
            <v>0.22810442</v>
          </cell>
        </row>
        <row r="187">
          <cell r="A187" t="str">
            <v>BIRF 4585</v>
          </cell>
          <cell r="E187">
            <v>11.39999999</v>
          </cell>
          <cell r="K187">
            <v>11.39999999</v>
          </cell>
          <cell r="N187">
            <v>22.799999979999999</v>
          </cell>
        </row>
        <row r="188">
          <cell r="A188" t="str">
            <v>BIRF 4586</v>
          </cell>
          <cell r="E188">
            <v>2.29767308</v>
          </cell>
          <cell r="K188">
            <v>2.29767308</v>
          </cell>
          <cell r="N188">
            <v>4.5953461600000001</v>
          </cell>
        </row>
        <row r="189">
          <cell r="A189" t="str">
            <v>BIRF 4634</v>
          </cell>
          <cell r="D189">
            <v>0</v>
          </cell>
          <cell r="J189">
            <v>0</v>
          </cell>
          <cell r="N189">
            <v>0</v>
          </cell>
        </row>
        <row r="190">
          <cell r="A190" t="str">
            <v>BIRF 4640</v>
          </cell>
          <cell r="E190">
            <v>0</v>
          </cell>
          <cell r="K190">
            <v>0.15237532000000001</v>
          </cell>
          <cell r="N190">
            <v>0.15237532000000001</v>
          </cell>
        </row>
        <row r="191">
          <cell r="A191" t="str">
            <v>BIRF 7075</v>
          </cell>
          <cell r="C191">
            <v>10</v>
          </cell>
          <cell r="I191">
            <v>10</v>
          </cell>
          <cell r="N191">
            <v>20</v>
          </cell>
        </row>
        <row r="192">
          <cell r="A192" t="str">
            <v>BIRF 7157</v>
          </cell>
          <cell r="E192">
            <v>0</v>
          </cell>
          <cell r="K192">
            <v>0</v>
          </cell>
          <cell r="N192">
            <v>0</v>
          </cell>
        </row>
        <row r="193">
          <cell r="A193" t="str">
            <v>BIRF 7171</v>
          </cell>
          <cell r="C193">
            <v>0</v>
          </cell>
          <cell r="I193">
            <v>13.6</v>
          </cell>
          <cell r="N193">
            <v>13.6</v>
          </cell>
        </row>
        <row r="194">
          <cell r="A194" t="str">
            <v>BIRF 7199</v>
          </cell>
          <cell r="E194">
            <v>0</v>
          </cell>
          <cell r="K194">
            <v>0</v>
          </cell>
          <cell r="N194">
            <v>0</v>
          </cell>
        </row>
        <row r="195">
          <cell r="A195" t="str">
            <v>BIRF 7242</v>
          </cell>
          <cell r="G195">
            <v>0</v>
          </cell>
          <cell r="M195">
            <v>0</v>
          </cell>
          <cell r="N195">
            <v>0</v>
          </cell>
        </row>
        <row r="196">
          <cell r="A196" t="str">
            <v>BIRF 7268</v>
          </cell>
          <cell r="E196">
            <v>0</v>
          </cell>
          <cell r="K196">
            <v>0</v>
          </cell>
          <cell r="N196">
            <v>0</v>
          </cell>
        </row>
        <row r="197">
          <cell r="A197" t="str">
            <v>BIRF 7295</v>
          </cell>
          <cell r="C197">
            <v>0</v>
          </cell>
          <cell r="I197">
            <v>0</v>
          </cell>
          <cell r="N197">
            <v>0</v>
          </cell>
        </row>
        <row r="198">
          <cell r="A198" t="str">
            <v>BNA/ATC</v>
          </cell>
          <cell r="F198">
            <v>0.33032446954692901</v>
          </cell>
          <cell r="N198">
            <v>0.33032446954692901</v>
          </cell>
        </row>
        <row r="199">
          <cell r="A199" t="str">
            <v>BNA/NASA</v>
          </cell>
          <cell r="B199">
            <v>8.4081100000000006</v>
          </cell>
          <cell r="H199">
            <v>8.5130769999999991</v>
          </cell>
          <cell r="N199">
            <v>16.921187</v>
          </cell>
        </row>
        <row r="200">
          <cell r="A200" t="str">
            <v>BNA/PROVLP</v>
          </cell>
          <cell r="E200">
            <v>1.55024107585204</v>
          </cell>
          <cell r="K200">
            <v>0</v>
          </cell>
          <cell r="N200">
            <v>1.55024107585204</v>
          </cell>
        </row>
        <row r="201">
          <cell r="A201" t="str">
            <v>BNA/SALUD</v>
          </cell>
          <cell r="G201">
            <v>6.1561009424821602</v>
          </cell>
          <cell r="M201">
            <v>6.1561009424821602</v>
          </cell>
          <cell r="N201">
            <v>12.31220188496432</v>
          </cell>
        </row>
        <row r="202">
          <cell r="A202" t="str">
            <v>BNA/TESORO/BCO</v>
          </cell>
          <cell r="E202">
            <v>0.589265512027491</v>
          </cell>
          <cell r="F202">
            <v>0.11816767945741209</v>
          </cell>
          <cell r="L202">
            <v>7.1170615696291711E-2</v>
          </cell>
          <cell r="N202">
            <v>0.77860380718119482</v>
          </cell>
        </row>
        <row r="203">
          <cell r="A203" t="str">
            <v>BNLH/PROVMI</v>
          </cell>
          <cell r="F203">
            <v>0.32500000000000001</v>
          </cell>
          <cell r="K203">
            <v>0.32500000000000001</v>
          </cell>
          <cell r="N203">
            <v>0.65</v>
          </cell>
        </row>
        <row r="204">
          <cell r="A204" t="str">
            <v>BODEN 2007 - II</v>
          </cell>
          <cell r="C204">
            <v>57.274916736589795</v>
          </cell>
          <cell r="I204">
            <v>57.274916736589795</v>
          </cell>
          <cell r="N204">
            <v>114.54983347317959</v>
          </cell>
        </row>
        <row r="205">
          <cell r="A205" t="str">
            <v>BODEN 2012 - II</v>
          </cell>
          <cell r="C205">
            <v>0</v>
          </cell>
          <cell r="I205">
            <v>45.980799879999999</v>
          </cell>
          <cell r="N205">
            <v>45.980799879999999</v>
          </cell>
        </row>
        <row r="206">
          <cell r="A206" t="str">
            <v>BODEN 2014 ($+CER)</v>
          </cell>
          <cell r="D206">
            <v>0</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G208">
            <v>0</v>
          </cell>
          <cell r="M208">
            <v>7.6175639259664401</v>
          </cell>
          <cell r="N208">
            <v>7.6175639259664401</v>
          </cell>
        </row>
        <row r="209">
          <cell r="A209" t="str">
            <v>BP06/B450-Fid1</v>
          </cell>
          <cell r="B209">
            <v>0</v>
          </cell>
          <cell r="D209">
            <v>0</v>
          </cell>
          <cell r="E209">
            <v>0</v>
          </cell>
          <cell r="F209">
            <v>0</v>
          </cell>
          <cell r="H209">
            <v>0</v>
          </cell>
          <cell r="I209">
            <v>0</v>
          </cell>
          <cell r="K209">
            <v>0</v>
          </cell>
          <cell r="L209">
            <v>0</v>
          </cell>
          <cell r="N209">
            <v>0</v>
          </cell>
        </row>
        <row r="210">
          <cell r="A210" t="str">
            <v>BP06/B450-Fid3</v>
          </cell>
          <cell r="B210">
            <v>0</v>
          </cell>
          <cell r="D210">
            <v>0</v>
          </cell>
          <cell r="F210">
            <v>0</v>
          </cell>
          <cell r="H210">
            <v>5.5275449393315398E-2</v>
          </cell>
          <cell r="N210">
            <v>5.5275449393315398E-2</v>
          </cell>
        </row>
        <row r="211">
          <cell r="A211" t="str">
            <v>BP06/B450-Fid4</v>
          </cell>
          <cell r="C211">
            <v>0</v>
          </cell>
          <cell r="D211">
            <v>0</v>
          </cell>
          <cell r="F211">
            <v>0</v>
          </cell>
          <cell r="G211">
            <v>0</v>
          </cell>
          <cell r="I211">
            <v>4.0092441715612902E-2</v>
          </cell>
          <cell r="N211">
            <v>4.0092441715612902E-2</v>
          </cell>
        </row>
        <row r="212">
          <cell r="A212" t="str">
            <v>BP07/B450</v>
          </cell>
          <cell r="B212">
            <v>0</v>
          </cell>
          <cell r="D212">
            <v>0</v>
          </cell>
          <cell r="E212">
            <v>0</v>
          </cell>
          <cell r="G212">
            <v>0</v>
          </cell>
          <cell r="H212">
            <v>0</v>
          </cell>
          <cell r="J212">
            <v>0</v>
          </cell>
          <cell r="K212">
            <v>0</v>
          </cell>
          <cell r="M212">
            <v>0</v>
          </cell>
          <cell r="N212">
            <v>0</v>
          </cell>
        </row>
        <row r="213">
          <cell r="A213" t="str">
            <v>BRA/TESORO</v>
          </cell>
          <cell r="F213">
            <v>0.12253164</v>
          </cell>
          <cell r="L213">
            <v>0.12253164</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N214">
            <v>1.6787863299999999</v>
          </cell>
        </row>
        <row r="215">
          <cell r="A215" t="str">
            <v>BT06</v>
          </cell>
          <cell r="F215">
            <v>26.13342284702447</v>
          </cell>
          <cell r="N215">
            <v>26.13342284702447</v>
          </cell>
        </row>
        <row r="216">
          <cell r="A216" t="str">
            <v>CAF I</v>
          </cell>
          <cell r="F216">
            <v>0</v>
          </cell>
          <cell r="L216">
            <v>0</v>
          </cell>
          <cell r="N216">
            <v>0</v>
          </cell>
        </row>
        <row r="217">
          <cell r="A217" t="str">
            <v>CCF06</v>
          </cell>
          <cell r="M217">
            <v>45.665320181103297</v>
          </cell>
          <cell r="N217">
            <v>45.665320181103297</v>
          </cell>
        </row>
        <row r="218">
          <cell r="A218" t="str">
            <v>CHINA/EJERCITO</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D220">
            <v>0</v>
          </cell>
          <cell r="F220">
            <v>180.14689091238688</v>
          </cell>
          <cell r="G220">
            <v>0</v>
          </cell>
          <cell r="J220">
            <v>0</v>
          </cell>
          <cell r="L220">
            <v>185.44532479331616</v>
          </cell>
          <cell r="M220">
            <v>0</v>
          </cell>
          <cell r="N220">
            <v>365.59221570570304</v>
          </cell>
        </row>
        <row r="221">
          <cell r="A221" t="str">
            <v>DBF/CONEA</v>
          </cell>
          <cell r="M221">
            <v>4.3933865520971001</v>
          </cell>
          <cell r="N221">
            <v>4.3933865520971001</v>
          </cell>
        </row>
        <row r="222">
          <cell r="A222" t="str">
            <v>DISC $+CER</v>
          </cell>
          <cell r="G222">
            <v>0</v>
          </cell>
          <cell r="M222">
            <v>0</v>
          </cell>
          <cell r="N222">
            <v>0</v>
          </cell>
        </row>
        <row r="223">
          <cell r="A223" t="str">
            <v>DISC EUR</v>
          </cell>
          <cell r="G223">
            <v>0</v>
          </cell>
          <cell r="M223">
            <v>0</v>
          </cell>
          <cell r="N223">
            <v>0</v>
          </cell>
        </row>
        <row r="224">
          <cell r="A224" t="str">
            <v>DISC JPY</v>
          </cell>
          <cell r="G224">
            <v>0</v>
          </cell>
          <cell r="M224">
            <v>0</v>
          </cell>
          <cell r="N224">
            <v>0</v>
          </cell>
        </row>
        <row r="225">
          <cell r="A225" t="str">
            <v>DISC USD</v>
          </cell>
          <cell r="G225">
            <v>0</v>
          </cell>
          <cell r="M225">
            <v>0</v>
          </cell>
          <cell r="N225">
            <v>0</v>
          </cell>
        </row>
        <row r="226">
          <cell r="A226" t="str">
            <v>DISD</v>
          </cell>
          <cell r="F226">
            <v>0</v>
          </cell>
          <cell r="L226">
            <v>0</v>
          </cell>
          <cell r="N226">
            <v>0</v>
          </cell>
        </row>
        <row r="227">
          <cell r="A227" t="str">
            <v>DISDDM</v>
          </cell>
          <cell r="F227">
            <v>0</v>
          </cell>
          <cell r="L227">
            <v>0</v>
          </cell>
          <cell r="N227">
            <v>0</v>
          </cell>
        </row>
        <row r="228">
          <cell r="A228" t="str">
            <v>EDC/YACYRETA</v>
          </cell>
          <cell r="D228">
            <v>2.3741216999999999</v>
          </cell>
          <cell r="J228">
            <v>2.3741216999999999</v>
          </cell>
          <cell r="N228">
            <v>4.7482433999999998</v>
          </cell>
        </row>
        <row r="229">
          <cell r="A229" t="str">
            <v>EEUU/TESORO</v>
          </cell>
          <cell r="D229">
            <v>0</v>
          </cell>
          <cell r="G229">
            <v>0</v>
          </cell>
          <cell r="J229">
            <v>2.6910750000000001</v>
          </cell>
          <cell r="M229">
            <v>0</v>
          </cell>
          <cell r="N229">
            <v>2.6910750000000001</v>
          </cell>
        </row>
        <row r="230">
          <cell r="A230" t="str">
            <v>EIB/VIALIDAD</v>
          </cell>
          <cell r="G230">
            <v>1.3048031499999999</v>
          </cell>
          <cell r="M230">
            <v>1.3484918300000002</v>
          </cell>
          <cell r="N230">
            <v>2.6532949800000001</v>
          </cell>
        </row>
        <row r="231">
          <cell r="A231" t="str">
            <v>EL/ARP-61</v>
          </cell>
          <cell r="C231">
            <v>0</v>
          </cell>
          <cell r="I231">
            <v>0</v>
          </cell>
          <cell r="N231">
            <v>0</v>
          </cell>
        </row>
        <row r="232">
          <cell r="A232" t="str">
            <v>EL/DEM-40</v>
          </cell>
          <cell r="E232">
            <v>221.59627312823</v>
          </cell>
          <cell r="N232">
            <v>221.59627312823</v>
          </cell>
        </row>
        <row r="233">
          <cell r="A233" t="str">
            <v>EL/DEM-44</v>
          </cell>
          <cell r="F233">
            <v>0</v>
          </cell>
          <cell r="N233">
            <v>0</v>
          </cell>
        </row>
        <row r="234">
          <cell r="A234" t="str">
            <v>EL/DEM-52</v>
          </cell>
          <cell r="J234">
            <v>0</v>
          </cell>
          <cell r="N234">
            <v>0</v>
          </cell>
        </row>
        <row r="235">
          <cell r="A235" t="str">
            <v>EL/DEM-55</v>
          </cell>
          <cell r="L235">
            <v>0</v>
          </cell>
          <cell r="N235">
            <v>0</v>
          </cell>
        </row>
        <row r="236">
          <cell r="A236" t="str">
            <v>EL/DEM-72</v>
          </cell>
          <cell r="K236">
            <v>0</v>
          </cell>
          <cell r="N236">
            <v>0</v>
          </cell>
        </row>
        <row r="237">
          <cell r="A237" t="str">
            <v>EL/DEM-76</v>
          </cell>
          <cell r="C237">
            <v>0</v>
          </cell>
          <cell r="N237">
            <v>0</v>
          </cell>
        </row>
        <row r="238">
          <cell r="A238" t="str">
            <v>EL/DEM-82</v>
          </cell>
          <cell r="H238">
            <v>0</v>
          </cell>
          <cell r="N238">
            <v>0</v>
          </cell>
        </row>
        <row r="239">
          <cell r="A239" t="str">
            <v>EL/DEM-86</v>
          </cell>
          <cell r="L239">
            <v>0</v>
          </cell>
          <cell r="N239">
            <v>0</v>
          </cell>
        </row>
        <row r="240">
          <cell r="A240" t="str">
            <v>EL/EUR-108</v>
          </cell>
          <cell r="B240">
            <v>0</v>
          </cell>
          <cell r="N240">
            <v>0</v>
          </cell>
        </row>
        <row r="241">
          <cell r="A241" t="str">
            <v>EL/EUR-114</v>
          </cell>
          <cell r="J241">
            <v>0</v>
          </cell>
          <cell r="N241">
            <v>0</v>
          </cell>
        </row>
        <row r="242">
          <cell r="A242" t="str">
            <v>EL/EUR-116</v>
          </cell>
          <cell r="C242">
            <v>0</v>
          </cell>
          <cell r="N242">
            <v>0</v>
          </cell>
        </row>
        <row r="243">
          <cell r="A243" t="str">
            <v>EL/EUR-80</v>
          </cell>
          <cell r="E243">
            <v>0</v>
          </cell>
          <cell r="N243">
            <v>0</v>
          </cell>
        </row>
        <row r="244">
          <cell r="A244" t="str">
            <v>EL/EUR-81</v>
          </cell>
          <cell r="F244">
            <v>0</v>
          </cell>
          <cell r="N244">
            <v>0</v>
          </cell>
        </row>
        <row r="245">
          <cell r="A245" t="str">
            <v>EL/EUR-85</v>
          </cell>
          <cell r="H245">
            <v>0</v>
          </cell>
          <cell r="N245">
            <v>0</v>
          </cell>
        </row>
        <row r="246">
          <cell r="A246" t="str">
            <v>EL/EUR-88</v>
          </cell>
          <cell r="C246">
            <v>0</v>
          </cell>
          <cell r="N246">
            <v>0</v>
          </cell>
        </row>
        <row r="247">
          <cell r="A247" t="str">
            <v>EL/EUR-92</v>
          </cell>
          <cell r="C247">
            <v>0</v>
          </cell>
          <cell r="N247">
            <v>0</v>
          </cell>
        </row>
        <row r="248">
          <cell r="A248" t="str">
            <v>EL/EUR-93</v>
          </cell>
          <cell r="E248">
            <v>217.43900973440699</v>
          </cell>
          <cell r="N248">
            <v>217.43900973440699</v>
          </cell>
        </row>
        <row r="249">
          <cell r="A249" t="str">
            <v>EL/EUR-95</v>
          </cell>
          <cell r="F249">
            <v>0</v>
          </cell>
          <cell r="N249">
            <v>0</v>
          </cell>
        </row>
        <row r="250">
          <cell r="A250" t="str">
            <v>EL/ITL-60</v>
          </cell>
          <cell r="B250">
            <v>0</v>
          </cell>
          <cell r="N250">
            <v>0</v>
          </cell>
        </row>
        <row r="251">
          <cell r="A251" t="str">
            <v>EL/ITL-69</v>
          </cell>
          <cell r="I251">
            <v>0</v>
          </cell>
          <cell r="N251">
            <v>0</v>
          </cell>
        </row>
        <row r="252">
          <cell r="A252" t="str">
            <v>EL/ITL-77</v>
          </cell>
          <cell r="K252">
            <v>0</v>
          </cell>
          <cell r="N252">
            <v>0</v>
          </cell>
        </row>
        <row r="253">
          <cell r="A253" t="str">
            <v>EL/JPY-39</v>
          </cell>
          <cell r="E253">
            <v>2.0258962388795902</v>
          </cell>
          <cell r="N253">
            <v>2.0258962388795902</v>
          </cell>
        </row>
        <row r="254">
          <cell r="A254" t="str">
            <v>EL/JPY-42</v>
          </cell>
          <cell r="E254">
            <v>8.8082445168677896</v>
          </cell>
          <cell r="N254">
            <v>8.8082445168677896</v>
          </cell>
        </row>
        <row r="255">
          <cell r="A255" t="str">
            <v>EL/JPY-46</v>
          </cell>
          <cell r="F255">
            <v>0.88082445168677903</v>
          </cell>
          <cell r="N255">
            <v>0.88082445168677903</v>
          </cell>
        </row>
        <row r="256">
          <cell r="A256" t="str">
            <v>EL/JPY-99</v>
          </cell>
          <cell r="I256">
            <v>0</v>
          </cell>
          <cell r="N256">
            <v>0</v>
          </cell>
        </row>
        <row r="257">
          <cell r="A257" t="str">
            <v>EL/LIB-67</v>
          </cell>
          <cell r="G257">
            <v>0</v>
          </cell>
          <cell r="N257">
            <v>0</v>
          </cell>
        </row>
        <row r="258">
          <cell r="A258" t="str">
            <v>EL/NLG-78</v>
          </cell>
          <cell r="C258">
            <v>0</v>
          </cell>
          <cell r="N258">
            <v>0</v>
          </cell>
        </row>
        <row r="259">
          <cell r="A259" t="str">
            <v>EL/USD-89</v>
          </cell>
          <cell r="D259">
            <v>0.54615119999999995</v>
          </cell>
          <cell r="J259">
            <v>0.54615119999999995</v>
          </cell>
          <cell r="N259">
            <v>1.0923023999999999</v>
          </cell>
        </row>
        <row r="260">
          <cell r="A260" t="str">
            <v>EN/YACYRETA</v>
          </cell>
          <cell r="D260">
            <v>1.386424E-2</v>
          </cell>
          <cell r="F260">
            <v>0.39573040999999998</v>
          </cell>
          <cell r="G260">
            <v>1.386424E-2</v>
          </cell>
          <cell r="L260">
            <v>0.16076685999999998</v>
          </cell>
          <cell r="N260">
            <v>0.58422574999999988</v>
          </cell>
        </row>
        <row r="261">
          <cell r="A261" t="str">
            <v>EXIMUS/YACYRETA</v>
          </cell>
          <cell r="F261">
            <v>11.608162530000001</v>
          </cell>
          <cell r="L261">
            <v>11.608162530000001</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E263">
            <v>0</v>
          </cell>
          <cell r="K263">
            <v>0</v>
          </cell>
          <cell r="N263">
            <v>0</v>
          </cell>
        </row>
        <row r="264">
          <cell r="A264" t="str">
            <v>FIDA 225</v>
          </cell>
          <cell r="G264">
            <v>0.446332133702941</v>
          </cell>
          <cell r="M264">
            <v>0.45597701699645604</v>
          </cell>
          <cell r="N264">
            <v>0.90230915069939699</v>
          </cell>
        </row>
        <row r="265">
          <cell r="A265" t="str">
            <v>FIDA 417</v>
          </cell>
          <cell r="G265">
            <v>0.15552810572994</v>
          </cell>
          <cell r="M265">
            <v>0.15552810572994</v>
          </cell>
          <cell r="N265">
            <v>0.31105621145987999</v>
          </cell>
        </row>
        <row r="266">
          <cell r="A266" t="str">
            <v>FIDA 514</v>
          </cell>
          <cell r="G266">
            <v>8.6038594155029412E-3</v>
          </cell>
          <cell r="M266">
            <v>8.6038594155029412E-3</v>
          </cell>
          <cell r="N266">
            <v>1.7207718831005882E-2</v>
          </cell>
        </row>
        <row r="267">
          <cell r="A267" t="str">
            <v>FKUW/PROVSF</v>
          </cell>
          <cell r="G267">
            <v>1.11886518315645</v>
          </cell>
          <cell r="M267">
            <v>1.11886518315645</v>
          </cell>
          <cell r="N267">
            <v>2.2377303663129</v>
          </cell>
        </row>
        <row r="268">
          <cell r="A268" t="str">
            <v>FMI 2000</v>
          </cell>
          <cell r="C268">
            <v>0</v>
          </cell>
          <cell r="N268">
            <v>0</v>
          </cell>
        </row>
        <row r="269">
          <cell r="A269" t="str">
            <v>FMI 2000/SRF</v>
          </cell>
          <cell r="B269">
            <v>138.622949059951</v>
          </cell>
          <cell r="C269">
            <v>0</v>
          </cell>
          <cell r="F269">
            <v>138.622949059951</v>
          </cell>
          <cell r="G269">
            <v>138.622949059951</v>
          </cell>
          <cell r="I269">
            <v>0</v>
          </cell>
          <cell r="J269">
            <v>138.622949059951</v>
          </cell>
          <cell r="L269">
            <v>0</v>
          </cell>
          <cell r="N269">
            <v>554.49179623980399</v>
          </cell>
        </row>
        <row r="270">
          <cell r="A270" t="str">
            <v>FMI 2003</v>
          </cell>
          <cell r="B270">
            <v>135.44799014765502</v>
          </cell>
          <cell r="C270">
            <v>0</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C271">
            <v>0</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C272">
            <v>0</v>
          </cell>
          <cell r="D272">
            <v>30.967962470571297</v>
          </cell>
          <cell r="F272">
            <v>0</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N274">
            <v>13.25130882474228</v>
          </cell>
        </row>
        <row r="275">
          <cell r="A275" t="str">
            <v>FONP 06/94</v>
          </cell>
          <cell r="D275">
            <v>3.1607262200000004</v>
          </cell>
          <cell r="E275">
            <v>0.15139385</v>
          </cell>
          <cell r="J275">
            <v>3.1607262200000004</v>
          </cell>
          <cell r="K275">
            <v>0.15139385</v>
          </cell>
          <cell r="N275">
            <v>6.6242401400000004</v>
          </cell>
        </row>
        <row r="276">
          <cell r="A276" t="str">
            <v>FONP 07/94</v>
          </cell>
          <cell r="C276">
            <v>2.0096328200000002</v>
          </cell>
          <cell r="I276">
            <v>2.0096328200000002</v>
          </cell>
          <cell r="N276">
            <v>4.0192656400000004</v>
          </cell>
        </row>
        <row r="277">
          <cell r="A277" t="str">
            <v>FONP 10/96</v>
          </cell>
          <cell r="F277">
            <v>0.70247727999999998</v>
          </cell>
          <cell r="L277">
            <v>0.70247727999999998</v>
          </cell>
          <cell r="N277">
            <v>1.40495456</v>
          </cell>
        </row>
        <row r="278">
          <cell r="A278" t="str">
            <v>FONP 12/02</v>
          </cell>
          <cell r="B278">
            <v>3.61875E-3</v>
          </cell>
          <cell r="H278">
            <v>3.61875E-3</v>
          </cell>
          <cell r="N278">
            <v>7.2375E-3</v>
          </cell>
        </row>
        <row r="279">
          <cell r="A279" t="str">
            <v>FONP 13/03</v>
          </cell>
          <cell r="D279">
            <v>0</v>
          </cell>
          <cell r="J279">
            <v>0</v>
          </cell>
          <cell r="N279">
            <v>0</v>
          </cell>
        </row>
        <row r="280">
          <cell r="A280" t="str">
            <v>FONP 14/04</v>
          </cell>
          <cell r="C280">
            <v>0</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E283">
            <v>0</v>
          </cell>
          <cell r="H283">
            <v>0</v>
          </cell>
          <cell r="K283">
            <v>0</v>
          </cell>
          <cell r="N283">
            <v>0</v>
          </cell>
        </row>
        <row r="284">
          <cell r="A284" t="str">
            <v>ICE/ASEGSAL</v>
          </cell>
          <cell r="B284">
            <v>0.10730121000000001</v>
          </cell>
          <cell r="H284">
            <v>0.10730121000000001</v>
          </cell>
          <cell r="N284">
            <v>0.21460242000000002</v>
          </cell>
        </row>
        <row r="285">
          <cell r="A285" t="str">
            <v>ICE/BANADE</v>
          </cell>
          <cell r="G285">
            <v>0.92688078000000007</v>
          </cell>
          <cell r="M285">
            <v>0.92688078000000007</v>
          </cell>
          <cell r="N285">
            <v>1.8537615600000001</v>
          </cell>
        </row>
        <row r="286">
          <cell r="A286" t="str">
            <v>ICE/BICE</v>
          </cell>
          <cell r="B286">
            <v>0.77098568000000001</v>
          </cell>
          <cell r="H286">
            <v>0.77098568000000001</v>
          </cell>
          <cell r="N286">
            <v>1.54197136</v>
          </cell>
        </row>
        <row r="287">
          <cell r="A287" t="str">
            <v>ICE/CORTE</v>
          </cell>
          <cell r="E287">
            <v>9.3219579999999996E-2</v>
          </cell>
          <cell r="K287">
            <v>9.3219579999999996E-2</v>
          </cell>
          <cell r="N287">
            <v>0.18643915999999999</v>
          </cell>
        </row>
        <row r="288">
          <cell r="A288" t="str">
            <v>ICE/DEFENSA</v>
          </cell>
          <cell r="B288">
            <v>0.72804878000000006</v>
          </cell>
          <cell r="H288">
            <v>0.72804878000000006</v>
          </cell>
          <cell r="N288">
            <v>1.4560975600000001</v>
          </cell>
        </row>
        <row r="289">
          <cell r="A289" t="str">
            <v>ICE/EDUCACION</v>
          </cell>
          <cell r="B289">
            <v>0.43121872999999999</v>
          </cell>
          <cell r="H289">
            <v>0.43121872999999999</v>
          </cell>
          <cell r="N289">
            <v>0.86243745999999999</v>
          </cell>
        </row>
        <row r="290">
          <cell r="A290" t="str">
            <v>ICE/JUSTICIA</v>
          </cell>
          <cell r="B290">
            <v>9.8774089999999995E-2</v>
          </cell>
          <cell r="H290">
            <v>9.8774089999999995E-2</v>
          </cell>
          <cell r="N290">
            <v>0.19754817999999999</v>
          </cell>
        </row>
        <row r="291">
          <cell r="A291" t="str">
            <v>ICE/MCBA</v>
          </cell>
          <cell r="G291">
            <v>0.35395259000000001</v>
          </cell>
          <cell r="M291">
            <v>0.35395259000000001</v>
          </cell>
          <cell r="N291">
            <v>0.70790518000000002</v>
          </cell>
        </row>
        <row r="292">
          <cell r="A292" t="str">
            <v>ICE/PREFEC</v>
          </cell>
          <cell r="G292">
            <v>6.6803979999999999E-2</v>
          </cell>
          <cell r="M292">
            <v>6.6803979999999999E-2</v>
          </cell>
          <cell r="N292">
            <v>0.13360796</v>
          </cell>
        </row>
        <row r="293">
          <cell r="A293" t="str">
            <v>ICE/PRES</v>
          </cell>
          <cell r="B293">
            <v>1.5233170000000001E-2</v>
          </cell>
          <cell r="H293">
            <v>1.5233170000000001E-2</v>
          </cell>
          <cell r="N293">
            <v>3.0466340000000001E-2</v>
          </cell>
        </row>
        <row r="294">
          <cell r="A294" t="str">
            <v>ICE/PROVCB</v>
          </cell>
          <cell r="E294">
            <v>0.62365181000000003</v>
          </cell>
          <cell r="K294">
            <v>0.62365181000000003</v>
          </cell>
          <cell r="N294">
            <v>1.2473036200000001</v>
          </cell>
        </row>
        <row r="295">
          <cell r="A295" t="str">
            <v>ICE/SALUD</v>
          </cell>
          <cell r="F295">
            <v>2.34358567</v>
          </cell>
          <cell r="L295">
            <v>2.34358567</v>
          </cell>
          <cell r="N295">
            <v>4.6871713399999999</v>
          </cell>
        </row>
        <row r="296">
          <cell r="A296" t="str">
            <v>ICE/SALUDPBA</v>
          </cell>
          <cell r="B296">
            <v>0.64464681999999995</v>
          </cell>
          <cell r="H296">
            <v>0.64464681999999995</v>
          </cell>
          <cell r="N296">
            <v>1.2892936399999999</v>
          </cell>
        </row>
        <row r="297">
          <cell r="A297" t="str">
            <v>ICE/VIALIDAD</v>
          </cell>
          <cell r="D297">
            <v>0.12129997000000001</v>
          </cell>
          <cell r="J297">
            <v>0.12129997000000001</v>
          </cell>
          <cell r="N297">
            <v>0.24259994000000001</v>
          </cell>
        </row>
        <row r="298">
          <cell r="A298" t="str">
            <v>ICO/CBA</v>
          </cell>
          <cell r="E298">
            <v>0</v>
          </cell>
          <cell r="K298">
            <v>0</v>
          </cell>
          <cell r="N298">
            <v>0</v>
          </cell>
        </row>
        <row r="299">
          <cell r="A299" t="str">
            <v>ICO/SALUD</v>
          </cell>
          <cell r="E299">
            <v>0</v>
          </cell>
          <cell r="K299">
            <v>0</v>
          </cell>
          <cell r="N299">
            <v>0</v>
          </cell>
        </row>
        <row r="300">
          <cell r="A300" t="str">
            <v>IRB/RELEXT</v>
          </cell>
          <cell r="D300">
            <v>3.7286864559548097E-3</v>
          </cell>
          <cell r="G300">
            <v>3.8027160197091699E-3</v>
          </cell>
          <cell r="J300">
            <v>3.8781997356087E-3</v>
          </cell>
          <cell r="M300">
            <v>3.9551736570123796E-3</v>
          </cell>
          <cell r="N300">
            <v>1.5364775868285059E-2</v>
          </cell>
        </row>
        <row r="301">
          <cell r="A301" t="str">
            <v>ISTBSP/SALUD</v>
          </cell>
          <cell r="D301">
            <v>0.86759571999999996</v>
          </cell>
          <cell r="J301">
            <v>0.86759571999999996</v>
          </cell>
          <cell r="N301">
            <v>1.7351914399999999</v>
          </cell>
        </row>
        <row r="302">
          <cell r="A302" t="str">
            <v>JBIC/HIDRONOR</v>
          </cell>
          <cell r="F302">
            <v>3.32002994803136</v>
          </cell>
          <cell r="L302">
            <v>3.4176869549898701</v>
          </cell>
          <cell r="N302">
            <v>6.7377169030212301</v>
          </cell>
        </row>
        <row r="303">
          <cell r="A303" t="str">
            <v>JBIC/PROV</v>
          </cell>
          <cell r="C303">
            <v>1.3805273231744899</v>
          </cell>
          <cell r="I303">
            <v>1.3805273231744899</v>
          </cell>
          <cell r="N303">
            <v>2.7610546463489798</v>
          </cell>
        </row>
        <row r="304">
          <cell r="A304" t="str">
            <v>JBIC/PROVBA</v>
          </cell>
          <cell r="D304">
            <v>1.1033647494054399</v>
          </cell>
          <cell r="J304">
            <v>1.1033647494054399</v>
          </cell>
          <cell r="N304">
            <v>2.2067294988108799</v>
          </cell>
        </row>
        <row r="305">
          <cell r="A305" t="str">
            <v>JBIC/TESORO</v>
          </cell>
          <cell r="E305">
            <v>54.860688804721242</v>
          </cell>
          <cell r="K305">
            <v>21.401479785078841</v>
          </cell>
          <cell r="N305">
            <v>76.262168589800083</v>
          </cell>
        </row>
        <row r="306">
          <cell r="A306" t="str">
            <v>KFW/CONEA</v>
          </cell>
          <cell r="D306">
            <v>22.385850546809241</v>
          </cell>
          <cell r="J306">
            <v>22.385850546809241</v>
          </cell>
          <cell r="N306">
            <v>44.771701093618482</v>
          </cell>
        </row>
        <row r="307">
          <cell r="A307" t="str">
            <v>KFW/INTI</v>
          </cell>
          <cell r="G307">
            <v>0.28425349116692722</v>
          </cell>
          <cell r="M307">
            <v>0.28425349116692722</v>
          </cell>
          <cell r="N307">
            <v>0.56850698233385444</v>
          </cell>
        </row>
        <row r="308">
          <cell r="A308" t="str">
            <v>KFW/NASA</v>
          </cell>
          <cell r="C308">
            <v>0.53056723951448193</v>
          </cell>
          <cell r="I308">
            <v>0.53056723951448193</v>
          </cell>
          <cell r="N308">
            <v>1.0611344790289639</v>
          </cell>
        </row>
        <row r="309">
          <cell r="A309" t="str">
            <v>KFW/YACYRETA</v>
          </cell>
          <cell r="F309">
            <v>0.34118306693907002</v>
          </cell>
          <cell r="L309">
            <v>0.34118306693907002</v>
          </cell>
          <cell r="N309">
            <v>0.68236613387814005</v>
          </cell>
        </row>
        <row r="310">
          <cell r="A310" t="str">
            <v>MEDIO/BANADE</v>
          </cell>
          <cell r="D310">
            <v>8.9941845931979306E-2</v>
          </cell>
          <cell r="E310">
            <v>4.6278854945318999</v>
          </cell>
          <cell r="F310">
            <v>2.1660289508472501</v>
          </cell>
          <cell r="G310">
            <v>1.9980904458598698</v>
          </cell>
          <cell r="J310">
            <v>8.9941845931979306E-2</v>
          </cell>
          <cell r="K310">
            <v>4.6278854945318999</v>
          </cell>
          <cell r="L310">
            <v>2.1660289508472501</v>
          </cell>
          <cell r="M310">
            <v>1.9980904458598698</v>
          </cell>
          <cell r="N310">
            <v>17.763893474342002</v>
          </cell>
        </row>
        <row r="311">
          <cell r="A311" t="str">
            <v>MEDIO/BCRA</v>
          </cell>
          <cell r="D311">
            <v>1.4191061399999998</v>
          </cell>
          <cell r="E311">
            <v>1.4385553799999999</v>
          </cell>
          <cell r="J311">
            <v>1.4191061399999998</v>
          </cell>
          <cell r="K311">
            <v>1.4385553799999999</v>
          </cell>
          <cell r="N311">
            <v>5.7153230399999995</v>
          </cell>
        </row>
        <row r="312">
          <cell r="A312" t="str">
            <v>MEDIO/HIDRONOR</v>
          </cell>
          <cell r="E312">
            <v>6.5103881744982606E-2</v>
          </cell>
          <cell r="K312">
            <v>6.5103881744982606E-2</v>
          </cell>
          <cell r="N312">
            <v>0.13020776348996521</v>
          </cell>
        </row>
        <row r="313">
          <cell r="A313" t="str">
            <v>MEDIO/JUSTICIA</v>
          </cell>
          <cell r="F313">
            <v>5.6662050000000005E-2</v>
          </cell>
          <cell r="L313">
            <v>5.6662050000000005E-2</v>
          </cell>
          <cell r="N313">
            <v>0.11332410000000001</v>
          </cell>
        </row>
        <row r="314">
          <cell r="A314" t="str">
            <v>MEDIO/NASA</v>
          </cell>
          <cell r="F314">
            <v>0.239855726475183</v>
          </cell>
          <cell r="L314">
            <v>0.239855726475183</v>
          </cell>
          <cell r="N314">
            <v>0.47971145295036599</v>
          </cell>
        </row>
        <row r="315">
          <cell r="A315" t="str">
            <v>MEDIO/PROVBA</v>
          </cell>
          <cell r="G315">
            <v>0.473955462083884</v>
          </cell>
          <cell r="M315">
            <v>0.473955462083884</v>
          </cell>
          <cell r="N315">
            <v>0.94791092416776801</v>
          </cell>
        </row>
        <row r="316">
          <cell r="A316" t="str">
            <v>MEDIO/SALUD</v>
          </cell>
          <cell r="F316">
            <v>0.57456817690181494</v>
          </cell>
          <cell r="L316">
            <v>0.57456817690181494</v>
          </cell>
          <cell r="N316">
            <v>1.1491363538036299</v>
          </cell>
        </row>
        <row r="317">
          <cell r="A317" t="str">
            <v>MEDIO/YACYRETA</v>
          </cell>
          <cell r="B317">
            <v>4.9872034611224594E-2</v>
          </cell>
          <cell r="H317">
            <v>4.9872034611224594E-2</v>
          </cell>
          <cell r="N317">
            <v>9.9744069222449189E-2</v>
          </cell>
        </row>
        <row r="318">
          <cell r="A318" t="str">
            <v>OCMO</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H334">
            <v>0</v>
          </cell>
          <cell r="I334">
            <v>0</v>
          </cell>
          <cell r="J334">
            <v>0</v>
          </cell>
          <cell r="K334">
            <v>0</v>
          </cell>
          <cell r="L334">
            <v>0</v>
          </cell>
          <cell r="M334">
            <v>0</v>
          </cell>
          <cell r="N334">
            <v>0</v>
          </cell>
        </row>
        <row r="335">
          <cell r="A335" t="str">
            <v>P BG19/31</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N340">
            <v>25.056992935139</v>
          </cell>
        </row>
        <row r="341">
          <cell r="A341" t="str">
            <v>P BP03/B405 (Radar II)</v>
          </cell>
          <cell r="B341">
            <v>0</v>
          </cell>
          <cell r="C341">
            <v>0</v>
          </cell>
          <cell r="D341">
            <v>0</v>
          </cell>
          <cell r="E341">
            <v>0</v>
          </cell>
          <cell r="F341">
            <v>22.885172933019899</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N349">
            <v>634.99859723992222</v>
          </cell>
        </row>
        <row r="350">
          <cell r="A350" t="str">
            <v>P BT03Flot</v>
          </cell>
          <cell r="B350">
            <v>0</v>
          </cell>
          <cell r="C350">
            <v>0</v>
          </cell>
          <cell r="D350">
            <v>0</v>
          </cell>
          <cell r="E350">
            <v>0</v>
          </cell>
          <cell r="F350">
            <v>0</v>
          </cell>
          <cell r="G350">
            <v>0</v>
          </cell>
          <cell r="H350">
            <v>70.211776324267632</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CG5">
            <v>4.470872</v>
          </cell>
          <cell r="CH5">
            <v>0</v>
          </cell>
        </row>
        <row r="6">
          <cell r="A6" t="str">
            <v>ARMADA-CCI</v>
          </cell>
          <cell r="B6">
            <v>1.0782157285223366</v>
          </cell>
          <cell r="CG6">
            <v>1.0782157285223366</v>
          </cell>
          <cell r="CH6">
            <v>0</v>
          </cell>
        </row>
        <row r="7">
          <cell r="A7" t="str">
            <v>BD07-I $</v>
          </cell>
          <cell r="B7">
            <v>235.99412550652502</v>
          </cell>
          <cell r="CG7">
            <v>235.99412550652502</v>
          </cell>
          <cell r="CH7">
            <v>0</v>
          </cell>
        </row>
        <row r="8">
          <cell r="A8" t="str">
            <v>BD08-UCP</v>
          </cell>
          <cell r="B8">
            <v>216.36737094959</v>
          </cell>
          <cell r="C8">
            <v>216.84379087782401</v>
          </cell>
          <cell r="CG8">
            <v>433.211161827414</v>
          </cell>
          <cell r="CH8">
            <v>0</v>
          </cell>
        </row>
        <row r="9">
          <cell r="A9" t="str">
            <v>BD11-UCP</v>
          </cell>
          <cell r="B9">
            <v>364.40039061493195</v>
          </cell>
          <cell r="C9">
            <v>364.40039061493195</v>
          </cell>
          <cell r="D9">
            <v>364.40039061493195</v>
          </cell>
          <cell r="E9">
            <v>364.40039061493195</v>
          </cell>
          <cell r="F9">
            <v>122.4875262562537</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CG11">
            <v>1718.2369749999998</v>
          </cell>
          <cell r="CH11">
            <v>981.84969999999998</v>
          </cell>
        </row>
        <row r="12">
          <cell r="A12" t="str">
            <v>BERL/YACYRETA</v>
          </cell>
          <cell r="B12">
            <v>1.1639649320995078</v>
          </cell>
          <cell r="C12">
            <v>1.1639649320995078</v>
          </cell>
          <cell r="D12">
            <v>1.1639649320995078</v>
          </cell>
          <cell r="E12">
            <v>1.1639647878860719</v>
          </cell>
          <cell r="CG12">
            <v>4.6558595841845953</v>
          </cell>
          <cell r="CH12">
            <v>1.1639647878860719</v>
          </cell>
        </row>
        <row r="13">
          <cell r="A13" t="str">
            <v>BESP</v>
          </cell>
          <cell r="B13">
            <v>0</v>
          </cell>
          <cell r="C13">
            <v>54.704999999999998</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CG17">
            <v>1.555898314112825E-2</v>
          </cell>
          <cell r="CH17">
            <v>0</v>
          </cell>
        </row>
        <row r="18">
          <cell r="A18" t="str">
            <v>BG09/09</v>
          </cell>
          <cell r="B18">
            <v>0</v>
          </cell>
          <cell r="C18">
            <v>0</v>
          </cell>
          <cell r="D18">
            <v>384.63801000000001</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CG24">
            <v>168.03500099999999</v>
          </cell>
          <cell r="CH24">
            <v>168.03500099999999</v>
          </cell>
        </row>
        <row r="25">
          <cell r="A25" t="str">
            <v>BG16/08$</v>
          </cell>
          <cell r="B25">
            <v>0</v>
          </cell>
          <cell r="C25">
            <v>595.39718800000003</v>
          </cell>
          <cell r="CG25">
            <v>595.39718800000003</v>
          </cell>
          <cell r="CH25">
            <v>0</v>
          </cell>
        </row>
        <row r="26">
          <cell r="A26" t="str">
            <v>BG17/08</v>
          </cell>
          <cell r="B26">
            <v>146.96242316000001</v>
          </cell>
          <cell r="C26">
            <v>147.13884864000002</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CG59">
            <v>42.771410026643899</v>
          </cell>
          <cell r="CH59">
            <v>19.558084755754219</v>
          </cell>
        </row>
        <row r="60">
          <cell r="A60" t="str">
            <v>BID 214</v>
          </cell>
          <cell r="B60">
            <v>1.1255457057415301</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CG64">
            <v>17.160244797452577</v>
          </cell>
          <cell r="CH64">
            <v>9.4319756438839804</v>
          </cell>
        </row>
        <row r="65">
          <cell r="A65" t="str">
            <v>BID 528</v>
          </cell>
          <cell r="B65">
            <v>1.4172927452367021</v>
          </cell>
          <cell r="C65">
            <v>0.80119738291167508</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CG67">
            <v>2.1777771242882014</v>
          </cell>
          <cell r="CH67">
            <v>1.4024888727780631</v>
          </cell>
        </row>
        <row r="68">
          <cell r="A68" t="str">
            <v>BID 555</v>
          </cell>
          <cell r="B68">
            <v>19.423111048239779</v>
          </cell>
          <cell r="C68">
            <v>19.031928119415351</v>
          </cell>
          <cell r="CG68">
            <v>38.45503916765513</v>
          </cell>
          <cell r="CH68">
            <v>0</v>
          </cell>
        </row>
        <row r="69">
          <cell r="A69" t="str">
            <v>BID 583</v>
          </cell>
          <cell r="B69">
            <v>18.2327435049272</v>
          </cell>
          <cell r="C69">
            <v>18.2327435049272</v>
          </cell>
          <cell r="D69">
            <v>18.2327435049272</v>
          </cell>
          <cell r="E69">
            <v>9.1160614704192096</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CG74">
            <v>11.455432347490689</v>
          </cell>
          <cell r="CH74">
            <v>5.2078816673025692</v>
          </cell>
        </row>
        <row r="75">
          <cell r="A75" t="str">
            <v>BID 661</v>
          </cell>
          <cell r="B75">
            <v>0.83011475000000001</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CG77">
            <v>1.324000720392716</v>
          </cell>
          <cell r="CH77">
            <v>0.601816279053494</v>
          </cell>
        </row>
        <row r="78">
          <cell r="A78" t="str">
            <v>BID 718</v>
          </cell>
          <cell r="B78">
            <v>1.1296470600000001</v>
          </cell>
          <cell r="C78">
            <v>1.1296470600000001</v>
          </cell>
          <cell r="D78">
            <v>1.12964704</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CG85">
            <v>103.62545165701547</v>
          </cell>
          <cell r="CH85">
            <v>62.642404479625732</v>
          </cell>
        </row>
        <row r="86">
          <cell r="A86" t="str">
            <v>BID 798</v>
          </cell>
          <cell r="B86">
            <v>3.60968702865364</v>
          </cell>
          <cell r="C86">
            <v>3.60968702865364</v>
          </cell>
          <cell r="D86">
            <v>1.63205345280628</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CG94">
            <v>0.44557983999999995</v>
          </cell>
          <cell r="CH94">
            <v>0.31827129999999998</v>
          </cell>
        </row>
        <row r="95">
          <cell r="A95" t="str">
            <v>BID 865</v>
          </cell>
          <cell r="B95">
            <v>72.002536991234194</v>
          </cell>
          <cell r="C95">
            <v>72.002536991234194</v>
          </cell>
          <cell r="D95">
            <v>72.002536991234194</v>
          </cell>
          <cell r="E95">
            <v>35.350511384996402</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CG110">
            <v>1.1085901599999999</v>
          </cell>
          <cell r="CH110">
            <v>0.27714753999999997</v>
          </cell>
        </row>
        <row r="111">
          <cell r="A111" t="str">
            <v>BIRF 3280</v>
          </cell>
          <cell r="B111">
            <v>16.406802280000001</v>
          </cell>
          <cell r="CG111">
            <v>16.406802280000001</v>
          </cell>
          <cell r="CH111">
            <v>0</v>
          </cell>
        </row>
        <row r="112">
          <cell r="A112" t="str">
            <v>BIRF 3281</v>
          </cell>
          <cell r="B112">
            <v>3.2465995699999999</v>
          </cell>
          <cell r="CG112">
            <v>3.2465995699999999</v>
          </cell>
          <cell r="CH112">
            <v>0</v>
          </cell>
        </row>
        <row r="113">
          <cell r="A113" t="str">
            <v>BIRF 3291</v>
          </cell>
          <cell r="B113">
            <v>25</v>
          </cell>
          <cell r="C113">
            <v>12.5</v>
          </cell>
          <cell r="CG113">
            <v>37.5</v>
          </cell>
          <cell r="CH113">
            <v>0</v>
          </cell>
        </row>
        <row r="114">
          <cell r="A114" t="str">
            <v>BIRF 3292</v>
          </cell>
          <cell r="B114">
            <v>1.91872</v>
          </cell>
          <cell r="C114">
            <v>0.91944961999999997</v>
          </cell>
          <cell r="CG114">
            <v>2.8381696199999999</v>
          </cell>
          <cell r="CH114">
            <v>0</v>
          </cell>
        </row>
        <row r="115">
          <cell r="A115" t="str">
            <v>BIRF 3297</v>
          </cell>
          <cell r="B115">
            <v>2.7358324499999997</v>
          </cell>
          <cell r="C115">
            <v>1.35468699</v>
          </cell>
          <cell r="CG115">
            <v>4.0905194399999996</v>
          </cell>
          <cell r="CH115">
            <v>0</v>
          </cell>
        </row>
        <row r="116">
          <cell r="A116" t="str">
            <v>BIRF 3362</v>
          </cell>
          <cell r="B116">
            <v>1.92</v>
          </cell>
          <cell r="C116">
            <v>1.88</v>
          </cell>
          <cell r="CG116">
            <v>3.8</v>
          </cell>
          <cell r="CH116">
            <v>0</v>
          </cell>
        </row>
        <row r="117">
          <cell r="A117" t="str">
            <v>BIRF 3394</v>
          </cell>
          <cell r="B117">
            <v>35.094999999999999</v>
          </cell>
          <cell r="C117">
            <v>37.854999999999997</v>
          </cell>
          <cell r="CG117">
            <v>72.95</v>
          </cell>
          <cell r="CH117">
            <v>0</v>
          </cell>
        </row>
        <row r="118">
          <cell r="A118" t="str">
            <v>BIRF 343</v>
          </cell>
          <cell r="B118">
            <v>0.33935199999999999</v>
          </cell>
          <cell r="C118">
            <v>0.33935199999999999</v>
          </cell>
          <cell r="D118">
            <v>0.33935199999999999</v>
          </cell>
          <cell r="E118">
            <v>0.17068696999999999</v>
          </cell>
          <cell r="CG118">
            <v>1.1887429700000001</v>
          </cell>
          <cell r="CH118">
            <v>0.17068696999999999</v>
          </cell>
        </row>
        <row r="119">
          <cell r="A119" t="str">
            <v>BIRF 3460</v>
          </cell>
          <cell r="B119">
            <v>1.6590552000000001</v>
          </cell>
          <cell r="C119">
            <v>1.6590552000000001</v>
          </cell>
          <cell r="D119">
            <v>0.89182019999999995</v>
          </cell>
          <cell r="CG119">
            <v>4.2099305999999999</v>
          </cell>
          <cell r="CH119">
            <v>0</v>
          </cell>
        </row>
        <row r="120">
          <cell r="A120" t="str">
            <v>BIRF 352</v>
          </cell>
          <cell r="B120">
            <v>6.1351379999999997E-2</v>
          </cell>
          <cell r="C120">
            <v>6.1351379999999997E-2</v>
          </cell>
          <cell r="CG120">
            <v>0.12270275999999999</v>
          </cell>
          <cell r="CH120">
            <v>0</v>
          </cell>
        </row>
        <row r="121">
          <cell r="A121" t="str">
            <v>BIRF 3520</v>
          </cell>
          <cell r="B121">
            <v>29.92</v>
          </cell>
          <cell r="C121">
            <v>32.24</v>
          </cell>
          <cell r="D121">
            <v>34.922081599999999</v>
          </cell>
          <cell r="CG121">
            <v>97.082081599999995</v>
          </cell>
          <cell r="CH121">
            <v>0</v>
          </cell>
        </row>
        <row r="122">
          <cell r="A122" t="str">
            <v>BIRF 3521</v>
          </cell>
          <cell r="B122">
            <v>16.64554983</v>
          </cell>
          <cell r="C122">
            <v>17.936549410000001</v>
          </cell>
          <cell r="D122">
            <v>19.97296309</v>
          </cell>
          <cell r="CG122">
            <v>54.555062330000005</v>
          </cell>
          <cell r="CH122">
            <v>0</v>
          </cell>
        </row>
        <row r="123">
          <cell r="A123" t="str">
            <v>BIRF 3555</v>
          </cell>
          <cell r="B123">
            <v>45</v>
          </cell>
          <cell r="C123">
            <v>22.5</v>
          </cell>
          <cell r="CG123">
            <v>67.5</v>
          </cell>
          <cell r="CH123">
            <v>0</v>
          </cell>
        </row>
        <row r="124">
          <cell r="A124" t="str">
            <v>BIRF 3556</v>
          </cell>
          <cell r="B124">
            <v>28.824999999999999</v>
          </cell>
          <cell r="C124">
            <v>31.06</v>
          </cell>
          <cell r="D124">
            <v>33.465000000000003</v>
          </cell>
          <cell r="E124">
            <v>17.68</v>
          </cell>
          <cell r="CG124">
            <v>111.03</v>
          </cell>
          <cell r="CH124">
            <v>17.68</v>
          </cell>
        </row>
        <row r="125">
          <cell r="A125" t="str">
            <v>BIRF 3558</v>
          </cell>
          <cell r="B125">
            <v>40</v>
          </cell>
          <cell r="C125">
            <v>20</v>
          </cell>
          <cell r="CG125">
            <v>60</v>
          </cell>
          <cell r="CH125">
            <v>0</v>
          </cell>
        </row>
        <row r="126">
          <cell r="A126" t="str">
            <v>BIRF 3611</v>
          </cell>
          <cell r="B126">
            <v>32.505600000000001</v>
          </cell>
          <cell r="C126">
            <v>16.25408298</v>
          </cell>
          <cell r="CG126">
            <v>48.759682980000001</v>
          </cell>
          <cell r="CH126">
            <v>0</v>
          </cell>
        </row>
        <row r="127">
          <cell r="A127" t="str">
            <v>BIRF 3643</v>
          </cell>
          <cell r="B127">
            <v>9.9567999999999994</v>
          </cell>
          <cell r="C127">
            <v>9.9570450500000014</v>
          </cell>
          <cell r="CG127">
            <v>19.913845049999999</v>
          </cell>
          <cell r="CH127">
            <v>0</v>
          </cell>
        </row>
        <row r="128">
          <cell r="A128" t="str">
            <v>BIRF 3709</v>
          </cell>
          <cell r="B128">
            <v>13.293480000000001</v>
          </cell>
          <cell r="C128">
            <v>13.293480000000001</v>
          </cell>
          <cell r="D128">
            <v>6.6517095300000006</v>
          </cell>
          <cell r="CG128">
            <v>33.238669530000003</v>
          </cell>
          <cell r="CH128">
            <v>0</v>
          </cell>
        </row>
        <row r="129">
          <cell r="A129" t="str">
            <v>BIRF 3710</v>
          </cell>
          <cell r="B129">
            <v>0.68599999999999994</v>
          </cell>
          <cell r="C129">
            <v>0.68599999999999994</v>
          </cell>
          <cell r="D129">
            <v>0.34340424999999997</v>
          </cell>
          <cell r="CG129">
            <v>1.7154042499999997</v>
          </cell>
          <cell r="CH129">
            <v>0</v>
          </cell>
        </row>
        <row r="130">
          <cell r="A130" t="str">
            <v>BIRF 3794</v>
          </cell>
          <cell r="B130">
            <v>16.772862919999998</v>
          </cell>
          <cell r="C130">
            <v>16.772862919999998</v>
          </cell>
          <cell r="D130">
            <v>14.712936879999997</v>
          </cell>
          <cell r="CG130">
            <v>48.25866271999999</v>
          </cell>
          <cell r="CH130">
            <v>0</v>
          </cell>
        </row>
        <row r="131">
          <cell r="A131" t="str">
            <v>BIRF 3836</v>
          </cell>
          <cell r="B131">
            <v>30</v>
          </cell>
          <cell r="C131">
            <v>30</v>
          </cell>
          <cell r="D131">
            <v>30</v>
          </cell>
          <cell r="E131">
            <v>15</v>
          </cell>
          <cell r="CG131">
            <v>105</v>
          </cell>
          <cell r="CH131">
            <v>15</v>
          </cell>
        </row>
        <row r="132">
          <cell r="A132" t="str">
            <v>BIRF 3860</v>
          </cell>
          <cell r="B132">
            <v>18.868078499999999</v>
          </cell>
          <cell r="C132">
            <v>18.868078499999999</v>
          </cell>
          <cell r="D132">
            <v>18.868078499999999</v>
          </cell>
          <cell r="E132">
            <v>9.3447041500000001</v>
          </cell>
          <cell r="CG132">
            <v>65.94893965</v>
          </cell>
          <cell r="CH132">
            <v>9.3447041500000001</v>
          </cell>
        </row>
        <row r="133">
          <cell r="A133" t="str">
            <v>BIRF 3877</v>
          </cell>
          <cell r="B133">
            <v>22.373241579999998</v>
          </cell>
          <cell r="C133">
            <v>22.373241579999998</v>
          </cell>
          <cell r="D133">
            <v>22.373241579999998</v>
          </cell>
          <cell r="E133">
            <v>11.07073782</v>
          </cell>
          <cell r="CG133">
            <v>78.19046256</v>
          </cell>
          <cell r="CH133">
            <v>11.07073782</v>
          </cell>
        </row>
        <row r="134">
          <cell r="A134" t="str">
            <v>BIRF 3878</v>
          </cell>
          <cell r="B134">
            <v>50</v>
          </cell>
          <cell r="C134">
            <v>50</v>
          </cell>
          <cell r="D134">
            <v>50</v>
          </cell>
          <cell r="E134">
            <v>50</v>
          </cell>
          <cell r="CG134">
            <v>200</v>
          </cell>
          <cell r="CH134">
            <v>50</v>
          </cell>
        </row>
        <row r="135">
          <cell r="A135" t="str">
            <v>BIRF 3921</v>
          </cell>
          <cell r="B135">
            <v>12.827</v>
          </cell>
          <cell r="C135">
            <v>12.827</v>
          </cell>
          <cell r="D135">
            <v>12.827</v>
          </cell>
          <cell r="E135">
            <v>12.82918974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CG136">
            <v>157.22222390000002</v>
          </cell>
          <cell r="CH136">
            <v>27.6666667</v>
          </cell>
        </row>
        <row r="137">
          <cell r="A137" t="str">
            <v>BIRF 3927</v>
          </cell>
          <cell r="B137">
            <v>2.7725239200000003</v>
          </cell>
          <cell r="C137">
            <v>2.7725239200000003</v>
          </cell>
          <cell r="D137">
            <v>2.7725239200000003</v>
          </cell>
          <cell r="E137">
            <v>2.75777261</v>
          </cell>
          <cell r="CG137">
            <v>11.07534437</v>
          </cell>
          <cell r="CH137">
            <v>2.75777261</v>
          </cell>
        </row>
        <row r="138">
          <cell r="A138" t="str">
            <v>BIRF 3931</v>
          </cell>
          <cell r="B138">
            <v>7.4462399999999995</v>
          </cell>
          <cell r="C138">
            <v>7.4462399999999995</v>
          </cell>
          <cell r="D138">
            <v>7.4462399999999995</v>
          </cell>
          <cell r="E138">
            <v>7.4499713200000004</v>
          </cell>
          <cell r="CG138">
            <v>29.788691319999998</v>
          </cell>
          <cell r="CH138">
            <v>7.4499713200000004</v>
          </cell>
        </row>
        <row r="139">
          <cell r="A139" t="str">
            <v>BIRF 3948</v>
          </cell>
          <cell r="B139">
            <v>1.00039368</v>
          </cell>
          <cell r="C139">
            <v>1.00039368</v>
          </cell>
          <cell r="D139">
            <v>1.00039368</v>
          </cell>
          <cell r="E139">
            <v>1.0658192099999999</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CG141">
            <v>4.27452539</v>
          </cell>
          <cell r="CH141">
            <v>1.4354029099999999</v>
          </cell>
        </row>
        <row r="142">
          <cell r="A142" t="str">
            <v>BIRF 3960</v>
          </cell>
          <cell r="B142">
            <v>2.2568000000000001</v>
          </cell>
          <cell r="C142">
            <v>2.2568000000000001</v>
          </cell>
          <cell r="D142">
            <v>2.2568000000000001</v>
          </cell>
          <cell r="E142">
            <v>2.2573534</v>
          </cell>
          <cell r="CG142">
            <v>9.0277533999999999</v>
          </cell>
          <cell r="CH142">
            <v>2.2573534</v>
          </cell>
        </row>
        <row r="143">
          <cell r="A143" t="str">
            <v>BIRF 3971</v>
          </cell>
          <cell r="B143">
            <v>9.3621999999999996</v>
          </cell>
          <cell r="C143">
            <v>9.3621999999999996</v>
          </cell>
          <cell r="D143">
            <v>9.3621999999999996</v>
          </cell>
          <cell r="E143">
            <v>9.2572807899999994</v>
          </cell>
          <cell r="CG143">
            <v>37.34388079</v>
          </cell>
          <cell r="CH143">
            <v>9.2572807899999994</v>
          </cell>
        </row>
        <row r="144">
          <cell r="A144" t="str">
            <v>BIRF 4002</v>
          </cell>
          <cell r="B144">
            <v>27.777777620000002</v>
          </cell>
          <cell r="C144">
            <v>27.77777768</v>
          </cell>
          <cell r="D144">
            <v>11.11111232</v>
          </cell>
          <cell r="CG144">
            <v>66.666667619999998</v>
          </cell>
          <cell r="CH144">
            <v>0</v>
          </cell>
        </row>
        <row r="145">
          <cell r="A145" t="str">
            <v>BIRF 4003</v>
          </cell>
          <cell r="B145">
            <v>10</v>
          </cell>
          <cell r="C145">
            <v>10</v>
          </cell>
          <cell r="D145">
            <v>10</v>
          </cell>
          <cell r="E145">
            <v>10</v>
          </cell>
          <cell r="F145">
            <v>10</v>
          </cell>
          <cell r="CG145">
            <v>50</v>
          </cell>
          <cell r="CH145">
            <v>20</v>
          </cell>
        </row>
        <row r="146">
          <cell r="A146" t="str">
            <v>BIRF 4004</v>
          </cell>
          <cell r="B146">
            <v>2.40301008</v>
          </cell>
          <cell r="C146">
            <v>2.40301008</v>
          </cell>
          <cell r="D146">
            <v>2.40301008</v>
          </cell>
          <cell r="E146">
            <v>2.40301008</v>
          </cell>
          <cell r="F146">
            <v>2.4098891600000001</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CG148">
            <v>128.98693286000002</v>
          </cell>
          <cell r="CH148">
            <v>51.3767888</v>
          </cell>
        </row>
        <row r="149">
          <cell r="A149" t="str">
            <v>BIRF 4116</v>
          </cell>
          <cell r="B149">
            <v>30</v>
          </cell>
          <cell r="C149">
            <v>30</v>
          </cell>
          <cell r="D149">
            <v>30</v>
          </cell>
          <cell r="E149">
            <v>30</v>
          </cell>
          <cell r="F149">
            <v>30</v>
          </cell>
          <cell r="G149">
            <v>15</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CG150">
            <v>96.351648800000007</v>
          </cell>
          <cell r="CH150">
            <v>43.796204000000003</v>
          </cell>
        </row>
        <row r="151">
          <cell r="A151" t="str">
            <v>BIRF 4131</v>
          </cell>
          <cell r="B151">
            <v>2</v>
          </cell>
          <cell r="C151">
            <v>2</v>
          </cell>
          <cell r="D151">
            <v>2</v>
          </cell>
          <cell r="E151">
            <v>2</v>
          </cell>
          <cell r="F151">
            <v>2</v>
          </cell>
          <cell r="G151">
            <v>1</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CG153">
            <v>81.361282529999997</v>
          </cell>
          <cell r="CH153">
            <v>36.982401150000001</v>
          </cell>
        </row>
        <row r="154">
          <cell r="A154" t="str">
            <v>BIRF 4164</v>
          </cell>
          <cell r="B154">
            <v>10</v>
          </cell>
          <cell r="C154">
            <v>10</v>
          </cell>
          <cell r="D154">
            <v>10</v>
          </cell>
          <cell r="E154">
            <v>10</v>
          </cell>
          <cell r="F154">
            <v>10</v>
          </cell>
          <cell r="G154">
            <v>10</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CG158">
            <v>30.000799999999998</v>
          </cell>
          <cell r="CH158">
            <v>15.001399999999999</v>
          </cell>
        </row>
        <row r="159">
          <cell r="A159" t="str">
            <v>BIRF 4219</v>
          </cell>
          <cell r="B159">
            <v>7.5</v>
          </cell>
          <cell r="C159">
            <v>7.5</v>
          </cell>
          <cell r="D159">
            <v>7.5</v>
          </cell>
          <cell r="E159">
            <v>7.5</v>
          </cell>
          <cell r="F159">
            <v>7.5</v>
          </cell>
          <cell r="G159">
            <v>7.5</v>
          </cell>
          <cell r="CG159">
            <v>45</v>
          </cell>
          <cell r="CH159">
            <v>22.5</v>
          </cell>
        </row>
        <row r="160">
          <cell r="A160" t="str">
            <v>BIRF 4220</v>
          </cell>
          <cell r="B160">
            <v>3.4998</v>
          </cell>
          <cell r="C160">
            <v>3.4998</v>
          </cell>
          <cell r="D160">
            <v>3.4998</v>
          </cell>
          <cell r="E160">
            <v>3.4998</v>
          </cell>
          <cell r="F160">
            <v>3.4998</v>
          </cell>
          <cell r="G160">
            <v>3.5018000000000002</v>
          </cell>
          <cell r="CG160">
            <v>21.000799999999998</v>
          </cell>
          <cell r="CH160">
            <v>10.5014</v>
          </cell>
        </row>
        <row r="161">
          <cell r="A161" t="str">
            <v>BIRF 4221</v>
          </cell>
          <cell r="B161">
            <v>10</v>
          </cell>
          <cell r="C161">
            <v>10</v>
          </cell>
          <cell r="D161">
            <v>10</v>
          </cell>
          <cell r="E161">
            <v>10</v>
          </cell>
          <cell r="F161">
            <v>10</v>
          </cell>
          <cell r="G161">
            <v>10</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CG169">
            <v>56.027655519999996</v>
          </cell>
          <cell r="CH169">
            <v>34.766829939999994</v>
          </cell>
        </row>
        <row r="170">
          <cell r="A170" t="str">
            <v>BIRF 4405-1</v>
          </cell>
          <cell r="B170">
            <v>62.5</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Y190">
            <v>60.464159700000003</v>
          </cell>
          <cell r="CG190">
            <v>60.464159700000003</v>
          </cell>
          <cell r="CH190">
            <v>60.464159700000003</v>
          </cell>
        </row>
        <row r="191">
          <cell r="A191" t="str">
            <v>BNA/NASA</v>
          </cell>
          <cell r="B191">
            <v>17.352874</v>
          </cell>
          <cell r="CG191">
            <v>17.352874</v>
          </cell>
          <cell r="CH191">
            <v>0</v>
          </cell>
        </row>
        <row r="192">
          <cell r="A192" t="str">
            <v>BNA/PROVLP</v>
          </cell>
          <cell r="B192">
            <v>1.55024107585204</v>
          </cell>
          <cell r="CG192">
            <v>1.55024107585204</v>
          </cell>
          <cell r="CH192">
            <v>0</v>
          </cell>
        </row>
        <row r="193">
          <cell r="A193" t="str">
            <v>BNA/SALUD</v>
          </cell>
          <cell r="B193">
            <v>12.31220188496432</v>
          </cell>
          <cell r="C193">
            <v>6.1559988989694361</v>
          </cell>
          <cell r="CG193">
            <v>18.468200783933757</v>
          </cell>
          <cell r="CH193">
            <v>0</v>
          </cell>
        </row>
        <row r="194">
          <cell r="A194" t="str">
            <v>BNA/TESORO/BCO</v>
          </cell>
          <cell r="B194">
            <v>0.15861886725975519</v>
          </cell>
          <cell r="C194">
            <v>0.1585502510349687</v>
          </cell>
          <cell r="CG194">
            <v>0.31716911829472388</v>
          </cell>
          <cell r="CH194">
            <v>0</v>
          </cell>
        </row>
        <row r="195">
          <cell r="A195" t="str">
            <v>BNLH/PROVMI</v>
          </cell>
          <cell r="B195">
            <v>0.65</v>
          </cell>
          <cell r="C195">
            <v>0.32500000000000001</v>
          </cell>
          <cell r="CG195">
            <v>0.97499999999999998</v>
          </cell>
          <cell r="CH195">
            <v>0</v>
          </cell>
        </row>
        <row r="196">
          <cell r="A196" t="str">
            <v>BODEN 2007 - II</v>
          </cell>
          <cell r="B196">
            <v>57.274916736589795</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CG199">
            <v>10353.991542539514</v>
          </cell>
          <cell r="CH199">
            <v>8719.1507732915616</v>
          </cell>
        </row>
        <row r="200">
          <cell r="A200" t="str">
            <v>BONOS/PROVSJ</v>
          </cell>
          <cell r="B200">
            <v>7.6175639259664401</v>
          </cell>
          <cell r="C200">
            <v>7.6175639259664401</v>
          </cell>
          <cell r="D200">
            <v>7.6175639259664401</v>
          </cell>
          <cell r="CG200">
            <v>22.85269177789932</v>
          </cell>
          <cell r="CH200">
            <v>0</v>
          </cell>
        </row>
        <row r="201">
          <cell r="A201" t="str">
            <v>BP06/B450-Fid1</v>
          </cell>
          <cell r="B201">
            <v>4.0092441715612902E-2</v>
          </cell>
          <cell r="CG201">
            <v>4.0092441715612902E-2</v>
          </cell>
          <cell r="CH201">
            <v>0</v>
          </cell>
        </row>
        <row r="202">
          <cell r="A202" t="str">
            <v>BP07/B450</v>
          </cell>
          <cell r="B202">
            <v>4.3393767916309903E-2</v>
          </cell>
          <cell r="CG202">
            <v>4.3393767916309903E-2</v>
          </cell>
          <cell r="CH202">
            <v>0</v>
          </cell>
        </row>
        <row r="203">
          <cell r="A203" t="str">
            <v>BRA/TESORO</v>
          </cell>
          <cell r="B203">
            <v>0.24506327999999999</v>
          </cell>
          <cell r="CG203">
            <v>0.24506327999999999</v>
          </cell>
          <cell r="CH203">
            <v>0</v>
          </cell>
        </row>
        <row r="204">
          <cell r="A204" t="str">
            <v>BRA/YACYRETA</v>
          </cell>
          <cell r="B204">
            <v>8.5504689999999994E-2</v>
          </cell>
          <cell r="CG204">
            <v>8.5504689999999994E-2</v>
          </cell>
          <cell r="CH204">
            <v>0</v>
          </cell>
        </row>
        <row r="205">
          <cell r="A205" t="str">
            <v>BT 2089</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CG208">
            <v>826.55455899639151</v>
          </cell>
          <cell r="CH208">
            <v>0</v>
          </cell>
        </row>
        <row r="209">
          <cell r="A209" t="str">
            <v>CUASIPAR</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CG217">
            <v>2.3741216999999999</v>
          </cell>
          <cell r="CH217">
            <v>0</v>
          </cell>
        </row>
        <row r="218">
          <cell r="A218" t="str">
            <v>EEUU/TESORO</v>
          </cell>
          <cell r="B218">
            <v>2.6910750000000001</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CG219">
            <v>33.736643410000006</v>
          </cell>
          <cell r="CH219">
            <v>24.638147439999997</v>
          </cell>
        </row>
        <row r="220">
          <cell r="A220" t="str">
            <v>EL/ARP-61</v>
          </cell>
          <cell r="B220">
            <v>0.21671099656357401</v>
          </cell>
          <cell r="CG220">
            <v>0.21671099656357401</v>
          </cell>
          <cell r="CH220">
            <v>0</v>
          </cell>
        </row>
        <row r="221">
          <cell r="A221" t="str">
            <v>EL/DEM-44</v>
          </cell>
          <cell r="B221">
            <v>0</v>
          </cell>
          <cell r="C221">
            <v>0</v>
          </cell>
          <cell r="D221">
            <v>0</v>
          </cell>
          <cell r="E221">
            <v>0</v>
          </cell>
          <cell r="F221">
            <v>308.77765274606401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CG224">
            <v>193.83744363658198</v>
          </cell>
          <cell r="CH224">
            <v>0</v>
          </cell>
        </row>
        <row r="225">
          <cell r="A225" t="str">
            <v>EL/DEM-76</v>
          </cell>
          <cell r="B225">
            <v>0</v>
          </cell>
          <cell r="C225">
            <v>308.828388222569</v>
          </cell>
          <cell r="CG225">
            <v>308.828388222569</v>
          </cell>
          <cell r="CH225">
            <v>0</v>
          </cell>
        </row>
        <row r="226">
          <cell r="A226" t="str">
            <v>EL/DEM-82</v>
          </cell>
          <cell r="B226">
            <v>0</v>
          </cell>
          <cell r="C226">
            <v>0</v>
          </cell>
          <cell r="D226">
            <v>0</v>
          </cell>
          <cell r="E226">
            <v>208.05353087369298</v>
          </cell>
          <cell r="CG226">
            <v>208.05353087369298</v>
          </cell>
          <cell r="CH226">
            <v>208.05353087369298</v>
          </cell>
        </row>
        <row r="227">
          <cell r="A227" t="str">
            <v>EL/DEM-86</v>
          </cell>
          <cell r="B227">
            <v>0</v>
          </cell>
          <cell r="C227">
            <v>91.496729792092296</v>
          </cell>
          <cell r="CG227">
            <v>91.496729792092296</v>
          </cell>
          <cell r="CH227">
            <v>0</v>
          </cell>
        </row>
        <row r="228">
          <cell r="A228" t="str">
            <v>EL/EUR-108</v>
          </cell>
          <cell r="B228">
            <v>388.48455714457401</v>
          </cell>
          <cell r="CG228">
            <v>388.48455714457401</v>
          </cell>
          <cell r="CH228">
            <v>0</v>
          </cell>
        </row>
        <row r="229">
          <cell r="A229" t="str">
            <v>EL/EUR-114</v>
          </cell>
          <cell r="B229">
            <v>191.45054680927802</v>
          </cell>
          <cell r="CG229">
            <v>191.45054680927802</v>
          </cell>
          <cell r="CH229">
            <v>0</v>
          </cell>
        </row>
        <row r="230">
          <cell r="A230" t="str">
            <v>EL/EUR-116</v>
          </cell>
          <cell r="B230">
            <v>215.724071626007</v>
          </cell>
          <cell r="CG230">
            <v>215.724071626007</v>
          </cell>
          <cell r="CH230">
            <v>0</v>
          </cell>
        </row>
        <row r="231">
          <cell r="A231" t="str">
            <v>EL/EUR-80</v>
          </cell>
          <cell r="B231">
            <v>0</v>
          </cell>
          <cell r="C231">
            <v>375.61591154909303</v>
          </cell>
          <cell r="CG231">
            <v>375.61591154909303</v>
          </cell>
          <cell r="CH231">
            <v>0</v>
          </cell>
        </row>
        <row r="232">
          <cell r="A232" t="str">
            <v>EL/EUR-81</v>
          </cell>
          <cell r="F232">
            <v>0</v>
          </cell>
          <cell r="K232">
            <v>0</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CG233">
            <v>234.75242879461601</v>
          </cell>
          <cell r="CH233">
            <v>234.75242879461601</v>
          </cell>
        </row>
        <row r="234">
          <cell r="A234" t="str">
            <v>EL/EUR-88</v>
          </cell>
          <cell r="B234">
            <v>0</v>
          </cell>
          <cell r="C234">
            <v>155.630332892681</v>
          </cell>
          <cell r="CG234">
            <v>155.630332892681</v>
          </cell>
          <cell r="CH234">
            <v>0</v>
          </cell>
        </row>
        <row r="235">
          <cell r="A235" t="str">
            <v>EL/EUR-92</v>
          </cell>
          <cell r="B235">
            <v>0</v>
          </cell>
          <cell r="C235">
            <v>113.681047950967</v>
          </cell>
          <cell r="CG235">
            <v>113.681047950967</v>
          </cell>
          <cell r="CH235">
            <v>0</v>
          </cell>
        </row>
        <row r="236">
          <cell r="A236" t="str">
            <v>EL/EUR-95</v>
          </cell>
          <cell r="B236">
            <v>0</v>
          </cell>
          <cell r="C236">
            <v>0</v>
          </cell>
          <cell r="D236">
            <v>328.98930417017198</v>
          </cell>
          <cell r="CG236">
            <v>328.98930417017198</v>
          </cell>
          <cell r="CH236">
            <v>0</v>
          </cell>
        </row>
        <row r="237">
          <cell r="A237" t="str">
            <v>EL/ITL-60</v>
          </cell>
          <cell r="B237">
            <v>161.47579515683202</v>
          </cell>
          <cell r="CG237">
            <v>161.47579515683202</v>
          </cell>
          <cell r="CH237">
            <v>0</v>
          </cell>
        </row>
        <row r="238">
          <cell r="A238" t="str">
            <v>EL/ITL-69</v>
          </cell>
          <cell r="B238">
            <v>212.050834731403</v>
          </cell>
          <cell r="CG238">
            <v>212.050834731403</v>
          </cell>
          <cell r="CH238">
            <v>0</v>
          </cell>
        </row>
        <row r="239">
          <cell r="A239" t="str">
            <v>EL/ITL-77</v>
          </cell>
          <cell r="B239">
            <v>0</v>
          </cell>
          <cell r="C239">
            <v>0</v>
          </cell>
          <cell r="D239">
            <v>200.08748089171999</v>
          </cell>
          <cell r="CG239">
            <v>200.08748089171999</v>
          </cell>
          <cell r="CH239">
            <v>0</v>
          </cell>
        </row>
        <row r="240">
          <cell r="A240" t="str">
            <v>EL/JPY-99</v>
          </cell>
          <cell r="B240">
            <v>0</v>
          </cell>
          <cell r="C240">
            <v>0</v>
          </cell>
          <cell r="D240">
            <v>22.372941072844199</v>
          </cell>
          <cell r="CG240">
            <v>22.372941072844199</v>
          </cell>
          <cell r="CH240">
            <v>0</v>
          </cell>
        </row>
        <row r="241">
          <cell r="A241" t="str">
            <v>EL/LIB-67</v>
          </cell>
          <cell r="B241">
            <v>57.729432402175505</v>
          </cell>
          <cell r="CG241">
            <v>57.729432402175505</v>
          </cell>
          <cell r="CH241">
            <v>0</v>
          </cell>
        </row>
        <row r="242">
          <cell r="A242" t="str">
            <v>EL/NLG-78</v>
          </cell>
          <cell r="B242">
            <v>0</v>
          </cell>
          <cell r="C242">
            <v>154.92967740656201</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CG244">
            <v>0.16076685999999998</v>
          </cell>
          <cell r="CH244">
            <v>0</v>
          </cell>
        </row>
        <row r="245">
          <cell r="A245" t="str">
            <v>EXIMUS/YACYRETA</v>
          </cell>
          <cell r="B245">
            <v>23.21632503</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CG249">
            <v>15.664112838069109</v>
          </cell>
          <cell r="CH249">
            <v>8.9509217391304112</v>
          </cell>
        </row>
        <row r="250">
          <cell r="A250" t="str">
            <v>FMI 2003</v>
          </cell>
          <cell r="B250">
            <v>1047.7545733188867</v>
          </cell>
          <cell r="CG250">
            <v>1047.7545733188867</v>
          </cell>
          <cell r="CH250">
            <v>0</v>
          </cell>
        </row>
        <row r="251">
          <cell r="A251" t="str">
            <v>FMI 2003 II</v>
          </cell>
          <cell r="B251">
            <v>3068.8851850723622</v>
          </cell>
          <cell r="C251">
            <v>424.47623150690686</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CG252">
            <v>35.653565972508602</v>
          </cell>
          <cell r="CH252">
            <v>5.44831724742268</v>
          </cell>
        </row>
        <row r="253">
          <cell r="A253" t="str">
            <v>FONP 06/94</v>
          </cell>
          <cell r="B253">
            <v>6.6242401400000004</v>
          </cell>
          <cell r="C253">
            <v>6.6242401400000004</v>
          </cell>
          <cell r="D253">
            <v>6.6242401400000004</v>
          </cell>
          <cell r="E253">
            <v>6.4728599500000001</v>
          </cell>
          <cell r="CG253">
            <v>26.34558037</v>
          </cell>
          <cell r="CH253">
            <v>6.4728599500000001</v>
          </cell>
        </row>
        <row r="254">
          <cell r="A254" t="str">
            <v>FONP 07/94</v>
          </cell>
          <cell r="B254">
            <v>4.0192656900000001</v>
          </cell>
          <cell r="CG254">
            <v>4.0192656900000001</v>
          </cell>
          <cell r="CH254">
            <v>0</v>
          </cell>
        </row>
        <row r="255">
          <cell r="A255" t="str">
            <v>FONP 10/96</v>
          </cell>
          <cell r="B255">
            <v>1.40495456</v>
          </cell>
          <cell r="CG255">
            <v>1.40495456</v>
          </cell>
          <cell r="CH255">
            <v>0</v>
          </cell>
        </row>
        <row r="256">
          <cell r="A256" t="str">
            <v>FONP 12/02</v>
          </cell>
          <cell r="B256">
            <v>7.2375E-3</v>
          </cell>
          <cell r="C256">
            <v>7.2375E-3</v>
          </cell>
          <cell r="D256">
            <v>7.2375E-3</v>
          </cell>
          <cell r="E256">
            <v>7.2375E-3</v>
          </cell>
          <cell r="F256">
            <v>7.2375E-3</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CG277">
            <v>0.21693898569883432</v>
          </cell>
          <cell r="CH277">
            <v>0.16288441293113812</v>
          </cell>
        </row>
        <row r="278">
          <cell r="A278" t="str">
            <v>ISTBSP/SALUD</v>
          </cell>
          <cell r="B278">
            <v>0.86759565999999999</v>
          </cell>
          <cell r="CG278">
            <v>0.86759565999999999</v>
          </cell>
          <cell r="CH278">
            <v>0</v>
          </cell>
        </row>
        <row r="279">
          <cell r="A279" t="str">
            <v>JBIC/HIDRONOR</v>
          </cell>
          <cell r="B279">
            <v>7.6165418832026806</v>
          </cell>
          <cell r="C279">
            <v>7.6157355236501401</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CG284">
            <v>6.2544399711573169</v>
          </cell>
          <cell r="CH284">
            <v>4.5489190241557536</v>
          </cell>
        </row>
        <row r="285">
          <cell r="A285" t="str">
            <v>KFW/NASA</v>
          </cell>
          <cell r="B285">
            <v>0.53056291311140502</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CG286">
            <v>4.4353798702079104</v>
          </cell>
          <cell r="CH286">
            <v>2.3882814685734899</v>
          </cell>
        </row>
        <row r="287">
          <cell r="A287" t="str">
            <v>MEDIO/BANADE</v>
          </cell>
          <cell r="B287">
            <v>15.76582249729598</v>
          </cell>
          <cell r="C287">
            <v>11.041882934743407</v>
          </cell>
          <cell r="D287">
            <v>3.9839399471217325</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CG295">
            <v>18.310162704341476</v>
          </cell>
          <cell r="CH295">
            <v>10.169053302157861</v>
          </cell>
        </row>
        <row r="296">
          <cell r="A296" t="str">
            <v>P BG04/06</v>
          </cell>
          <cell r="B296">
            <v>0</v>
          </cell>
          <cell r="C296">
            <v>0</v>
          </cell>
          <cell r="D296">
            <v>23.329466197775986</v>
          </cell>
          <cell r="E296">
            <v>0</v>
          </cell>
          <cell r="F296">
            <v>2.4221905937404239E-2</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CG307">
            <v>371.91441607363276</v>
          </cell>
          <cell r="CH307">
            <v>371.91441607363276</v>
          </cell>
        </row>
        <row r="308">
          <cell r="A308" t="str">
            <v>P BG16/08$</v>
          </cell>
          <cell r="B308">
            <v>0</v>
          </cell>
          <cell r="C308">
            <v>0</v>
          </cell>
          <cell r="D308">
            <v>0</v>
          </cell>
          <cell r="E308">
            <v>0</v>
          </cell>
          <cell r="F308">
            <v>170.85048594330399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CG312">
            <v>0.24666908557731659</v>
          </cell>
          <cell r="CH312">
            <v>9.6244833086573806E-2</v>
          </cell>
        </row>
        <row r="313">
          <cell r="A313" t="str">
            <v>P BP04/E435</v>
          </cell>
          <cell r="B313">
            <v>4.4156158055860208</v>
          </cell>
          <cell r="C313">
            <v>0</v>
          </cell>
          <cell r="D313">
            <v>1.9048417694512798</v>
          </cell>
          <cell r="CG313">
            <v>6.3204575750373007</v>
          </cell>
          <cell r="CH313">
            <v>0</v>
          </cell>
        </row>
        <row r="314">
          <cell r="A314" t="str">
            <v>P BP05/B400 (Hexagon IV)</v>
          </cell>
          <cell r="B314">
            <v>0</v>
          </cell>
          <cell r="C314">
            <v>29.261187996323002</v>
          </cell>
          <cell r="CG314">
            <v>29.261187996323002</v>
          </cell>
          <cell r="CH314">
            <v>0</v>
          </cell>
        </row>
        <row r="315">
          <cell r="A315" t="str">
            <v>P BP06/B450 (Radar III)</v>
          </cell>
          <cell r="B315">
            <v>0</v>
          </cell>
          <cell r="C315">
            <v>0</v>
          </cell>
          <cell r="D315">
            <v>30.772896489906699</v>
          </cell>
          <cell r="CG315">
            <v>30.772896489906699</v>
          </cell>
          <cell r="CH315">
            <v>0</v>
          </cell>
        </row>
        <row r="316">
          <cell r="A316" t="str">
            <v>P BP06/B450 (Radar IV)</v>
          </cell>
          <cell r="B316">
            <v>0</v>
          </cell>
          <cell r="C316">
            <v>0</v>
          </cell>
          <cell r="D316">
            <v>14.693156306111499</v>
          </cell>
          <cell r="CG316">
            <v>14.693156306111499</v>
          </cell>
          <cell r="CH316">
            <v>0</v>
          </cell>
        </row>
        <row r="317">
          <cell r="A317" t="str">
            <v>P BP06/E580</v>
          </cell>
          <cell r="B317">
            <v>0</v>
          </cell>
          <cell r="C317">
            <v>0</v>
          </cell>
          <cell r="D317">
            <v>969.01975510391082</v>
          </cell>
          <cell r="CG317">
            <v>969.01975510391082</v>
          </cell>
          <cell r="CH317">
            <v>0</v>
          </cell>
        </row>
        <row r="318">
          <cell r="A318" t="str">
            <v>P BP07/B450 (Celtic I)</v>
          </cell>
          <cell r="B318">
            <v>0</v>
          </cell>
          <cell r="C318">
            <v>0</v>
          </cell>
          <cell r="D318">
            <v>0</v>
          </cell>
          <cell r="E318">
            <v>11.4358330321627</v>
          </cell>
          <cell r="CG318">
            <v>11.4358330321627</v>
          </cell>
          <cell r="CH318">
            <v>11.4358330321627</v>
          </cell>
        </row>
        <row r="319">
          <cell r="A319" t="str">
            <v>P BP07/B450 (Celtic II)</v>
          </cell>
          <cell r="B319">
            <v>0</v>
          </cell>
          <cell r="C319">
            <v>0</v>
          </cell>
          <cell r="D319">
            <v>0</v>
          </cell>
          <cell r="E319">
            <v>16.985574298453901</v>
          </cell>
          <cell r="CG319">
            <v>16.985574298453901</v>
          </cell>
          <cell r="CH319">
            <v>16.985574298453901</v>
          </cell>
        </row>
        <row r="320">
          <cell r="A320" t="str">
            <v>P BT03</v>
          </cell>
          <cell r="E320">
            <v>0</v>
          </cell>
          <cell r="F320">
            <v>3.3755782275131523</v>
          </cell>
          <cell r="CG320">
            <v>3.3755782275131523</v>
          </cell>
          <cell r="CH320">
            <v>3.3755782275131523</v>
          </cell>
        </row>
        <row r="321">
          <cell r="A321" t="str">
            <v>P BT04</v>
          </cell>
          <cell r="B321">
            <v>620.83813355365032</v>
          </cell>
          <cell r="E321">
            <v>0</v>
          </cell>
          <cell r="F321">
            <v>6.0789305627546794E-2</v>
          </cell>
          <cell r="CG321">
            <v>620.89892285927783</v>
          </cell>
          <cell r="CH321">
            <v>6.0789305627546794E-2</v>
          </cell>
        </row>
        <row r="322">
          <cell r="A322" t="str">
            <v>P BT05</v>
          </cell>
          <cell r="B322">
            <v>0</v>
          </cell>
          <cell r="C322">
            <v>437.92712029737174</v>
          </cell>
          <cell r="E322">
            <v>0</v>
          </cell>
          <cell r="F322">
            <v>1.16523813478506</v>
          </cell>
          <cell r="CG322">
            <v>439.0923584321568</v>
          </cell>
          <cell r="CH322">
            <v>1.16523813478506</v>
          </cell>
        </row>
        <row r="323">
          <cell r="A323" t="str">
            <v>P BT06</v>
          </cell>
          <cell r="B323">
            <v>0</v>
          </cell>
          <cell r="C323">
            <v>0</v>
          </cell>
          <cell r="D323">
            <v>286.1884428725657</v>
          </cell>
          <cell r="E323">
            <v>0</v>
          </cell>
          <cell r="F323">
            <v>0.9787063314556721</v>
          </cell>
          <cell r="CG323">
            <v>287.16714920402137</v>
          </cell>
          <cell r="CH323">
            <v>0.9787063314556721</v>
          </cell>
        </row>
        <row r="324">
          <cell r="A324" t="str">
            <v>P BT2006</v>
          </cell>
          <cell r="B324">
            <v>221.40913326441239</v>
          </cell>
          <cell r="C324">
            <v>221.40913326441239</v>
          </cell>
          <cell r="D324">
            <v>55.352283316103097</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M326">
            <v>5.1232597503386375</v>
          </cell>
          <cell r="CG326">
            <v>5.1232597503386375</v>
          </cell>
          <cell r="CH326">
            <v>5.1232597503386375</v>
          </cell>
        </row>
        <row r="327">
          <cell r="A327" t="str">
            <v>P DC$</v>
          </cell>
          <cell r="B327">
            <v>4.0644955463917558</v>
          </cell>
          <cell r="C327">
            <v>4.0644955463917558</v>
          </cell>
          <cell r="D327">
            <v>4.0644955463917558</v>
          </cell>
          <cell r="E327">
            <v>1.036883594501719</v>
          </cell>
          <cell r="CG327">
            <v>13.230370233676986</v>
          </cell>
          <cell r="CH327">
            <v>1.036883594501719</v>
          </cell>
        </row>
        <row r="328">
          <cell r="A328" t="str">
            <v>P EL/ARP-61</v>
          </cell>
          <cell r="B328">
            <v>0</v>
          </cell>
          <cell r="C328">
            <v>0</v>
          </cell>
          <cell r="D328">
            <v>0</v>
          </cell>
          <cell r="E328">
            <v>22.652130604811003</v>
          </cell>
          <cell r="F328">
            <v>0.45964335395188799</v>
          </cell>
          <cell r="CG328">
            <v>23.111773958762889</v>
          </cell>
          <cell r="CH328">
            <v>23.111773958762889</v>
          </cell>
        </row>
        <row r="329">
          <cell r="A329" t="str">
            <v>P EL/USD-79</v>
          </cell>
          <cell r="B329">
            <v>0</v>
          </cell>
          <cell r="C329">
            <v>69.269690274432705</v>
          </cell>
          <cell r="CG329">
            <v>69.269690274432705</v>
          </cell>
          <cell r="CH329">
            <v>0</v>
          </cell>
        </row>
        <row r="330">
          <cell r="A330" t="str">
            <v>P EL/USD-91</v>
          </cell>
          <cell r="B330">
            <v>0</v>
          </cell>
          <cell r="C330">
            <v>4.1127186570177505</v>
          </cell>
          <cell r="CG330">
            <v>4.1127186570177505</v>
          </cell>
          <cell r="CH330">
            <v>0</v>
          </cell>
        </row>
        <row r="331">
          <cell r="A331" t="str">
            <v>P FRB</v>
          </cell>
          <cell r="B331">
            <v>123.48490756687565</v>
          </cell>
          <cell r="C331">
            <v>61.733810019101199</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CG332">
            <v>28.329726575275011</v>
          </cell>
          <cell r="CH332">
            <v>21.847885135154499</v>
          </cell>
        </row>
        <row r="333">
          <cell r="A333" t="str">
            <v>P PRO1</v>
          </cell>
          <cell r="B333">
            <v>22.983982515463925</v>
          </cell>
          <cell r="C333">
            <v>22.983982515463925</v>
          </cell>
          <cell r="D333">
            <v>22.983982515463925</v>
          </cell>
          <cell r="E333">
            <v>5.8689432783505167</v>
          </cell>
          <cell r="CG333">
            <v>74.820890824742293</v>
          </cell>
          <cell r="CH333">
            <v>5.8689432783505167</v>
          </cell>
        </row>
        <row r="334">
          <cell r="A334" t="str">
            <v>P PRO10</v>
          </cell>
          <cell r="B334">
            <v>2.8097028520044804</v>
          </cell>
          <cell r="C334">
            <v>2.8097028520044804</v>
          </cell>
          <cell r="D334">
            <v>2.8097028520044804</v>
          </cell>
          <cell r="E334">
            <v>1.4048514260022402</v>
          </cell>
          <cell r="CG334">
            <v>9.8339599820156813</v>
          </cell>
          <cell r="CH334">
            <v>1.4048514260022402</v>
          </cell>
        </row>
        <row r="335">
          <cell r="A335" t="str">
            <v>P PRO2</v>
          </cell>
          <cell r="B335">
            <v>17.426618196813759</v>
          </cell>
          <cell r="C335">
            <v>17.426618196813759</v>
          </cell>
          <cell r="D335">
            <v>17.426618196813759</v>
          </cell>
          <cell r="E335">
            <v>3.2824997121935384</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CG337">
            <v>197.4417649088042</v>
          </cell>
          <cell r="CH337">
            <v>111.72232591145882</v>
          </cell>
        </row>
        <row r="338">
          <cell r="A338" t="str">
            <v>P PRO5</v>
          </cell>
          <cell r="B338">
            <v>9.2653877800687194</v>
          </cell>
          <cell r="C338">
            <v>9.2653877800687194</v>
          </cell>
          <cell r="D338">
            <v>9.2653877800687194</v>
          </cell>
          <cell r="E338">
            <v>4.6375184329896904</v>
          </cell>
          <cell r="CG338">
            <v>32.433681773195843</v>
          </cell>
          <cell r="CH338">
            <v>4.6375184329896904</v>
          </cell>
        </row>
        <row r="339">
          <cell r="A339" t="str">
            <v>P PRO6</v>
          </cell>
          <cell r="B339">
            <v>44.559437239578074</v>
          </cell>
          <cell r="C339">
            <v>44.559437239578074</v>
          </cell>
          <cell r="D339">
            <v>44.559437239578074</v>
          </cell>
          <cell r="E339">
            <v>21.642337887643791</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C350">
            <v>17.93694095242461</v>
          </cell>
          <cell r="D350">
            <v>23.915921269899481</v>
          </cell>
          <cell r="E350">
            <v>23.915921269899481</v>
          </cell>
          <cell r="F350">
            <v>23.915921269899481</v>
          </cell>
          <cell r="G350">
            <v>23.915921269899481</v>
          </cell>
          <cell r="H350">
            <v>23.915921269899481</v>
          </cell>
          <cell r="I350">
            <v>10.112596329250589</v>
          </cell>
          <cell r="CG350">
            <v>147.62914363117261</v>
          </cell>
          <cell r="CH350">
            <v>105.77628140884852</v>
          </cell>
        </row>
        <row r="351">
          <cell r="A351" t="str">
            <v>PRE5</v>
          </cell>
          <cell r="B351">
            <v>259.66633930124738</v>
          </cell>
          <cell r="C351">
            <v>259.66633930124738</v>
          </cell>
          <cell r="D351">
            <v>259.66633930124738</v>
          </cell>
          <cell r="E351">
            <v>23.303389426497599</v>
          </cell>
          <cell r="CG351">
            <v>802.3024073302397</v>
          </cell>
          <cell r="CH351">
            <v>23.303389426497599</v>
          </cell>
        </row>
        <row r="352">
          <cell r="A352" t="str">
            <v>PRE6</v>
          </cell>
          <cell r="B352">
            <v>2.3311103716282924</v>
          </cell>
          <cell r="C352">
            <v>2.3311103716282924</v>
          </cell>
          <cell r="D352">
            <v>2.3311103716282924</v>
          </cell>
          <cell r="E352">
            <v>0.209202211957284</v>
          </cell>
          <cell r="CG352">
            <v>7.2025333268421612</v>
          </cell>
          <cell r="CH352">
            <v>0.209202211957284</v>
          </cell>
        </row>
        <row r="353">
          <cell r="A353" t="str">
            <v>PRO1</v>
          </cell>
          <cell r="B353">
            <v>0.69812507903779897</v>
          </cell>
          <cell r="CG353">
            <v>0.69812507903779897</v>
          </cell>
          <cell r="CH353">
            <v>0</v>
          </cell>
        </row>
        <row r="354">
          <cell r="A354" t="str">
            <v>PRO10</v>
          </cell>
          <cell r="B354">
            <v>1.195107336853372</v>
          </cell>
          <cell r="CG354">
            <v>1.195107336853372</v>
          </cell>
          <cell r="CH354">
            <v>0</v>
          </cell>
        </row>
        <row r="355">
          <cell r="A355" t="str">
            <v>PRO2</v>
          </cell>
          <cell r="B355">
            <v>3.3484393030186173</v>
          </cell>
          <cell r="CG355">
            <v>3.3484393030186173</v>
          </cell>
          <cell r="CH355">
            <v>0</v>
          </cell>
        </row>
        <row r="356">
          <cell r="A356" t="str">
            <v>PRO3</v>
          </cell>
          <cell r="B356">
            <v>1.2151321649484539</v>
          </cell>
          <cell r="C356">
            <v>1.2151321649484539</v>
          </cell>
          <cell r="D356">
            <v>1.2151321649484539</v>
          </cell>
          <cell r="E356">
            <v>1.2194618384879727</v>
          </cell>
          <cell r="CG356">
            <v>4.8648583333333342</v>
          </cell>
          <cell r="CH356">
            <v>1.2194618384879727</v>
          </cell>
        </row>
        <row r="357">
          <cell r="A357" t="str">
            <v>PRO4</v>
          </cell>
          <cell r="B357">
            <v>43.035259855140232</v>
          </cell>
          <cell r="C357">
            <v>43.035259855140232</v>
          </cell>
          <cell r="D357">
            <v>43.035259855140232</v>
          </cell>
          <cell r="E357">
            <v>42.952672968584061</v>
          </cell>
          <cell r="CG357">
            <v>172.05845253400477</v>
          </cell>
          <cell r="CH357">
            <v>42.952672968584061</v>
          </cell>
        </row>
        <row r="358">
          <cell r="A358" t="str">
            <v>PRO5</v>
          </cell>
          <cell r="B358">
            <v>0.61465021993127178</v>
          </cell>
          <cell r="CG358">
            <v>0.61465021993127178</v>
          </cell>
          <cell r="CH358">
            <v>0</v>
          </cell>
        </row>
        <row r="359">
          <cell r="A359" t="str">
            <v>PRO6</v>
          </cell>
          <cell r="B359">
            <v>7.492741655398742</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CG361">
            <v>1.185419386986567</v>
          </cell>
          <cell r="CH361">
            <v>0.7904537376178794</v>
          </cell>
        </row>
        <row r="362">
          <cell r="A362" t="str">
            <v>PRO9</v>
          </cell>
          <cell r="B362">
            <v>0.7128681030927827</v>
          </cell>
          <cell r="CG362">
            <v>0.7128681030927827</v>
          </cell>
          <cell r="CH362">
            <v>0</v>
          </cell>
        </row>
        <row r="363">
          <cell r="A363" t="str">
            <v>SABA/INTGM</v>
          </cell>
          <cell r="B363">
            <v>0.81604444000000009</v>
          </cell>
          <cell r="C363">
            <v>0.48222741999999996</v>
          </cell>
          <cell r="D363">
            <v>0.28354438000000004</v>
          </cell>
          <cell r="E363">
            <v>9.682781E-2</v>
          </cell>
          <cell r="CG363">
            <v>1.6786440500000002</v>
          </cell>
          <cell r="CH363">
            <v>9.682781E-2</v>
          </cell>
        </row>
        <row r="364">
          <cell r="A364" t="str">
            <v>SGP/TESORO</v>
          </cell>
          <cell r="B364">
            <v>0.7924599200000001</v>
          </cell>
          <cell r="CG364">
            <v>0.7924599200000001</v>
          </cell>
          <cell r="CH364">
            <v>0</v>
          </cell>
        </row>
        <row r="365">
          <cell r="A365" t="str">
            <v>VER 1</v>
          </cell>
          <cell r="B365">
            <v>3.5433064236682901</v>
          </cell>
          <cell r="CG365">
            <v>3.5433064236682901</v>
          </cell>
          <cell r="CH365">
            <v>0</v>
          </cell>
        </row>
        <row r="366">
          <cell r="A366" t="str">
            <v>VER 2</v>
          </cell>
          <cell r="B366">
            <v>2.5123669432090598</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CG368">
            <v>94.279902788126435</v>
          </cell>
          <cell r="CH368">
            <v>29.601285049873827</v>
          </cell>
        </row>
        <row r="369">
          <cell r="A369" t="str">
            <v>#N/A</v>
          </cell>
          <cell r="B369">
            <v>0.59551147422680384</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sheetData sheetId="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sheetData sheetId="1"/>
      <sheetData sheetId="2"/>
      <sheetData sheetId="3"/>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tabSelected="1" view="pageBreakPreview" zoomScale="85" zoomScaleSheetLayoutView="85" workbookViewId="0"/>
  </sheetViews>
  <sheetFormatPr baseColWidth="10" defaultColWidth="9.140625" defaultRowHeight="15.75" x14ac:dyDescent="0.25"/>
  <cols>
    <col min="1" max="1" width="5.7109375" style="1" customWidth="1"/>
    <col min="2" max="2" width="15.7109375" style="1" customWidth="1"/>
    <col min="3" max="3" width="105.140625" style="1" customWidth="1"/>
    <col min="4" max="4" width="7.28515625" style="1" customWidth="1"/>
    <col min="5" max="5" width="19.28515625" style="1" customWidth="1"/>
    <col min="6" max="6" width="10" style="3" customWidth="1"/>
    <col min="7" max="9" width="12.28515625" style="3" customWidth="1"/>
    <col min="10" max="11" width="14" style="3" customWidth="1"/>
    <col min="12" max="16" width="9.140625" style="3" customWidth="1"/>
    <col min="17" max="16384" width="9.140625" style="1"/>
  </cols>
  <sheetData>
    <row r="1" spans="2:5" ht="30.75" customHeight="1" thickBot="1" x14ac:dyDescent="0.45">
      <c r="C1" s="2"/>
    </row>
    <row r="2" spans="2:5" ht="27" customHeight="1" thickBot="1" x14ac:dyDescent="0.3">
      <c r="B2" s="1014" t="s">
        <v>0</v>
      </c>
      <c r="C2" s="1015"/>
    </row>
    <row r="3" spans="2:5" ht="24.75" customHeight="1" thickBot="1" x14ac:dyDescent="0.3"/>
    <row r="4" spans="2:5" ht="25.5" customHeight="1" thickBot="1" x14ac:dyDescent="0.3">
      <c r="B4" s="1016" t="s">
        <v>1</v>
      </c>
      <c r="C4" s="1017"/>
    </row>
    <row r="5" spans="2:5" ht="16.5" thickBot="1" x14ac:dyDescent="0.3"/>
    <row r="6" spans="2:5" ht="24" customHeight="1" thickBot="1" x14ac:dyDescent="0.3">
      <c r="B6" s="4" t="s">
        <v>2</v>
      </c>
      <c r="C6" s="5" t="s">
        <v>3</v>
      </c>
    </row>
    <row r="7" spans="2:5" ht="27" customHeight="1" x14ac:dyDescent="0.25">
      <c r="B7" s="1012" t="s">
        <v>4</v>
      </c>
      <c r="C7" s="1013"/>
    </row>
    <row r="8" spans="2:5" x14ac:dyDescent="0.25">
      <c r="B8" s="6" t="s">
        <v>5</v>
      </c>
      <c r="C8" s="7" t="s">
        <v>6</v>
      </c>
    </row>
    <row r="9" spans="2:5" x14ac:dyDescent="0.25">
      <c r="B9" s="8" t="s">
        <v>7</v>
      </c>
      <c r="C9" s="7" t="s">
        <v>8</v>
      </c>
    </row>
    <row r="10" spans="2:5" x14ac:dyDescent="0.25">
      <c r="B10" s="8" t="s">
        <v>9</v>
      </c>
      <c r="C10" s="7" t="s">
        <v>10</v>
      </c>
    </row>
    <row r="11" spans="2:5" x14ac:dyDescent="0.25">
      <c r="B11" s="6" t="s">
        <v>11</v>
      </c>
      <c r="C11" s="7" t="s">
        <v>12</v>
      </c>
    </row>
    <row r="12" spans="2:5" x14ac:dyDescent="0.25">
      <c r="B12" s="6" t="s">
        <v>13</v>
      </c>
      <c r="C12" s="7" t="s">
        <v>14</v>
      </c>
      <c r="E12" s="9"/>
    </row>
    <row r="13" spans="2:5" x14ac:dyDescent="0.25">
      <c r="B13" s="6" t="s">
        <v>15</v>
      </c>
      <c r="C13" s="7" t="s">
        <v>16</v>
      </c>
      <c r="E13" s="9"/>
    </row>
    <row r="14" spans="2:5" x14ac:dyDescent="0.25">
      <c r="B14" s="6" t="s">
        <v>17</v>
      </c>
      <c r="C14" s="7" t="s">
        <v>18</v>
      </c>
      <c r="E14" s="9"/>
    </row>
    <row r="15" spans="2:5" x14ac:dyDescent="0.25">
      <c r="B15" s="6" t="s">
        <v>19</v>
      </c>
      <c r="C15" s="7" t="s">
        <v>20</v>
      </c>
      <c r="E15" s="9"/>
    </row>
    <row r="16" spans="2:5" x14ac:dyDescent="0.25">
      <c r="B16" s="6" t="s">
        <v>21</v>
      </c>
      <c r="C16" s="7" t="s">
        <v>22</v>
      </c>
      <c r="E16" s="9"/>
    </row>
    <row r="17" spans="1:5" x14ac:dyDescent="0.25">
      <c r="B17" s="8" t="s">
        <v>23</v>
      </c>
      <c r="C17" s="7" t="s">
        <v>24</v>
      </c>
      <c r="E17" s="9"/>
    </row>
    <row r="18" spans="1:5" x14ac:dyDescent="0.25">
      <c r="B18" s="8" t="s">
        <v>25</v>
      </c>
      <c r="C18" s="7" t="s">
        <v>26</v>
      </c>
      <c r="E18" s="9"/>
    </row>
    <row r="19" spans="1:5" ht="16.5" thickBot="1" x14ac:dyDescent="0.3">
      <c r="B19" s="10" t="s">
        <v>27</v>
      </c>
      <c r="C19" s="11" t="s">
        <v>28</v>
      </c>
      <c r="E19" s="9"/>
    </row>
    <row r="20" spans="1:5" ht="16.5" thickBot="1" x14ac:dyDescent="0.3">
      <c r="A20" s="3"/>
      <c r="B20" s="3"/>
      <c r="C20" s="3"/>
      <c r="D20" s="3"/>
      <c r="E20" s="3"/>
    </row>
    <row r="21" spans="1:5" ht="27" customHeight="1" x14ac:dyDescent="0.25">
      <c r="B21" s="1012" t="s">
        <v>29</v>
      </c>
      <c r="C21" s="1013"/>
    </row>
    <row r="22" spans="1:5" ht="15.75" customHeight="1" x14ac:dyDescent="0.25">
      <c r="B22" s="6" t="s">
        <v>30</v>
      </c>
      <c r="C22" s="7" t="s">
        <v>31</v>
      </c>
    </row>
    <row r="23" spans="1:5" x14ac:dyDescent="0.25">
      <c r="B23" s="12" t="s">
        <v>32</v>
      </c>
      <c r="C23" s="7" t="s">
        <v>33</v>
      </c>
    </row>
    <row r="24" spans="1:5" ht="15.75" customHeight="1" thickBot="1" x14ac:dyDescent="0.3">
      <c r="B24" s="936" t="s">
        <v>34</v>
      </c>
      <c r="C24" s="14" t="s">
        <v>35</v>
      </c>
    </row>
    <row r="25" spans="1:5" ht="16.5" thickBot="1" x14ac:dyDescent="0.3">
      <c r="A25" s="3"/>
      <c r="B25" s="3"/>
      <c r="C25" s="3"/>
      <c r="D25" s="3"/>
      <c r="E25" s="3"/>
    </row>
    <row r="26" spans="1:5" ht="27.75" customHeight="1" x14ac:dyDescent="0.25">
      <c r="B26" s="1018" t="s">
        <v>36</v>
      </c>
      <c r="C26" s="1019"/>
    </row>
    <row r="27" spans="1:5" ht="31.5" customHeight="1" x14ac:dyDescent="0.25">
      <c r="B27" s="6" t="s">
        <v>37</v>
      </c>
      <c r="C27" s="7" t="s">
        <v>38</v>
      </c>
    </row>
    <row r="28" spans="1:5" ht="31.5" x14ac:dyDescent="0.25">
      <c r="B28" s="6" t="s">
        <v>39</v>
      </c>
      <c r="C28" s="7" t="s">
        <v>40</v>
      </c>
    </row>
    <row r="29" spans="1:5" ht="31.5" x14ac:dyDescent="0.25">
      <c r="B29" s="6" t="s">
        <v>41</v>
      </c>
      <c r="C29" s="7" t="s">
        <v>42</v>
      </c>
    </row>
    <row r="30" spans="1:5" ht="31.5" x14ac:dyDescent="0.25">
      <c r="B30" s="6" t="s">
        <v>43</v>
      </c>
      <c r="C30" s="7" t="s">
        <v>44</v>
      </c>
    </row>
    <row r="31" spans="1:5" ht="31.5" x14ac:dyDescent="0.25">
      <c r="B31" s="6" t="s">
        <v>45</v>
      </c>
      <c r="C31" s="7" t="s">
        <v>46</v>
      </c>
    </row>
    <row r="32" spans="1:5" ht="17.25" customHeight="1" x14ac:dyDescent="0.25">
      <c r="B32" s="6" t="s">
        <v>47</v>
      </c>
      <c r="C32" s="7" t="s">
        <v>48</v>
      </c>
    </row>
    <row r="33" spans="1:5" x14ac:dyDescent="0.25">
      <c r="B33" s="6" t="s">
        <v>49</v>
      </c>
      <c r="C33" s="7" t="s">
        <v>50</v>
      </c>
    </row>
    <row r="34" spans="1:5" ht="32.25" customHeight="1" thickBot="1" x14ac:dyDescent="0.3">
      <c r="B34" s="13" t="s">
        <v>51</v>
      </c>
      <c r="C34" s="14" t="s">
        <v>52</v>
      </c>
    </row>
    <row r="35" spans="1:5" ht="16.5" thickBot="1" x14ac:dyDescent="0.3">
      <c r="A35" s="3"/>
      <c r="B35" s="3"/>
      <c r="C35" s="3"/>
      <c r="D35" s="3"/>
      <c r="E35" s="3"/>
    </row>
    <row r="36" spans="1:5" ht="27.75" customHeight="1" x14ac:dyDescent="0.25">
      <c r="B36" s="1012" t="s">
        <v>53</v>
      </c>
      <c r="C36" s="1013"/>
    </row>
    <row r="37" spans="1:5" x14ac:dyDescent="0.25">
      <c r="B37" s="6" t="s">
        <v>54</v>
      </c>
      <c r="C37" s="7" t="s">
        <v>55</v>
      </c>
    </row>
    <row r="38" spans="1:5" x14ac:dyDescent="0.25">
      <c r="B38" s="6" t="s">
        <v>56</v>
      </c>
      <c r="C38" s="7" t="s">
        <v>57</v>
      </c>
    </row>
    <row r="39" spans="1:5" x14ac:dyDescent="0.25">
      <c r="B39" s="6" t="s">
        <v>58</v>
      </c>
      <c r="C39" s="7" t="s">
        <v>59</v>
      </c>
    </row>
    <row r="40" spans="1:5" x14ac:dyDescent="0.25">
      <c r="B40" s="6" t="s">
        <v>60</v>
      </c>
      <c r="C40" s="7" t="s">
        <v>61</v>
      </c>
    </row>
    <row r="41" spans="1:5" x14ac:dyDescent="0.25">
      <c r="B41" s="6" t="s">
        <v>62</v>
      </c>
      <c r="C41" s="7" t="s">
        <v>891</v>
      </c>
    </row>
    <row r="42" spans="1:5" x14ac:dyDescent="0.25">
      <c r="B42" s="6" t="s">
        <v>63</v>
      </c>
      <c r="C42" s="7" t="s">
        <v>892</v>
      </c>
    </row>
    <row r="43" spans="1:5" ht="16.5" thickBot="1" x14ac:dyDescent="0.3">
      <c r="B43" s="13" t="s">
        <v>64</v>
      </c>
      <c r="C43" s="14" t="s">
        <v>65</v>
      </c>
    </row>
    <row r="46" spans="1:5" ht="18" customHeight="1" x14ac:dyDescent="0.25"/>
    <row r="59" ht="30" customHeight="1" x14ac:dyDescent="0.25"/>
  </sheetData>
  <mergeCells count="6">
    <mergeCell ref="B36:C36"/>
    <mergeCell ref="B2:C2"/>
    <mergeCell ref="B4:C4"/>
    <mergeCell ref="B7:C7"/>
    <mergeCell ref="B21:C21"/>
    <mergeCell ref="B26:C26"/>
  </mergeCells>
  <hyperlinks>
    <hyperlink ref="B37" location="A.4.1!A1" display="A.4.1"/>
    <hyperlink ref="B27" location="A.3.1!A1" display="A.3.1"/>
    <hyperlink ref="B28:B34" location="A.16.1!A1" display="A.16.1!A1"/>
    <hyperlink ref="B38" location="A.4.2!A1" display="A.4.2"/>
    <hyperlink ref="B39" location="A.4.3!A1" display="A.4.3"/>
    <hyperlink ref="B22" location="A.2.1!A1" display="A.2.1"/>
    <hyperlink ref="B28" location="A.3.2!A1" display="A.3.2"/>
    <hyperlink ref="B29" location="A.3.3!A1" display="A.3.3"/>
    <hyperlink ref="B30" location="A.3.4!A1" display="A.3.4"/>
    <hyperlink ref="B31" location="A.3.5!A1" display="A.3.5"/>
    <hyperlink ref="B32" location="A.3.6!A1" display="A.3.6"/>
    <hyperlink ref="B33" location="A.3.7!A1" display="A.3.7"/>
    <hyperlink ref="B34" location="A.3.8!A1" display="A.3.8"/>
    <hyperlink ref="B40" location="A.4.4!A1" display="A.4.4"/>
    <hyperlink ref="B41" location="A.4.5!A1" display="A.4.5"/>
    <hyperlink ref="B42" location="A.4.6!A1" display="A.4.6"/>
    <hyperlink ref="B43" location="A.4.7!A1" display="A.4.7"/>
    <hyperlink ref="B8" location="A.1.1!A1" display="A.1.1"/>
    <hyperlink ref="B9" location="A.1.2!A1" display="A.1.2!A1"/>
    <hyperlink ref="B10" location="'A. 1.3'!A1" display="A. 1.3"/>
    <hyperlink ref="B11" location="A.1.4!A1" display="A.1.4"/>
    <hyperlink ref="B12" location="A.1.5!A1" display="A.1.5"/>
    <hyperlink ref="B13" location="A.1.6!A1" display="A.1.6"/>
    <hyperlink ref="B14" location="A.1.7!A1" display="A.1.7"/>
    <hyperlink ref="B15" location="A.1.8!A1" display="A.1.8"/>
    <hyperlink ref="B16" location="A.1.9!A1" display="A.1.9"/>
    <hyperlink ref="B17" location="A.1.10!A1" display="A.1.10!A1"/>
    <hyperlink ref="B18" location="A.1.11!A1" display="A.1.11!A1"/>
    <hyperlink ref="B19" location="A.1.12!A1" display="A.1.12!A1"/>
    <hyperlink ref="B23" location="A.2.2!A1" display="A.2.2"/>
    <hyperlink ref="B24" location="A.2.3!A1" display="A.2.3"/>
  </hyperlinks>
  <printOptions horizontalCentered="1"/>
  <pageMargins left="0.39370078740157483" right="0.39370078740157483" top="0.19685039370078741" bottom="0.19685039370078741" header="0.15748031496062992" footer="0"/>
  <pageSetup paperSize="9" scale="80" orientation="portrait" horizontalDpi="300" verticalDpi="300" r:id="rId1"/>
  <headerFooter alignWithMargins="0">
    <oddFooter>&amp;R&amp;8&amp;A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showGridLines="0" showRuler="0" view="pageBreakPreview" zoomScale="85" zoomScaleSheetLayoutView="85" workbookViewId="0"/>
  </sheetViews>
  <sheetFormatPr baseColWidth="10" defaultColWidth="32.7109375" defaultRowHeight="12.75" x14ac:dyDescent="0.2"/>
  <cols>
    <col min="1" max="1" width="11.42578125" customWidth="1"/>
    <col min="2" max="2" width="14.28515625" style="217" customWidth="1"/>
    <col min="3" max="3" width="38.28515625" style="217" customWidth="1"/>
    <col min="4" max="4" width="31" style="217" customWidth="1"/>
    <col min="5" max="5" width="13" style="217" bestFit="1" customWidth="1"/>
    <col min="6" max="6" width="22.7109375" style="217" customWidth="1"/>
    <col min="7" max="7" width="22.28515625" style="217" customWidth="1"/>
    <col min="8" max="8" width="21.5703125" style="217" customWidth="1"/>
    <col min="9" max="16384" width="32.7109375" style="217"/>
  </cols>
  <sheetData>
    <row r="1" spans="1:8" x14ac:dyDescent="0.2">
      <c r="A1" s="16" t="s">
        <v>66</v>
      </c>
    </row>
    <row r="2" spans="1:8" x14ac:dyDescent="0.2">
      <c r="A2" s="16"/>
    </row>
    <row r="3" spans="1:8" x14ac:dyDescent="0.2">
      <c r="A3" s="16"/>
    </row>
    <row r="4" spans="1:8" ht="14.25" x14ac:dyDescent="0.2">
      <c r="B4" s="17" t="s">
        <v>67</v>
      </c>
      <c r="C4" s="17"/>
      <c r="D4" s="17"/>
      <c r="E4" s="21"/>
      <c r="F4" s="21"/>
      <c r="G4" s="21"/>
      <c r="H4" s="218"/>
    </row>
    <row r="5" spans="1:8" ht="14.25" x14ac:dyDescent="0.2">
      <c r="B5" s="20" t="s">
        <v>68</v>
      </c>
      <c r="C5" s="17"/>
      <c r="D5" s="17"/>
      <c r="E5" s="21"/>
      <c r="F5" s="21"/>
      <c r="G5" s="21"/>
      <c r="H5" s="21"/>
    </row>
    <row r="6" spans="1:8" x14ac:dyDescent="0.2">
      <c r="B6" s="21"/>
      <c r="C6" s="21"/>
      <c r="D6" s="21"/>
      <c r="E6" s="219"/>
      <c r="F6" s="219"/>
      <c r="G6" s="219"/>
      <c r="H6" s="21"/>
    </row>
    <row r="7" spans="1:8" x14ac:dyDescent="0.2">
      <c r="B7" s="220"/>
      <c r="C7" s="21"/>
      <c r="D7" s="21"/>
      <c r="E7" s="219"/>
      <c r="F7" s="219"/>
      <c r="G7" s="219"/>
      <c r="H7" s="21"/>
    </row>
    <row r="8" spans="1:8" x14ac:dyDescent="0.2">
      <c r="B8" s="21"/>
      <c r="C8" s="21"/>
      <c r="D8" s="21"/>
      <c r="E8" s="21"/>
      <c r="F8" s="21"/>
      <c r="G8" s="21"/>
      <c r="H8" s="21"/>
    </row>
    <row r="9" spans="1:8" ht="16.5" x14ac:dyDescent="0.25">
      <c r="B9" s="1020" t="s">
        <v>220</v>
      </c>
      <c r="C9" s="1020"/>
      <c r="D9" s="1020"/>
      <c r="E9" s="1020"/>
      <c r="F9" s="1020"/>
      <c r="G9" s="1020"/>
      <c r="H9" s="1020"/>
    </row>
    <row r="10" spans="1:8" ht="16.5" x14ac:dyDescent="0.25">
      <c r="B10" s="1020" t="s">
        <v>221</v>
      </c>
      <c r="C10" s="1020"/>
      <c r="D10" s="1020"/>
      <c r="E10" s="1020"/>
      <c r="F10" s="1020"/>
      <c r="G10" s="1020"/>
      <c r="H10" s="1020"/>
    </row>
    <row r="11" spans="1:8" ht="13.5" customHeight="1" x14ac:dyDescent="0.2">
      <c r="B11" s="1046" t="s">
        <v>222</v>
      </c>
      <c r="C11" s="1046"/>
      <c r="D11" s="1046"/>
      <c r="E11" s="1046"/>
      <c r="F11" s="1046"/>
      <c r="G11" s="1046"/>
      <c r="H11" s="1046"/>
    </row>
    <row r="12" spans="1:8" x14ac:dyDescent="0.2">
      <c r="B12" s="21"/>
      <c r="C12" s="72"/>
      <c r="D12" s="72"/>
      <c r="E12" s="219"/>
      <c r="F12" s="72"/>
      <c r="G12" s="72"/>
      <c r="H12" s="221"/>
    </row>
    <row r="13" spans="1:8" ht="13.5" thickBot="1" x14ac:dyDescent="0.25">
      <c r="B13" s="21"/>
      <c r="C13" s="72"/>
      <c r="D13" s="72"/>
      <c r="E13" s="21"/>
      <c r="F13" s="72"/>
      <c r="G13" s="72"/>
      <c r="H13" s="218" t="s">
        <v>223</v>
      </c>
    </row>
    <row r="14" spans="1:8" ht="13.5" customHeight="1" thickTop="1" x14ac:dyDescent="0.2">
      <c r="B14" s="1047" t="s">
        <v>224</v>
      </c>
      <c r="C14" s="1050" t="s">
        <v>225</v>
      </c>
      <c r="D14" s="1050" t="s">
        <v>226</v>
      </c>
      <c r="E14" s="1053" t="s">
        <v>227</v>
      </c>
      <c r="F14" s="1056" t="s">
        <v>228</v>
      </c>
      <c r="G14" s="1059" t="s">
        <v>229</v>
      </c>
      <c r="H14" s="1062" t="s">
        <v>230</v>
      </c>
    </row>
    <row r="15" spans="1:8" x14ac:dyDescent="0.2">
      <c r="B15" s="1048"/>
      <c r="C15" s="1051"/>
      <c r="D15" s="1051"/>
      <c r="E15" s="1054"/>
      <c r="F15" s="1057"/>
      <c r="G15" s="1060"/>
      <c r="H15" s="1063"/>
    </row>
    <row r="16" spans="1:8" x14ac:dyDescent="0.2">
      <c r="B16" s="1048"/>
      <c r="C16" s="1051"/>
      <c r="D16" s="1051"/>
      <c r="E16" s="1054"/>
      <c r="F16" s="1057"/>
      <c r="G16" s="1060"/>
      <c r="H16" s="1063"/>
    </row>
    <row r="17" spans="2:11" x14ac:dyDescent="0.2">
      <c r="B17" s="1048"/>
      <c r="C17" s="1051"/>
      <c r="D17" s="1051"/>
      <c r="E17" s="1054"/>
      <c r="F17" s="1057"/>
      <c r="G17" s="1060"/>
      <c r="H17" s="1063"/>
    </row>
    <row r="18" spans="2:11" x14ac:dyDescent="0.2">
      <c r="B18" s="1049"/>
      <c r="C18" s="1052"/>
      <c r="D18" s="1052"/>
      <c r="E18" s="1055"/>
      <c r="F18" s="1058"/>
      <c r="G18" s="1061"/>
      <c r="H18" s="1064"/>
    </row>
    <row r="19" spans="2:11" x14ac:dyDescent="0.2">
      <c r="B19" s="222"/>
      <c r="C19" s="223"/>
      <c r="D19" s="224"/>
      <c r="E19" s="225"/>
      <c r="F19" s="226"/>
      <c r="G19" s="227"/>
      <c r="H19" s="938"/>
    </row>
    <row r="20" spans="2:11" ht="15.75" x14ac:dyDescent="0.25">
      <c r="B20" s="222"/>
      <c r="C20" s="228" t="s">
        <v>231</v>
      </c>
      <c r="D20" s="229"/>
      <c r="E20" s="230"/>
      <c r="F20" s="231">
        <f>+F22+F70+F87+F27</f>
        <v>24315282.731259078</v>
      </c>
      <c r="G20" s="232">
        <f>+G22+G70+G87+G27</f>
        <v>23336554.780523367</v>
      </c>
      <c r="H20" s="103">
        <f>+H22+H70+H87+H27</f>
        <v>23527108.751800969</v>
      </c>
      <c r="I20" s="994"/>
      <c r="J20" s="994"/>
      <c r="K20" s="994"/>
    </row>
    <row r="21" spans="2:11" ht="15.75" x14ac:dyDescent="0.25">
      <c r="B21" s="222"/>
      <c r="C21" s="229"/>
      <c r="D21" s="233"/>
      <c r="E21" s="234"/>
      <c r="F21" s="235"/>
      <c r="G21" s="236"/>
      <c r="H21" s="110"/>
      <c r="I21" s="994"/>
      <c r="J21" s="994"/>
      <c r="K21" s="994"/>
    </row>
    <row r="22" spans="2:11" ht="15" x14ac:dyDescent="0.25">
      <c r="B22" s="222"/>
      <c r="C22" s="237" t="s">
        <v>232</v>
      </c>
      <c r="D22" s="237"/>
      <c r="E22" s="238"/>
      <c r="F22" s="239">
        <f>SUM(F23:F25)</f>
        <v>468988.16796489677</v>
      </c>
      <c r="G22" s="240">
        <f>SUM(G23:G25)</f>
        <v>463896.36181230657</v>
      </c>
      <c r="H22" s="937">
        <f>SUM(H23:H25)</f>
        <v>613383.27142725955</v>
      </c>
      <c r="I22" s="994"/>
      <c r="J22" s="994"/>
      <c r="K22" s="994"/>
    </row>
    <row r="23" spans="2:11" x14ac:dyDescent="0.2">
      <c r="B23" s="222">
        <v>36526</v>
      </c>
      <c r="C23" s="241" t="s">
        <v>233</v>
      </c>
      <c r="D23" s="242" t="s">
        <v>234</v>
      </c>
      <c r="E23" s="243">
        <v>2016</v>
      </c>
      <c r="F23" s="244">
        <v>5510.6127192534896</v>
      </c>
      <c r="G23" s="292">
        <v>418.80656666327354</v>
      </c>
      <c r="H23" s="53">
        <v>467.88998265247119</v>
      </c>
      <c r="I23" s="994"/>
      <c r="J23" s="994"/>
      <c r="K23" s="994"/>
    </row>
    <row r="24" spans="2:11" x14ac:dyDescent="0.2">
      <c r="B24" s="222">
        <v>40182</v>
      </c>
      <c r="C24" s="241" t="s">
        <v>235</v>
      </c>
      <c r="D24" s="246" t="s">
        <v>236</v>
      </c>
      <c r="E24" s="243">
        <v>2016</v>
      </c>
      <c r="F24" s="244">
        <v>265484.45411975466</v>
      </c>
      <c r="G24" s="292">
        <v>265484.45411975466</v>
      </c>
      <c r="H24" s="53">
        <v>265484.45411975466</v>
      </c>
      <c r="I24" s="994"/>
      <c r="J24" s="994"/>
      <c r="K24" s="994"/>
    </row>
    <row r="25" spans="2:11" x14ac:dyDescent="0.2">
      <c r="B25" s="222">
        <v>40182</v>
      </c>
      <c r="C25" s="241" t="s">
        <v>237</v>
      </c>
      <c r="D25" s="246" t="s">
        <v>236</v>
      </c>
      <c r="E25" s="243">
        <v>2022</v>
      </c>
      <c r="F25" s="244">
        <v>197993.10112588864</v>
      </c>
      <c r="G25" s="292">
        <v>197993.10112588864</v>
      </c>
      <c r="H25" s="53">
        <v>347430.92732485238</v>
      </c>
      <c r="I25" s="994"/>
      <c r="J25" s="994"/>
      <c r="K25" s="994"/>
    </row>
    <row r="26" spans="2:11" x14ac:dyDescent="0.2">
      <c r="B26" s="222"/>
      <c r="C26" s="241"/>
      <c r="D26" s="246"/>
      <c r="E26" s="243"/>
      <c r="F26" s="244"/>
      <c r="G26" s="245"/>
      <c r="H26" s="53"/>
      <c r="I26" s="994"/>
      <c r="J26" s="994"/>
      <c r="K26" s="994"/>
    </row>
    <row r="27" spans="2:11" ht="15" x14ac:dyDescent="0.25">
      <c r="B27" s="222"/>
      <c r="C27" s="237" t="s">
        <v>238</v>
      </c>
      <c r="D27" s="237"/>
      <c r="E27" s="238"/>
      <c r="F27" s="247">
        <f>SUM(F28:F68)</f>
        <v>7277693.799180245</v>
      </c>
      <c r="G27" s="239">
        <f t="shared" ref="G27:H27" si="0">SUM(G28:G68)</f>
        <v>7277693.799180245</v>
      </c>
      <c r="H27" s="937">
        <f t="shared" si="0"/>
        <v>7277693.799180245</v>
      </c>
      <c r="I27" s="994"/>
      <c r="J27" s="994"/>
      <c r="K27" s="994"/>
    </row>
    <row r="28" spans="2:11" x14ac:dyDescent="0.2">
      <c r="B28" s="222">
        <v>41982</v>
      </c>
      <c r="C28" s="248" t="s">
        <v>239</v>
      </c>
      <c r="D28" s="249">
        <v>0.16553000000000001</v>
      </c>
      <c r="E28" s="243">
        <v>2015</v>
      </c>
      <c r="F28" s="244">
        <v>3401.4762406884588</v>
      </c>
      <c r="G28" s="114">
        <v>3401.4762406884588</v>
      </c>
      <c r="H28" s="53">
        <v>3401.4762406884588</v>
      </c>
      <c r="I28" s="994"/>
      <c r="J28" s="994"/>
      <c r="K28" s="994"/>
    </row>
    <row r="29" spans="2:11" x14ac:dyDescent="0.2">
      <c r="B29" s="222">
        <v>41995</v>
      </c>
      <c r="C29" s="248" t="s">
        <v>240</v>
      </c>
      <c r="D29" s="249" t="s">
        <v>241</v>
      </c>
      <c r="E29" s="243">
        <v>2016</v>
      </c>
      <c r="F29" s="244">
        <v>453530.16542512784</v>
      </c>
      <c r="G29" s="114">
        <v>453530.16542512784</v>
      </c>
      <c r="H29" s="53">
        <v>453530.16542512784</v>
      </c>
      <c r="I29" s="994"/>
      <c r="J29" s="994"/>
      <c r="K29" s="994"/>
    </row>
    <row r="30" spans="2:11" x14ac:dyDescent="0.2">
      <c r="B30" s="222">
        <v>41942</v>
      </c>
      <c r="C30" s="248" t="s">
        <v>240</v>
      </c>
      <c r="D30" s="249" t="s">
        <v>241</v>
      </c>
      <c r="E30" s="243">
        <v>2016</v>
      </c>
      <c r="F30" s="244">
        <v>352033.78346202255</v>
      </c>
      <c r="G30" s="114">
        <v>352033.78346202255</v>
      </c>
      <c r="H30" s="53">
        <v>352033.78346202255</v>
      </c>
      <c r="I30" s="994"/>
      <c r="J30" s="994"/>
      <c r="K30" s="994"/>
    </row>
    <row r="31" spans="2:11" x14ac:dyDescent="0.2">
      <c r="B31" s="222">
        <v>41593</v>
      </c>
      <c r="C31" s="248" t="s">
        <v>242</v>
      </c>
      <c r="D31" s="249" t="s">
        <v>243</v>
      </c>
      <c r="E31" s="243">
        <v>2015</v>
      </c>
      <c r="F31" s="244">
        <v>22676.508271256396</v>
      </c>
      <c r="G31" s="114">
        <v>22676.508271256396</v>
      </c>
      <c r="H31" s="53">
        <v>22676.508271256396</v>
      </c>
      <c r="I31" s="994"/>
      <c r="J31" s="994"/>
      <c r="K31" s="994"/>
    </row>
    <row r="32" spans="2:11" x14ac:dyDescent="0.2">
      <c r="B32" s="222">
        <v>41953</v>
      </c>
      <c r="C32" s="248" t="s">
        <v>242</v>
      </c>
      <c r="D32" s="249" t="s">
        <v>243</v>
      </c>
      <c r="E32" s="243">
        <v>2015</v>
      </c>
      <c r="F32" s="244">
        <v>82765.605632844658</v>
      </c>
      <c r="G32" s="114">
        <v>82765.605632844658</v>
      </c>
      <c r="H32" s="53">
        <v>82765.605632844658</v>
      </c>
      <c r="I32" s="994"/>
      <c r="J32" s="994"/>
      <c r="K32" s="994"/>
    </row>
    <row r="33" spans="2:11" x14ac:dyDescent="0.2">
      <c r="B33" s="222">
        <v>41953</v>
      </c>
      <c r="C33" s="248" t="s">
        <v>242</v>
      </c>
      <c r="D33" s="249" t="s">
        <v>243</v>
      </c>
      <c r="E33" s="243">
        <v>2015</v>
      </c>
      <c r="F33" s="244">
        <v>79424.470220075513</v>
      </c>
      <c r="G33" s="114">
        <v>79424.470220075513</v>
      </c>
      <c r="H33" s="53">
        <v>79424.470220075513</v>
      </c>
      <c r="I33" s="994"/>
      <c r="J33" s="994"/>
      <c r="K33" s="994"/>
    </row>
    <row r="34" spans="2:11" x14ac:dyDescent="0.2">
      <c r="B34" s="222">
        <v>41953</v>
      </c>
      <c r="C34" s="248" t="s">
        <v>242</v>
      </c>
      <c r="D34" s="249" t="s">
        <v>243</v>
      </c>
      <c r="E34" s="243">
        <v>2015</v>
      </c>
      <c r="F34" s="244">
        <v>102715.07919770516</v>
      </c>
      <c r="G34" s="114">
        <v>102715.07919770516</v>
      </c>
      <c r="H34" s="53">
        <v>102715.07919770516</v>
      </c>
      <c r="I34" s="994"/>
      <c r="J34" s="994"/>
      <c r="K34" s="994"/>
    </row>
    <row r="35" spans="2:11" x14ac:dyDescent="0.2">
      <c r="B35" s="222">
        <v>41953</v>
      </c>
      <c r="C35" s="248" t="s">
        <v>242</v>
      </c>
      <c r="D35" s="249" t="s">
        <v>243</v>
      </c>
      <c r="E35" s="243">
        <v>2015</v>
      </c>
      <c r="F35" s="244">
        <v>51859.323673140818</v>
      </c>
      <c r="G35" s="114">
        <v>51859.323673140818</v>
      </c>
      <c r="H35" s="53">
        <v>51859.323673140818</v>
      </c>
      <c r="I35" s="994"/>
      <c r="J35" s="994"/>
      <c r="K35" s="994"/>
    </row>
    <row r="36" spans="2:11" x14ac:dyDescent="0.2">
      <c r="B36" s="222">
        <v>41901</v>
      </c>
      <c r="C36" s="248" t="s">
        <v>888</v>
      </c>
      <c r="D36" s="251" t="s">
        <v>243</v>
      </c>
      <c r="E36" s="243">
        <v>2016</v>
      </c>
      <c r="F36" s="244">
        <v>370583.20600000001</v>
      </c>
      <c r="G36" s="114">
        <v>370583.20600000001</v>
      </c>
      <c r="H36" s="53">
        <v>370583.20600000001</v>
      </c>
      <c r="I36" s="994"/>
      <c r="J36" s="994"/>
      <c r="K36" s="994"/>
    </row>
    <row r="37" spans="2:11" x14ac:dyDescent="0.2">
      <c r="B37" s="222">
        <v>41800</v>
      </c>
      <c r="C37" s="248" t="s">
        <v>244</v>
      </c>
      <c r="D37" s="251" t="s">
        <v>243</v>
      </c>
      <c r="E37" s="243">
        <v>2016</v>
      </c>
      <c r="F37" s="244">
        <v>466895.0901958117</v>
      </c>
      <c r="G37" s="114">
        <v>466895.0901958117</v>
      </c>
      <c r="H37" s="53">
        <v>466895.0901958117</v>
      </c>
      <c r="I37" s="994"/>
      <c r="J37" s="994"/>
      <c r="K37" s="994"/>
    </row>
    <row r="38" spans="2:11" x14ac:dyDescent="0.2">
      <c r="B38" s="222">
        <v>41988</v>
      </c>
      <c r="C38" s="248" t="s">
        <v>244</v>
      </c>
      <c r="D38" s="252" t="s">
        <v>243</v>
      </c>
      <c r="E38" s="243">
        <v>2016</v>
      </c>
      <c r="F38" s="244">
        <v>759204.49739787076</v>
      </c>
      <c r="G38" s="114">
        <v>759204.49739787076</v>
      </c>
      <c r="H38" s="53">
        <v>759204.49739787076</v>
      </c>
      <c r="I38" s="994"/>
      <c r="J38" s="994"/>
      <c r="K38" s="994"/>
    </row>
    <row r="39" spans="2:11" x14ac:dyDescent="0.2">
      <c r="B39" s="222">
        <v>41995</v>
      </c>
      <c r="C39" s="248" t="s">
        <v>245</v>
      </c>
      <c r="D39" s="253">
        <v>0.15</v>
      </c>
      <c r="E39" s="243">
        <v>2015</v>
      </c>
      <c r="F39" s="244">
        <v>37537.64617844145</v>
      </c>
      <c r="G39" s="114">
        <v>37537.64617844145</v>
      </c>
      <c r="H39" s="53">
        <v>37537.64617844145</v>
      </c>
      <c r="I39" s="994"/>
      <c r="J39" s="994"/>
      <c r="K39" s="994"/>
    </row>
    <row r="40" spans="2:11" x14ac:dyDescent="0.2">
      <c r="B40" s="222">
        <v>41943</v>
      </c>
      <c r="C40" s="248" t="s">
        <v>245</v>
      </c>
      <c r="D40" s="254">
        <v>0.1525</v>
      </c>
      <c r="E40" s="243">
        <v>2015</v>
      </c>
      <c r="F40" s="244">
        <v>15167.02302799415</v>
      </c>
      <c r="G40" s="114">
        <v>15167.02302799415</v>
      </c>
      <c r="H40" s="53">
        <v>15167.02302799415</v>
      </c>
      <c r="I40" s="994"/>
      <c r="J40" s="994"/>
      <c r="K40" s="994"/>
    </row>
    <row r="41" spans="2:11" x14ac:dyDescent="0.2">
      <c r="B41" s="222">
        <v>41969</v>
      </c>
      <c r="C41" s="248" t="s">
        <v>246</v>
      </c>
      <c r="D41" s="254">
        <v>1.3000000000000001E-2</v>
      </c>
      <c r="E41" s="243">
        <v>2015</v>
      </c>
      <c r="F41" s="244">
        <v>50877.608</v>
      </c>
      <c r="G41" s="114">
        <v>50877.608</v>
      </c>
      <c r="H41" s="53">
        <v>50877.608</v>
      </c>
      <c r="I41" s="994"/>
      <c r="J41" s="994"/>
      <c r="K41" s="994"/>
    </row>
    <row r="42" spans="2:11" x14ac:dyDescent="0.2">
      <c r="B42" s="222">
        <v>42081</v>
      </c>
      <c r="C42" s="248" t="s">
        <v>246</v>
      </c>
      <c r="D42" s="254">
        <v>1.3000000000000001E-2</v>
      </c>
      <c r="E42" s="243">
        <v>2015</v>
      </c>
      <c r="F42" s="244">
        <v>20226.528999999999</v>
      </c>
      <c r="G42" s="114">
        <v>20226.528999999999</v>
      </c>
      <c r="H42" s="53">
        <v>20226.528999999999</v>
      </c>
      <c r="I42" s="994"/>
      <c r="J42" s="994"/>
      <c r="K42" s="994"/>
    </row>
    <row r="43" spans="2:11" x14ac:dyDescent="0.2">
      <c r="B43" s="222">
        <v>42081</v>
      </c>
      <c r="C43" s="248" t="s">
        <v>246</v>
      </c>
      <c r="D43" s="253">
        <v>1.3000000000000001E-2</v>
      </c>
      <c r="E43" s="243">
        <v>2015</v>
      </c>
      <c r="F43" s="244">
        <v>178819.557</v>
      </c>
      <c r="G43" s="114">
        <v>178819.557</v>
      </c>
      <c r="H43" s="53">
        <v>178819.557</v>
      </c>
      <c r="I43" s="994"/>
      <c r="J43" s="994"/>
      <c r="K43" s="994"/>
    </row>
    <row r="44" spans="2:11" x14ac:dyDescent="0.2">
      <c r="B44" s="222">
        <v>41992</v>
      </c>
      <c r="C44" s="248" t="s">
        <v>247</v>
      </c>
      <c r="D44" s="249">
        <v>0.1545</v>
      </c>
      <c r="E44" s="243">
        <v>2015</v>
      </c>
      <c r="F44" s="244">
        <v>240365.79872331262</v>
      </c>
      <c r="G44" s="114">
        <v>240365.79872331262</v>
      </c>
      <c r="H44" s="53">
        <v>240365.79872331262</v>
      </c>
      <c r="I44" s="994"/>
      <c r="J44" s="994"/>
      <c r="K44" s="994"/>
    </row>
    <row r="45" spans="2:11" x14ac:dyDescent="0.2">
      <c r="B45" s="222">
        <v>41971</v>
      </c>
      <c r="C45" s="248" t="s">
        <v>247</v>
      </c>
      <c r="D45" s="249">
        <v>0.17672999999999997</v>
      </c>
      <c r="E45" s="243">
        <v>2015</v>
      </c>
      <c r="F45" s="244">
        <v>59673.284352075476</v>
      </c>
      <c r="G45" s="114">
        <v>59673.284352075476</v>
      </c>
      <c r="H45" s="53">
        <v>59673.284352075476</v>
      </c>
      <c r="I45" s="994"/>
      <c r="J45" s="994"/>
      <c r="K45" s="994"/>
    </row>
    <row r="46" spans="2:11" x14ac:dyDescent="0.2">
      <c r="B46" s="222">
        <v>41955</v>
      </c>
      <c r="C46" s="248" t="s">
        <v>248</v>
      </c>
      <c r="D46" s="252">
        <v>0.16356000000000001</v>
      </c>
      <c r="E46" s="243">
        <v>2015</v>
      </c>
      <c r="F46" s="244">
        <v>23299.584452985931</v>
      </c>
      <c r="G46" s="114">
        <v>23299.584452985931</v>
      </c>
      <c r="H46" s="53">
        <v>23299.584452985931</v>
      </c>
      <c r="I46" s="994"/>
      <c r="J46" s="994"/>
      <c r="K46" s="994"/>
    </row>
    <row r="47" spans="2:11" x14ac:dyDescent="0.2">
      <c r="B47" s="222">
        <v>41984</v>
      </c>
      <c r="C47" s="248" t="s">
        <v>249</v>
      </c>
      <c r="D47" s="252">
        <v>0.15</v>
      </c>
      <c r="E47" s="243">
        <v>2015</v>
      </c>
      <c r="F47" s="244">
        <v>32314.024286540363</v>
      </c>
      <c r="G47" s="114">
        <v>32314.024286540363</v>
      </c>
      <c r="H47" s="53">
        <v>32314.024286540363</v>
      </c>
      <c r="I47" s="994"/>
      <c r="J47" s="994"/>
      <c r="K47" s="994"/>
    </row>
    <row r="48" spans="2:11" x14ac:dyDescent="0.2">
      <c r="B48" s="222">
        <v>41995</v>
      </c>
      <c r="C48" s="248" t="s">
        <v>249</v>
      </c>
      <c r="D48" s="252">
        <v>0.15</v>
      </c>
      <c r="E48" s="243">
        <v>2015</v>
      </c>
      <c r="F48" s="244">
        <v>91848.318763676783</v>
      </c>
      <c r="G48" s="114">
        <v>91848.318763676783</v>
      </c>
      <c r="H48" s="53">
        <v>91848.318763676783</v>
      </c>
      <c r="I48" s="994"/>
      <c r="J48" s="994"/>
      <c r="K48" s="994"/>
    </row>
    <row r="49" spans="2:11" x14ac:dyDescent="0.2">
      <c r="B49" s="222">
        <v>42003</v>
      </c>
      <c r="C49" s="248" t="s">
        <v>249</v>
      </c>
      <c r="D49" s="254">
        <v>0.15</v>
      </c>
      <c r="E49" s="243">
        <v>2015</v>
      </c>
      <c r="F49" s="244">
        <v>46637.811603569287</v>
      </c>
      <c r="G49" s="114">
        <v>46637.811603569287</v>
      </c>
      <c r="H49" s="53">
        <v>46637.811603569287</v>
      </c>
      <c r="I49" s="994"/>
      <c r="J49" s="994"/>
      <c r="K49" s="994"/>
    </row>
    <row r="50" spans="2:11" x14ac:dyDescent="0.2">
      <c r="B50" s="222">
        <v>42094</v>
      </c>
      <c r="C50" s="248" t="s">
        <v>249</v>
      </c>
      <c r="D50" s="249">
        <v>0.14499999999999999</v>
      </c>
      <c r="E50" s="243">
        <v>2015</v>
      </c>
      <c r="F50" s="244">
        <v>76597.871356168587</v>
      </c>
      <c r="G50" s="114">
        <v>76597.871356168587</v>
      </c>
      <c r="H50" s="53">
        <v>76597.871356168587</v>
      </c>
      <c r="I50" s="994"/>
      <c r="J50" s="994"/>
      <c r="K50" s="994"/>
    </row>
    <row r="51" spans="2:11" x14ac:dyDescent="0.2">
      <c r="B51" s="222">
        <v>41960</v>
      </c>
      <c r="C51" s="248" t="s">
        <v>250</v>
      </c>
      <c r="D51" s="249" t="s">
        <v>251</v>
      </c>
      <c r="E51" s="243">
        <v>2015</v>
      </c>
      <c r="F51" s="244">
        <v>576227.84856627788</v>
      </c>
      <c r="G51" s="114">
        <v>576227.84856627788</v>
      </c>
      <c r="H51" s="53">
        <v>576227.84856627788</v>
      </c>
      <c r="I51" s="994"/>
      <c r="J51" s="994"/>
      <c r="K51" s="994"/>
    </row>
    <row r="52" spans="2:11" x14ac:dyDescent="0.2">
      <c r="B52" s="222">
        <v>41992</v>
      </c>
      <c r="C52" s="248" t="s">
        <v>250</v>
      </c>
      <c r="D52" s="253" t="s">
        <v>252</v>
      </c>
      <c r="E52" s="243">
        <v>2016</v>
      </c>
      <c r="F52" s="244">
        <v>941075.09325714037</v>
      </c>
      <c r="G52" s="114">
        <v>941075.09325714037</v>
      </c>
      <c r="H52" s="53">
        <v>941075.09325714037</v>
      </c>
      <c r="I52" s="994"/>
      <c r="J52" s="994"/>
      <c r="K52" s="994"/>
    </row>
    <row r="53" spans="2:11" x14ac:dyDescent="0.2">
      <c r="B53" s="222">
        <v>41880</v>
      </c>
      <c r="C53" s="248" t="s">
        <v>250</v>
      </c>
      <c r="D53" s="249" t="s">
        <v>253</v>
      </c>
      <c r="E53" s="243">
        <v>2015</v>
      </c>
      <c r="F53" s="244">
        <v>453530.16542512784</v>
      </c>
      <c r="G53" s="114">
        <v>453530.16542512784</v>
      </c>
      <c r="H53" s="53">
        <v>453530.16542512784</v>
      </c>
      <c r="I53" s="994"/>
      <c r="J53" s="994"/>
      <c r="K53" s="994"/>
    </row>
    <row r="54" spans="2:11" x14ac:dyDescent="0.2">
      <c r="B54" s="222">
        <v>41946</v>
      </c>
      <c r="C54" s="248" t="s">
        <v>250</v>
      </c>
      <c r="D54" s="254" t="s">
        <v>254</v>
      </c>
      <c r="E54" s="243">
        <v>2015</v>
      </c>
      <c r="F54" s="244">
        <v>646280.48573080718</v>
      </c>
      <c r="G54" s="114">
        <v>646280.48573080718</v>
      </c>
      <c r="H54" s="53">
        <v>646280.48573080718</v>
      </c>
      <c r="I54" s="994"/>
      <c r="J54" s="994"/>
      <c r="K54" s="994"/>
    </row>
    <row r="55" spans="2:11" x14ac:dyDescent="0.2">
      <c r="B55" s="222">
        <v>42093</v>
      </c>
      <c r="C55" s="248" t="s">
        <v>250</v>
      </c>
      <c r="D55" s="253" t="s">
        <v>255</v>
      </c>
      <c r="E55" s="243">
        <v>2015</v>
      </c>
      <c r="F55" s="244">
        <v>566912.70678140991</v>
      </c>
      <c r="G55" s="114">
        <v>566912.70678140991</v>
      </c>
      <c r="H55" s="53">
        <v>566912.70678140991</v>
      </c>
      <c r="I55" s="994"/>
      <c r="J55" s="994"/>
      <c r="K55" s="994"/>
    </row>
    <row r="56" spans="2:11" x14ac:dyDescent="0.2">
      <c r="B56" s="222">
        <v>41775</v>
      </c>
      <c r="C56" s="248" t="s">
        <v>256</v>
      </c>
      <c r="D56" s="249" t="s">
        <v>241</v>
      </c>
      <c r="E56" s="243">
        <v>2015</v>
      </c>
      <c r="F56" s="244">
        <v>34014.762406884591</v>
      </c>
      <c r="G56" s="114">
        <v>34014.762406884591</v>
      </c>
      <c r="H56" s="53">
        <v>34014.762406884591</v>
      </c>
      <c r="I56" s="994"/>
      <c r="J56" s="994"/>
      <c r="K56" s="994"/>
    </row>
    <row r="57" spans="2:11" x14ac:dyDescent="0.2">
      <c r="B57" s="222">
        <v>42053</v>
      </c>
      <c r="C57" s="248" t="s">
        <v>257</v>
      </c>
      <c r="D57" s="254">
        <v>0.16355699999999998</v>
      </c>
      <c r="E57" s="243">
        <v>2015</v>
      </c>
      <c r="F57" s="244">
        <v>18213.204530766354</v>
      </c>
      <c r="G57" s="114">
        <v>18213.204530766354</v>
      </c>
      <c r="H57" s="53">
        <v>18213.204530766354</v>
      </c>
      <c r="I57" s="994"/>
      <c r="J57" s="994"/>
      <c r="K57" s="994"/>
    </row>
    <row r="58" spans="2:11" x14ac:dyDescent="0.2">
      <c r="B58" s="222">
        <v>42073</v>
      </c>
      <c r="C58" s="248" t="s">
        <v>258</v>
      </c>
      <c r="D58" s="252">
        <v>0.155</v>
      </c>
      <c r="E58" s="243">
        <v>2015</v>
      </c>
      <c r="F58" s="244">
        <v>18141.206617005115</v>
      </c>
      <c r="G58" s="114">
        <v>18141.206617005115</v>
      </c>
      <c r="H58" s="53">
        <v>18141.206617005115</v>
      </c>
      <c r="I58" s="994"/>
      <c r="J58" s="994"/>
      <c r="K58" s="994"/>
    </row>
    <row r="59" spans="2:11" x14ac:dyDescent="0.2">
      <c r="B59" s="222">
        <v>42037</v>
      </c>
      <c r="C59" s="248" t="s">
        <v>259</v>
      </c>
      <c r="D59" s="252">
        <v>0.17</v>
      </c>
      <c r="E59" s="243">
        <v>2015</v>
      </c>
      <c r="F59" s="244">
        <v>11338.254135628198</v>
      </c>
      <c r="G59" s="114">
        <v>11338.254135628198</v>
      </c>
      <c r="H59" s="53">
        <v>11338.254135628198</v>
      </c>
      <c r="I59" s="994"/>
      <c r="J59" s="994"/>
      <c r="K59" s="994"/>
    </row>
    <row r="60" spans="2:11" x14ac:dyDescent="0.2">
      <c r="B60" s="222">
        <v>42009</v>
      </c>
      <c r="C60" s="248" t="s">
        <v>259</v>
      </c>
      <c r="D60" s="252">
        <v>0.17</v>
      </c>
      <c r="E60" s="243">
        <v>2015</v>
      </c>
      <c r="F60" s="244">
        <v>11338.254135628198</v>
      </c>
      <c r="G60" s="114">
        <v>11338.254135628198</v>
      </c>
      <c r="H60" s="53">
        <v>11338.254135628198</v>
      </c>
      <c r="I60" s="994"/>
      <c r="J60" s="994"/>
      <c r="K60" s="994"/>
    </row>
    <row r="61" spans="2:11" x14ac:dyDescent="0.2">
      <c r="B61" s="222">
        <v>42072</v>
      </c>
      <c r="C61" s="248" t="s">
        <v>259</v>
      </c>
      <c r="D61" s="252">
        <v>0.17</v>
      </c>
      <c r="E61" s="243">
        <v>2015</v>
      </c>
      <c r="F61" s="244">
        <v>11338.254135628198</v>
      </c>
      <c r="G61" s="114">
        <v>11338.254135628198</v>
      </c>
      <c r="H61" s="53">
        <v>11338.254135628198</v>
      </c>
      <c r="I61" s="994"/>
      <c r="J61" s="994"/>
      <c r="K61" s="994"/>
    </row>
    <row r="62" spans="2:11" x14ac:dyDescent="0.2">
      <c r="B62" s="222">
        <v>42073</v>
      </c>
      <c r="C62" s="248" t="s">
        <v>259</v>
      </c>
      <c r="D62" s="252">
        <v>0.17</v>
      </c>
      <c r="E62" s="243">
        <v>2015</v>
      </c>
      <c r="F62" s="244">
        <v>226765.08271256392</v>
      </c>
      <c r="G62" s="114">
        <v>226765.08271256392</v>
      </c>
      <c r="H62" s="53">
        <v>226765.08271256392</v>
      </c>
      <c r="I62" s="994"/>
      <c r="J62" s="994"/>
      <c r="K62" s="994"/>
    </row>
    <row r="63" spans="2:11" x14ac:dyDescent="0.2">
      <c r="B63" s="222">
        <v>42081</v>
      </c>
      <c r="C63" s="248" t="s">
        <v>259</v>
      </c>
      <c r="D63" s="252">
        <v>0.17</v>
      </c>
      <c r="E63" s="243">
        <v>2015</v>
      </c>
      <c r="F63" s="244">
        <v>11338.254135628198</v>
      </c>
      <c r="G63" s="114">
        <v>11338.254135628198</v>
      </c>
      <c r="H63" s="53">
        <v>11338.254135628198</v>
      </c>
      <c r="I63" s="994"/>
      <c r="J63" s="994"/>
      <c r="K63" s="994"/>
    </row>
    <row r="64" spans="2:11" x14ac:dyDescent="0.2">
      <c r="B64" s="222">
        <v>42088</v>
      </c>
      <c r="C64" s="248" t="s">
        <v>259</v>
      </c>
      <c r="D64" s="252">
        <v>0.17</v>
      </c>
      <c r="E64" s="243">
        <v>2015</v>
      </c>
      <c r="F64" s="244">
        <v>68029.524813769181</v>
      </c>
      <c r="G64" s="114">
        <v>68029.524813769181</v>
      </c>
      <c r="H64" s="53">
        <v>68029.524813769181</v>
      </c>
      <c r="I64" s="994"/>
      <c r="J64" s="994"/>
      <c r="K64" s="994"/>
    </row>
    <row r="65" spans="2:11" x14ac:dyDescent="0.2">
      <c r="B65" s="222">
        <v>42058</v>
      </c>
      <c r="C65" s="248" t="s">
        <v>259</v>
      </c>
      <c r="D65" s="252">
        <v>0.17</v>
      </c>
      <c r="E65" s="243">
        <v>2015</v>
      </c>
      <c r="F65" s="244">
        <v>11338.254135628198</v>
      </c>
      <c r="G65" s="114">
        <v>11338.254135628198</v>
      </c>
      <c r="H65" s="53">
        <v>11338.254135628198</v>
      </c>
      <c r="I65" s="994"/>
      <c r="J65" s="994"/>
      <c r="K65" s="994"/>
    </row>
    <row r="66" spans="2:11" x14ac:dyDescent="0.2">
      <c r="B66" s="222">
        <v>42058</v>
      </c>
      <c r="C66" s="248" t="s">
        <v>259</v>
      </c>
      <c r="D66" s="252">
        <v>0.17</v>
      </c>
      <c r="E66" s="243">
        <v>2015</v>
      </c>
      <c r="F66" s="244">
        <v>22676.508271256396</v>
      </c>
      <c r="G66" s="114">
        <v>22676.508271256396</v>
      </c>
      <c r="H66" s="53">
        <v>22676.508271256396</v>
      </c>
      <c r="I66" s="994"/>
      <c r="J66" s="994"/>
      <c r="K66" s="994"/>
    </row>
    <row r="67" spans="2:11" x14ac:dyDescent="0.2">
      <c r="B67" s="222">
        <v>42065</v>
      </c>
      <c r="C67" s="248" t="s">
        <v>259</v>
      </c>
      <c r="D67" s="252">
        <v>0.17</v>
      </c>
      <c r="E67" s="243">
        <v>2015</v>
      </c>
      <c r="F67" s="244">
        <v>22676.508271256396</v>
      </c>
      <c r="G67" s="114">
        <v>22676.508271256396</v>
      </c>
      <c r="H67" s="53">
        <v>22676.508271256396</v>
      </c>
      <c r="I67" s="994"/>
      <c r="J67" s="994"/>
      <c r="K67" s="994"/>
    </row>
    <row r="68" spans="2:11" x14ac:dyDescent="0.2">
      <c r="B68" s="222">
        <v>41866</v>
      </c>
      <c r="C68" s="248" t="s">
        <v>260</v>
      </c>
      <c r="D68" s="246">
        <v>0.17879</v>
      </c>
      <c r="E68" s="243">
        <v>2015</v>
      </c>
      <c r="F68" s="244">
        <v>8005.1686565302689</v>
      </c>
      <c r="G68" s="114">
        <v>8005.1686565302689</v>
      </c>
      <c r="H68" s="53">
        <v>8005.1686565302689</v>
      </c>
      <c r="I68" s="994"/>
      <c r="J68" s="994"/>
      <c r="K68" s="994"/>
    </row>
    <row r="69" spans="2:11" x14ac:dyDescent="0.2">
      <c r="B69" s="222"/>
      <c r="C69" s="248"/>
      <c r="D69" s="246"/>
      <c r="E69" s="243"/>
      <c r="F69" s="244"/>
      <c r="G69" s="245"/>
      <c r="H69" s="53"/>
      <c r="I69" s="994"/>
      <c r="J69" s="994"/>
      <c r="K69" s="994"/>
    </row>
    <row r="70" spans="2:11" ht="15" x14ac:dyDescent="0.25">
      <c r="B70" s="222"/>
      <c r="C70" s="237" t="s">
        <v>261</v>
      </c>
      <c r="D70" s="224"/>
      <c r="E70" s="225"/>
      <c r="F70" s="247">
        <f>SUM(F71:F84)</f>
        <v>16568600.764113935</v>
      </c>
      <c r="G70" s="969">
        <f t="shared" ref="G70:H70" si="1">SUM(G71:G84)</f>
        <v>15594964.619530817</v>
      </c>
      <c r="H70" s="937">
        <f t="shared" si="1"/>
        <v>15636013.034131547</v>
      </c>
      <c r="I70" s="994"/>
      <c r="J70" s="994"/>
      <c r="K70" s="994"/>
    </row>
    <row r="71" spans="2:11" x14ac:dyDescent="0.2">
      <c r="B71" s="222">
        <v>32875</v>
      </c>
      <c r="C71" s="241" t="s">
        <v>262</v>
      </c>
      <c r="D71" s="255" t="s">
        <v>243</v>
      </c>
      <c r="E71" s="243">
        <v>2089</v>
      </c>
      <c r="F71" s="244">
        <v>99942.592751140532</v>
      </c>
      <c r="G71" s="245">
        <v>93946.037186072092</v>
      </c>
      <c r="H71" s="53">
        <v>93946.037186072092</v>
      </c>
      <c r="I71" s="994"/>
      <c r="J71" s="994"/>
      <c r="K71" s="994"/>
    </row>
    <row r="72" spans="2:11" x14ac:dyDescent="0.2">
      <c r="B72" s="222">
        <v>41061</v>
      </c>
      <c r="C72" s="241" t="s">
        <v>263</v>
      </c>
      <c r="D72" s="242" t="s">
        <v>234</v>
      </c>
      <c r="E72" s="243">
        <v>2016</v>
      </c>
      <c r="F72" s="244">
        <v>179388.39926852068</v>
      </c>
      <c r="G72" s="245">
        <v>78482.42467997779</v>
      </c>
      <c r="H72" s="53">
        <v>78482.42467997779</v>
      </c>
      <c r="I72" s="994"/>
      <c r="J72" s="994"/>
      <c r="K72" s="994"/>
    </row>
    <row r="73" spans="2:11" x14ac:dyDescent="0.2">
      <c r="B73" s="222">
        <v>42094</v>
      </c>
      <c r="C73" s="241" t="s">
        <v>264</v>
      </c>
      <c r="D73" s="246" t="s">
        <v>265</v>
      </c>
      <c r="E73" s="243">
        <v>2016</v>
      </c>
      <c r="F73" s="244">
        <v>443205.30290145962</v>
      </c>
      <c r="G73" s="245">
        <v>443205.30290145928</v>
      </c>
      <c r="H73" s="53">
        <v>443205.30290145928</v>
      </c>
      <c r="I73" s="994"/>
      <c r="J73" s="994"/>
      <c r="K73" s="994"/>
    </row>
    <row r="74" spans="2:11" x14ac:dyDescent="0.2">
      <c r="B74" s="222">
        <v>42094</v>
      </c>
      <c r="C74" s="241" t="s">
        <v>266</v>
      </c>
      <c r="D74" s="246" t="s">
        <v>265</v>
      </c>
      <c r="E74" s="243">
        <v>2016</v>
      </c>
      <c r="F74" s="244">
        <v>123707.40387995058</v>
      </c>
      <c r="G74" s="245">
        <v>123707.40387995058</v>
      </c>
      <c r="H74" s="53">
        <v>123707.40387995058</v>
      </c>
      <c r="I74" s="994"/>
      <c r="J74" s="994"/>
      <c r="K74" s="994"/>
    </row>
    <row r="75" spans="2:11" x14ac:dyDescent="0.2">
      <c r="B75" s="222">
        <v>41940</v>
      </c>
      <c r="C75" s="241" t="s">
        <v>889</v>
      </c>
      <c r="D75" s="246">
        <v>1.7500000000000002E-2</v>
      </c>
      <c r="E75" s="243">
        <v>2016</v>
      </c>
      <c r="F75" s="244">
        <v>1000000</v>
      </c>
      <c r="G75" s="245">
        <v>1000000</v>
      </c>
      <c r="H75" s="53">
        <v>1000000</v>
      </c>
      <c r="I75" s="994"/>
      <c r="J75" s="994"/>
      <c r="K75" s="994"/>
    </row>
    <row r="76" spans="2:11" x14ac:dyDescent="0.2">
      <c r="B76" s="222">
        <v>41961</v>
      </c>
      <c r="C76" s="241" t="s">
        <v>890</v>
      </c>
      <c r="D76" s="246">
        <v>2.4E-2</v>
      </c>
      <c r="E76" s="243">
        <v>2018</v>
      </c>
      <c r="F76" s="244">
        <v>1000000</v>
      </c>
      <c r="G76" s="245">
        <v>1000000</v>
      </c>
      <c r="H76" s="53">
        <v>1000000</v>
      </c>
      <c r="I76" s="994"/>
      <c r="J76" s="994"/>
      <c r="K76" s="994"/>
    </row>
    <row r="77" spans="2:11" x14ac:dyDescent="0.2">
      <c r="B77" s="222">
        <v>40066</v>
      </c>
      <c r="C77" s="241" t="s">
        <v>269</v>
      </c>
      <c r="D77" s="246" t="s">
        <v>270</v>
      </c>
      <c r="E77" s="243">
        <v>2015</v>
      </c>
      <c r="F77" s="244">
        <v>1040496.5359297749</v>
      </c>
      <c r="G77" s="245">
        <v>173762.92150027241</v>
      </c>
      <c r="H77" s="53">
        <v>214811.33610100119</v>
      </c>
      <c r="I77" s="994"/>
      <c r="J77" s="994"/>
      <c r="K77" s="994"/>
    </row>
    <row r="78" spans="2:11" x14ac:dyDescent="0.2">
      <c r="B78" s="222">
        <v>41911</v>
      </c>
      <c r="C78" s="241" t="s">
        <v>271</v>
      </c>
      <c r="D78" s="246" t="s">
        <v>272</v>
      </c>
      <c r="E78" s="243">
        <v>2016</v>
      </c>
      <c r="F78" s="244">
        <v>1133825.4135628198</v>
      </c>
      <c r="G78" s="245">
        <v>1133825.4135628198</v>
      </c>
      <c r="H78" s="53">
        <v>1133825.4135628198</v>
      </c>
      <c r="I78" s="994"/>
      <c r="J78" s="994"/>
      <c r="K78" s="994"/>
    </row>
    <row r="79" spans="2:11" x14ac:dyDescent="0.2">
      <c r="B79" s="222">
        <v>39890</v>
      </c>
      <c r="C79" s="241" t="s">
        <v>271</v>
      </c>
      <c r="D79" s="242" t="s">
        <v>273</v>
      </c>
      <c r="E79" s="243">
        <v>2016</v>
      </c>
      <c r="F79" s="244">
        <v>1421007.9316756807</v>
      </c>
      <c r="G79" s="245">
        <v>1421007.9316756807</v>
      </c>
      <c r="H79" s="53">
        <v>1421007.9316756807</v>
      </c>
      <c r="I79" s="994"/>
      <c r="J79" s="994"/>
      <c r="K79" s="994"/>
    </row>
    <row r="80" spans="2:11" x14ac:dyDescent="0.2">
      <c r="B80" s="222">
        <v>41726</v>
      </c>
      <c r="C80" s="241" t="s">
        <v>274</v>
      </c>
      <c r="D80" s="242" t="s">
        <v>272</v>
      </c>
      <c r="E80" s="243">
        <v>2017</v>
      </c>
      <c r="F80" s="244">
        <v>1133825.4135628198</v>
      </c>
      <c r="G80" s="245">
        <v>1133825.4135628198</v>
      </c>
      <c r="H80" s="53">
        <v>1133825.4135628198</v>
      </c>
      <c r="I80" s="994"/>
      <c r="J80" s="994"/>
      <c r="K80" s="994"/>
    </row>
    <row r="81" spans="2:11" x14ac:dyDescent="0.2">
      <c r="B81" s="257">
        <v>41323</v>
      </c>
      <c r="C81" s="241" t="s">
        <v>275</v>
      </c>
      <c r="D81" s="254" t="s">
        <v>270</v>
      </c>
      <c r="E81" s="258">
        <v>2018</v>
      </c>
      <c r="F81" s="244">
        <v>2147100.1266482989</v>
      </c>
      <c r="G81" s="245">
        <v>2147100.1266482989</v>
      </c>
      <c r="H81" s="53">
        <v>2147100.1266482989</v>
      </c>
      <c r="I81" s="994"/>
      <c r="J81" s="994"/>
      <c r="K81" s="994"/>
    </row>
    <row r="82" spans="2:11" x14ac:dyDescent="0.2">
      <c r="B82" s="257">
        <v>41344</v>
      </c>
      <c r="C82" s="241" t="s">
        <v>276</v>
      </c>
      <c r="D82" s="254" t="s">
        <v>277</v>
      </c>
      <c r="E82" s="258">
        <v>2019</v>
      </c>
      <c r="F82" s="244">
        <v>2629084.0535392361</v>
      </c>
      <c r="G82" s="245">
        <v>2629084.0535392361</v>
      </c>
      <c r="H82" s="53">
        <v>2629084.0535392361</v>
      </c>
      <c r="I82" s="994"/>
      <c r="J82" s="994"/>
      <c r="K82" s="994"/>
    </row>
    <row r="83" spans="2:11" x14ac:dyDescent="0.2">
      <c r="B83" s="257">
        <v>41435</v>
      </c>
      <c r="C83" s="241" t="s">
        <v>276</v>
      </c>
      <c r="D83" s="254" t="s">
        <v>270</v>
      </c>
      <c r="E83" s="258">
        <v>2019</v>
      </c>
      <c r="F83" s="244">
        <v>1699925.1722847717</v>
      </c>
      <c r="G83" s="245">
        <v>1699925.1722847717</v>
      </c>
      <c r="H83" s="53">
        <v>1699925.1722847717</v>
      </c>
      <c r="I83" s="994"/>
      <c r="J83" s="994"/>
      <c r="K83" s="994"/>
    </row>
    <row r="84" spans="2:11" x14ac:dyDescent="0.2">
      <c r="B84" s="257">
        <v>41631</v>
      </c>
      <c r="C84" s="241" t="s">
        <v>278</v>
      </c>
      <c r="D84" s="254" t="s">
        <v>270</v>
      </c>
      <c r="E84" s="258">
        <v>2020</v>
      </c>
      <c r="F84" s="244">
        <v>2517092.4181094598</v>
      </c>
      <c r="G84" s="245">
        <v>2517092.4181094598</v>
      </c>
      <c r="H84" s="53">
        <v>2517092.4181094598</v>
      </c>
      <c r="I84" s="994"/>
      <c r="J84" s="994"/>
      <c r="K84" s="994"/>
    </row>
    <row r="85" spans="2:11" x14ac:dyDescent="0.2">
      <c r="B85" s="257"/>
      <c r="C85" s="241"/>
      <c r="D85" s="254"/>
      <c r="E85" s="258"/>
      <c r="F85" s="244"/>
      <c r="G85" s="245"/>
      <c r="H85" s="53"/>
      <c r="I85" s="994"/>
      <c r="J85" s="994"/>
      <c r="K85" s="994"/>
    </row>
    <row r="86" spans="2:11" ht="15" x14ac:dyDescent="0.25">
      <c r="B86" s="222"/>
      <c r="C86" s="237"/>
      <c r="D86" s="224"/>
      <c r="E86" s="225"/>
      <c r="F86" s="247"/>
      <c r="G86" s="767"/>
      <c r="H86" s="937"/>
      <c r="I86" s="994"/>
      <c r="J86" s="994"/>
      <c r="K86" s="994"/>
    </row>
    <row r="87" spans="2:11" ht="15" x14ac:dyDescent="0.25">
      <c r="B87" s="222"/>
      <c r="C87" s="237" t="s">
        <v>279</v>
      </c>
      <c r="D87" s="224"/>
      <c r="E87" s="225"/>
      <c r="F87" s="247"/>
      <c r="G87" s="767"/>
      <c r="H87" s="937">
        <v>18.647061918205836</v>
      </c>
      <c r="I87" s="994"/>
      <c r="J87" s="994"/>
      <c r="K87" s="994"/>
    </row>
    <row r="88" spans="2:11" x14ac:dyDescent="0.2">
      <c r="B88" s="222"/>
      <c r="C88" s="241"/>
      <c r="D88" s="242"/>
      <c r="E88" s="243"/>
      <c r="F88" s="244"/>
      <c r="G88" s="245"/>
      <c r="H88" s="53"/>
      <c r="I88" s="994"/>
      <c r="J88" s="994"/>
      <c r="K88" s="994"/>
    </row>
    <row r="89" spans="2:11" ht="12.75" customHeight="1" x14ac:dyDescent="0.25">
      <c r="B89" s="222"/>
      <c r="C89" s="228" t="s">
        <v>280</v>
      </c>
      <c r="D89" s="259"/>
      <c r="E89" s="225"/>
      <c r="F89" s="970">
        <f>SUM(F91:F91)</f>
        <v>261.29790108688417</v>
      </c>
      <c r="G89" s="780">
        <f>SUM(G91:G91)</f>
        <v>96.680223402147135</v>
      </c>
      <c r="H89" s="103">
        <f>SUM(H91:H91)</f>
        <v>105.70735399163237</v>
      </c>
      <c r="I89" s="994"/>
      <c r="J89" s="994"/>
      <c r="K89" s="994"/>
    </row>
    <row r="90" spans="2:11" ht="15" x14ac:dyDescent="0.25">
      <c r="B90" s="222"/>
      <c r="C90" s="224"/>
      <c r="D90" s="259"/>
      <c r="E90" s="225"/>
      <c r="F90" s="971"/>
      <c r="G90" s="767"/>
      <c r="H90" s="121"/>
      <c r="I90" s="994"/>
      <c r="J90" s="994"/>
      <c r="K90" s="994"/>
    </row>
    <row r="91" spans="2:11" x14ac:dyDescent="0.2">
      <c r="B91" s="222">
        <v>37201</v>
      </c>
      <c r="C91" s="241" t="s">
        <v>281</v>
      </c>
      <c r="D91" s="246">
        <v>7.0000000000000007E-2</v>
      </c>
      <c r="E91" s="243">
        <v>2019</v>
      </c>
      <c r="F91" s="244">
        <v>261.29790108688417</v>
      </c>
      <c r="G91" s="245">
        <v>96.680223402147135</v>
      </c>
      <c r="H91" s="53">
        <v>105.70735399163237</v>
      </c>
      <c r="I91" s="994"/>
      <c r="J91" s="994"/>
      <c r="K91" s="994"/>
    </row>
    <row r="92" spans="2:11" x14ac:dyDescent="0.2">
      <c r="B92" s="222"/>
      <c r="C92" s="241"/>
      <c r="D92" s="242"/>
      <c r="E92" s="243"/>
      <c r="F92" s="244"/>
      <c r="G92" s="245"/>
      <c r="H92" s="53"/>
      <c r="I92" s="994"/>
      <c r="J92" s="994"/>
      <c r="K92" s="994"/>
    </row>
    <row r="93" spans="2:11" ht="15.75" x14ac:dyDescent="0.25">
      <c r="B93" s="222"/>
      <c r="C93" s="228" t="s">
        <v>282</v>
      </c>
      <c r="D93" s="242"/>
      <c r="E93" s="243"/>
      <c r="F93" s="970">
        <f>SUM(F94:F96)</f>
        <v>561556.88889681746</v>
      </c>
      <c r="G93" s="780">
        <f>SUM(G94:G96)</f>
        <v>553384.33861860889</v>
      </c>
      <c r="H93" s="103">
        <f>SUM(H94:H96)</f>
        <v>553771.38975702133</v>
      </c>
      <c r="I93" s="994"/>
      <c r="J93" s="994"/>
      <c r="K93" s="994"/>
    </row>
    <row r="94" spans="2:11" ht="15" customHeight="1" x14ac:dyDescent="0.2">
      <c r="B94" s="222"/>
      <c r="C94" s="241"/>
      <c r="D94" s="242"/>
      <c r="E94" s="243"/>
      <c r="F94" s="244"/>
      <c r="G94" s="245"/>
      <c r="H94" s="53"/>
      <c r="I94" s="994"/>
      <c r="J94" s="994"/>
      <c r="K94" s="994"/>
    </row>
    <row r="95" spans="2:11" x14ac:dyDescent="0.2">
      <c r="B95" s="222">
        <v>40066</v>
      </c>
      <c r="C95" s="241" t="s">
        <v>283</v>
      </c>
      <c r="D95" s="246" t="s">
        <v>270</v>
      </c>
      <c r="E95" s="243">
        <v>2015</v>
      </c>
      <c r="F95" s="244">
        <v>9810.9847277413228</v>
      </c>
      <c r="G95" s="245">
        <v>1638.434449532801</v>
      </c>
      <c r="H95" s="53">
        <v>2025.4855879451684</v>
      </c>
      <c r="I95" s="994"/>
      <c r="J95" s="994"/>
      <c r="K95" s="994"/>
    </row>
    <row r="96" spans="2:11" x14ac:dyDescent="0.2">
      <c r="B96" s="222">
        <v>41344</v>
      </c>
      <c r="C96" s="241" t="s">
        <v>284</v>
      </c>
      <c r="D96" s="246" t="s">
        <v>277</v>
      </c>
      <c r="E96" s="243">
        <v>2019</v>
      </c>
      <c r="F96" s="244">
        <v>551745.90416907612</v>
      </c>
      <c r="G96" s="245">
        <v>551745.90416907612</v>
      </c>
      <c r="H96" s="939">
        <v>551745.90416907612</v>
      </c>
      <c r="I96" s="994"/>
      <c r="J96" s="994"/>
      <c r="K96" s="994"/>
    </row>
    <row r="97" spans="2:11" x14ac:dyDescent="0.2">
      <c r="B97" s="222"/>
      <c r="C97" s="241"/>
      <c r="D97" s="246"/>
      <c r="E97" s="243"/>
      <c r="F97" s="256"/>
      <c r="G97" s="138"/>
      <c r="H97" s="53"/>
      <c r="I97" s="994"/>
      <c r="J97" s="994"/>
      <c r="K97" s="994"/>
    </row>
    <row r="98" spans="2:11" ht="16.5" thickBot="1" x14ac:dyDescent="0.25">
      <c r="B98" s="260"/>
      <c r="C98" s="261" t="s">
        <v>162</v>
      </c>
      <c r="D98" s="261"/>
      <c r="E98" s="262"/>
      <c r="F98" s="263">
        <f>++F20+F89+F93</f>
        <v>24877100.918056984</v>
      </c>
      <c r="G98" s="264">
        <f>++G20+G89+G93</f>
        <v>23890035.799365379</v>
      </c>
      <c r="H98" s="940">
        <f>++H20+H89+H93</f>
        <v>24080985.848911982</v>
      </c>
      <c r="I98" s="994"/>
      <c r="J98" s="994"/>
      <c r="K98" s="994"/>
    </row>
    <row r="99" spans="2:11" ht="13.5" thickTop="1" x14ac:dyDescent="0.2">
      <c r="B99" s="265"/>
      <c r="C99" s="21"/>
      <c r="D99" s="21"/>
      <c r="E99" s="21"/>
      <c r="F99" s="21"/>
      <c r="G99" s="24"/>
      <c r="H99" s="266"/>
    </row>
    <row r="100" spans="2:11" x14ac:dyDescent="0.2">
      <c r="B100" s="267" t="s">
        <v>285</v>
      </c>
      <c r="C100" s="21"/>
      <c r="D100" s="21"/>
      <c r="E100" s="21"/>
      <c r="F100" s="21"/>
      <c r="G100" s="24"/>
      <c r="H100" s="266"/>
    </row>
    <row r="101" spans="2:11" x14ac:dyDescent="0.2">
      <c r="B101" s="267" t="s">
        <v>286</v>
      </c>
      <c r="C101" s="21"/>
      <c r="D101" s="21"/>
      <c r="E101" s="21"/>
      <c r="F101" s="21"/>
      <c r="G101" s="24"/>
      <c r="H101" s="266"/>
    </row>
  </sheetData>
  <mergeCells count="10">
    <mergeCell ref="B9:H9"/>
    <mergeCell ref="B10:H10"/>
    <mergeCell ref="B11:H11"/>
    <mergeCell ref="B14:B18"/>
    <mergeCell ref="C14:C18"/>
    <mergeCell ref="D14:D18"/>
    <mergeCell ref="E14:E18"/>
    <mergeCell ref="F14:F18"/>
    <mergeCell ref="G14:G18"/>
    <mergeCell ref="H14:H1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3" r:id="rId1"/>
  <headerFooter alignWithMargins="0">
    <oddFooter>&amp;R&amp;8&amp;A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showGridLines="0" showRuler="0" view="pageBreakPreview" zoomScale="85" zoomScaleSheetLayoutView="85" workbookViewId="0"/>
  </sheetViews>
  <sheetFormatPr baseColWidth="10" defaultRowHeight="12.75" x14ac:dyDescent="0.2"/>
  <cols>
    <col min="1" max="1" width="7.140625" style="269" customWidth="1"/>
    <col min="2" max="2" width="10.5703125" style="269" customWidth="1"/>
    <col min="3" max="3" width="66.140625" style="269" customWidth="1"/>
    <col min="4" max="4" width="13.140625" style="269" customWidth="1"/>
    <col min="5" max="5" width="11.7109375" style="269" customWidth="1"/>
    <col min="6" max="6" width="21" style="269" customWidth="1"/>
    <col min="7" max="7" width="20.5703125" style="269" customWidth="1"/>
    <col min="8" max="8" width="21.28515625" style="269" customWidth="1"/>
    <col min="9" max="16384" width="11.42578125" style="269"/>
  </cols>
  <sheetData>
    <row r="1" spans="1:11" x14ac:dyDescent="0.2">
      <c r="A1" s="268" t="s">
        <v>66</v>
      </c>
    </row>
    <row r="2" spans="1:11" x14ac:dyDescent="0.2">
      <c r="A2" s="268"/>
      <c r="B2" s="270"/>
      <c r="C2" s="270"/>
      <c r="D2" s="270"/>
      <c r="E2" s="270"/>
      <c r="F2" s="270"/>
      <c r="G2" s="270"/>
      <c r="H2" s="270"/>
    </row>
    <row r="3" spans="1:11" x14ac:dyDescent="0.2">
      <c r="A3" s="268"/>
      <c r="B3" s="270"/>
      <c r="C3" s="270"/>
      <c r="D3" s="270"/>
      <c r="E3" s="270"/>
      <c r="F3" s="270"/>
      <c r="G3" s="270"/>
      <c r="H3" s="270"/>
    </row>
    <row r="4" spans="1:11" ht="14.25" x14ac:dyDescent="0.2">
      <c r="A4" s="268"/>
      <c r="B4" s="17" t="s">
        <v>67</v>
      </c>
      <c r="C4" s="17"/>
      <c r="D4" s="17"/>
      <c r="E4" s="271"/>
      <c r="F4" s="271"/>
      <c r="G4" s="272"/>
      <c r="H4" s="27"/>
    </row>
    <row r="5" spans="1:11" ht="14.25" x14ac:dyDescent="0.2">
      <c r="B5" s="20" t="s">
        <v>68</v>
      </c>
      <c r="C5" s="17"/>
      <c r="D5" s="17"/>
      <c r="E5" s="271"/>
      <c r="F5" s="271"/>
      <c r="G5" s="271"/>
      <c r="H5" s="27"/>
    </row>
    <row r="6" spans="1:11" x14ac:dyDescent="0.2">
      <c r="B6" s="18"/>
      <c r="C6" s="18"/>
      <c r="D6" s="18"/>
      <c r="E6" s="273"/>
      <c r="F6" s="274"/>
      <c r="G6" s="274"/>
      <c r="H6" s="27"/>
    </row>
    <row r="7" spans="1:11" ht="16.5" x14ac:dyDescent="0.25">
      <c r="B7" s="1068" t="s">
        <v>287</v>
      </c>
      <c r="C7" s="1068"/>
      <c r="D7" s="1068"/>
      <c r="E7" s="1068"/>
      <c r="F7" s="1068"/>
      <c r="G7" s="1068"/>
      <c r="H7" s="1068"/>
    </row>
    <row r="8" spans="1:11" ht="16.5" x14ac:dyDescent="0.25">
      <c r="B8" s="1068" t="s">
        <v>288</v>
      </c>
      <c r="C8" s="1068"/>
      <c r="D8" s="1068"/>
      <c r="E8" s="1068"/>
      <c r="F8" s="1068"/>
      <c r="G8" s="1068"/>
      <c r="H8" s="1068"/>
    </row>
    <row r="9" spans="1:11" ht="14.25" x14ac:dyDescent="0.2">
      <c r="B9" s="1069" t="s">
        <v>222</v>
      </c>
      <c r="C9" s="1069"/>
      <c r="D9" s="1069"/>
      <c r="E9" s="1069"/>
      <c r="F9" s="1069"/>
      <c r="G9" s="1069"/>
      <c r="H9" s="1069"/>
    </row>
    <row r="10" spans="1:11" ht="13.5" thickBot="1" x14ac:dyDescent="0.25">
      <c r="B10" s="27"/>
      <c r="C10" s="21"/>
      <c r="D10" s="18"/>
      <c r="E10" s="18"/>
      <c r="F10" s="274"/>
      <c r="G10" s="274"/>
      <c r="H10" s="275" t="s">
        <v>223</v>
      </c>
    </row>
    <row r="11" spans="1:11" ht="13.5" thickTop="1" x14ac:dyDescent="0.2">
      <c r="B11" s="1070" t="s">
        <v>224</v>
      </c>
      <c r="C11" s="1073" t="s">
        <v>225</v>
      </c>
      <c r="D11" s="1073" t="s">
        <v>289</v>
      </c>
      <c r="E11" s="1053" t="s">
        <v>227</v>
      </c>
      <c r="F11" s="1056" t="s">
        <v>290</v>
      </c>
      <c r="G11" s="1076" t="s">
        <v>291</v>
      </c>
      <c r="H11" s="1079" t="s">
        <v>292</v>
      </c>
    </row>
    <row r="12" spans="1:11" x14ac:dyDescent="0.2">
      <c r="B12" s="1071"/>
      <c r="C12" s="1074"/>
      <c r="D12" s="1074"/>
      <c r="E12" s="1054"/>
      <c r="F12" s="1057"/>
      <c r="G12" s="1077"/>
      <c r="H12" s="1080"/>
    </row>
    <row r="13" spans="1:11" x14ac:dyDescent="0.2">
      <c r="B13" s="1071"/>
      <c r="C13" s="1074"/>
      <c r="D13" s="1074"/>
      <c r="E13" s="1054"/>
      <c r="F13" s="1057"/>
      <c r="G13" s="1077"/>
      <c r="H13" s="1080"/>
    </row>
    <row r="14" spans="1:11" x14ac:dyDescent="0.2">
      <c r="B14" s="1072"/>
      <c r="C14" s="1075"/>
      <c r="D14" s="1075"/>
      <c r="E14" s="1055"/>
      <c r="F14" s="1058"/>
      <c r="G14" s="1078"/>
      <c r="H14" s="1081"/>
    </row>
    <row r="15" spans="1:11" ht="13.5" customHeight="1" x14ac:dyDescent="0.25">
      <c r="B15" s="276"/>
      <c r="C15" s="277"/>
      <c r="D15" s="278"/>
      <c r="E15" s="279"/>
      <c r="F15" s="280"/>
      <c r="G15" s="945"/>
      <c r="H15" s="942"/>
    </row>
    <row r="16" spans="1:11" ht="15.75" x14ac:dyDescent="0.25">
      <c r="B16" s="281"/>
      <c r="C16" s="228" t="s">
        <v>293</v>
      </c>
      <c r="D16" s="282"/>
      <c r="E16" s="283"/>
      <c r="F16" s="941">
        <f>SUM(F18:F19)</f>
        <v>402246.75771284744</v>
      </c>
      <c r="G16" s="946">
        <f>SUM(G18:G19)</f>
        <v>209725.95853178712</v>
      </c>
      <c r="H16" s="294">
        <f>SUM(H18:H19)</f>
        <v>811541.21714342746</v>
      </c>
      <c r="I16" s="995"/>
      <c r="J16" s="995"/>
      <c r="K16" s="995"/>
    </row>
    <row r="17" spans="2:11" ht="15" x14ac:dyDescent="0.25">
      <c r="B17" s="281"/>
      <c r="C17" s="284"/>
      <c r="D17" s="285"/>
      <c r="E17" s="286"/>
      <c r="F17" s="287"/>
      <c r="G17" s="947"/>
      <c r="H17" s="296"/>
      <c r="I17" s="995"/>
      <c r="J17" s="995"/>
      <c r="K17" s="995"/>
    </row>
    <row r="18" spans="2:11" x14ac:dyDescent="0.2">
      <c r="B18" s="281">
        <v>37290</v>
      </c>
      <c r="C18" s="288" t="s">
        <v>294</v>
      </c>
      <c r="D18" s="1007">
        <v>0.02</v>
      </c>
      <c r="E18" s="283">
        <v>2016</v>
      </c>
      <c r="F18" s="244">
        <v>183065.58851208093</v>
      </c>
      <c r="G18" s="948">
        <v>12375.233783416987</v>
      </c>
      <c r="H18" s="292">
        <v>70086.521651906223</v>
      </c>
      <c r="I18" s="995"/>
      <c r="J18" s="995"/>
      <c r="K18" s="995"/>
    </row>
    <row r="19" spans="2:11" x14ac:dyDescent="0.2">
      <c r="B19" s="281">
        <v>38061</v>
      </c>
      <c r="C19" s="288" t="s">
        <v>295</v>
      </c>
      <c r="D19" s="1007">
        <v>0.02</v>
      </c>
      <c r="E19" s="283">
        <v>2024</v>
      </c>
      <c r="F19" s="244">
        <v>219181.16920076648</v>
      </c>
      <c r="G19" s="948">
        <v>197350.72474837015</v>
      </c>
      <c r="H19" s="292">
        <v>741454.69549152127</v>
      </c>
      <c r="I19" s="995"/>
      <c r="J19" s="995"/>
      <c r="K19" s="995"/>
    </row>
    <row r="20" spans="2:11" x14ac:dyDescent="0.2">
      <c r="B20" s="281"/>
      <c r="C20" s="288"/>
      <c r="D20" s="1007"/>
      <c r="E20" s="283"/>
      <c r="F20" s="289"/>
      <c r="G20" s="949"/>
      <c r="H20" s="290"/>
      <c r="I20" s="995"/>
      <c r="J20" s="995"/>
      <c r="K20" s="995"/>
    </row>
    <row r="21" spans="2:11" ht="15.75" x14ac:dyDescent="0.25">
      <c r="B21" s="281"/>
      <c r="C21" s="228" t="s">
        <v>296</v>
      </c>
      <c r="D21" s="1007"/>
      <c r="E21" s="283"/>
      <c r="F21" s="291">
        <f>SUM(F23:F27)</f>
        <v>4183999.909285727</v>
      </c>
      <c r="G21" s="946">
        <f>SUM(G23:G27)</f>
        <v>4183999.909285727</v>
      </c>
      <c r="H21" s="294">
        <f>SUM(H23:H27)</f>
        <v>17167594.969700381</v>
      </c>
      <c r="I21" s="995"/>
      <c r="J21" s="995"/>
      <c r="K21" s="995"/>
    </row>
    <row r="22" spans="2:11" x14ac:dyDescent="0.2">
      <c r="B22" s="281"/>
      <c r="C22" s="288"/>
      <c r="D22" s="1007"/>
      <c r="E22" s="283"/>
      <c r="F22" s="289"/>
      <c r="G22" s="950"/>
      <c r="H22" s="290"/>
      <c r="I22" s="995"/>
      <c r="J22" s="995"/>
      <c r="K22" s="995"/>
    </row>
    <row r="23" spans="2:11" x14ac:dyDescent="0.2">
      <c r="B23" s="281">
        <v>37986</v>
      </c>
      <c r="C23" s="288" t="s">
        <v>297</v>
      </c>
      <c r="D23" s="1007">
        <v>1.18E-2</v>
      </c>
      <c r="E23" s="283">
        <v>2038</v>
      </c>
      <c r="F23" s="244">
        <v>324084.77535442589</v>
      </c>
      <c r="G23" s="948">
        <v>324084.77535442589</v>
      </c>
      <c r="H23" s="292">
        <v>1004133.3405527677</v>
      </c>
      <c r="I23" s="995"/>
      <c r="J23" s="995"/>
      <c r="K23" s="995"/>
    </row>
    <row r="24" spans="2:11" x14ac:dyDescent="0.2">
      <c r="B24" s="281">
        <v>37986</v>
      </c>
      <c r="C24" s="288" t="s">
        <v>298</v>
      </c>
      <c r="D24" s="1007">
        <v>1.18E-2</v>
      </c>
      <c r="E24" s="283">
        <v>2038</v>
      </c>
      <c r="F24" s="244">
        <v>1275.0451076424395</v>
      </c>
      <c r="G24" s="948">
        <v>1275.0451076424395</v>
      </c>
      <c r="H24" s="292">
        <v>3950.5567698830851</v>
      </c>
      <c r="I24" s="995"/>
      <c r="J24" s="995"/>
      <c r="K24" s="995"/>
    </row>
    <row r="25" spans="2:11" x14ac:dyDescent="0.2">
      <c r="B25" s="281">
        <v>37986</v>
      </c>
      <c r="C25" s="288" t="s">
        <v>299</v>
      </c>
      <c r="D25" s="1007">
        <v>5.8299999999999998E-2</v>
      </c>
      <c r="E25" s="283">
        <v>2033</v>
      </c>
      <c r="F25" s="244">
        <v>1187397.1703345641</v>
      </c>
      <c r="G25" s="948">
        <v>1187397.1703345641</v>
      </c>
      <c r="H25" s="292">
        <v>4672082.4632532997</v>
      </c>
      <c r="I25" s="995"/>
      <c r="J25" s="995"/>
      <c r="K25" s="995"/>
    </row>
    <row r="26" spans="2:11" x14ac:dyDescent="0.2">
      <c r="B26" s="281">
        <v>37986</v>
      </c>
      <c r="C26" s="288" t="s">
        <v>300</v>
      </c>
      <c r="D26" s="1007">
        <v>5.8299999999999998E-2</v>
      </c>
      <c r="E26" s="283">
        <v>2033</v>
      </c>
      <c r="F26" s="244">
        <v>14230.69755187499</v>
      </c>
      <c r="G26" s="948">
        <v>14230.69755187499</v>
      </c>
      <c r="H26" s="292">
        <v>55993.89499407621</v>
      </c>
      <c r="I26" s="995"/>
      <c r="J26" s="995"/>
      <c r="K26" s="995"/>
    </row>
    <row r="27" spans="2:11" x14ac:dyDescent="0.2">
      <c r="B27" s="281">
        <v>37986</v>
      </c>
      <c r="C27" s="288" t="s">
        <v>301</v>
      </c>
      <c r="D27" s="1007">
        <v>3.3099999999999997E-2</v>
      </c>
      <c r="E27" s="283">
        <v>2045</v>
      </c>
      <c r="F27" s="244">
        <v>2657012.2209372199</v>
      </c>
      <c r="G27" s="948">
        <v>2657012.2209372199</v>
      </c>
      <c r="H27" s="292">
        <v>11431434.714130353</v>
      </c>
      <c r="I27" s="995"/>
      <c r="J27" s="995"/>
      <c r="K27" s="995"/>
    </row>
    <row r="28" spans="2:11" x14ac:dyDescent="0.2">
      <c r="B28" s="293"/>
      <c r="C28" s="288"/>
      <c r="D28" s="1007"/>
      <c r="E28" s="283"/>
      <c r="F28" s="289"/>
      <c r="G28" s="950"/>
      <c r="H28" s="290"/>
      <c r="I28" s="995"/>
      <c r="J28" s="995"/>
      <c r="K28" s="995"/>
    </row>
    <row r="29" spans="2:11" ht="15.75" x14ac:dyDescent="0.25">
      <c r="B29" s="293"/>
      <c r="C29" s="228" t="s">
        <v>279</v>
      </c>
      <c r="D29" s="1007"/>
      <c r="E29" s="283"/>
      <c r="F29" s="291"/>
      <c r="G29" s="946"/>
      <c r="H29" s="294">
        <v>1641.1569331392002</v>
      </c>
      <c r="I29" s="995"/>
      <c r="J29" s="995"/>
      <c r="K29" s="995"/>
    </row>
    <row r="30" spans="2:11" ht="15" x14ac:dyDescent="0.25">
      <c r="B30" s="293"/>
      <c r="C30" s="288"/>
      <c r="D30" s="1007"/>
      <c r="E30" s="283"/>
      <c r="F30" s="295"/>
      <c r="G30" s="947"/>
      <c r="H30" s="296"/>
      <c r="I30" s="995"/>
      <c r="J30" s="995"/>
      <c r="K30" s="995"/>
    </row>
    <row r="31" spans="2:11" ht="15.75" x14ac:dyDescent="0.25">
      <c r="B31" s="293"/>
      <c r="C31" s="297" t="s">
        <v>280</v>
      </c>
      <c r="D31" s="1008"/>
      <c r="E31" s="283"/>
      <c r="F31" s="291">
        <f>+F33+F53</f>
        <v>541504.05213091639</v>
      </c>
      <c r="G31" s="946">
        <f>+G33+G53</f>
        <v>541019.64055181271</v>
      </c>
      <c r="H31" s="294">
        <f>+H33+H53</f>
        <v>2876730.9911294105</v>
      </c>
      <c r="I31" s="995"/>
      <c r="J31" s="995"/>
      <c r="K31" s="995"/>
    </row>
    <row r="32" spans="2:11" ht="15" x14ac:dyDescent="0.25">
      <c r="B32" s="293"/>
      <c r="C32" s="288"/>
      <c r="D32" s="1008"/>
      <c r="E32" s="283"/>
      <c r="F32" s="287"/>
      <c r="G32" s="947"/>
      <c r="H32" s="296"/>
      <c r="I32" s="995"/>
      <c r="J32" s="995"/>
      <c r="K32" s="995"/>
    </row>
    <row r="33" spans="2:11" ht="15" x14ac:dyDescent="0.25">
      <c r="B33" s="281"/>
      <c r="C33" s="298" t="s">
        <v>302</v>
      </c>
      <c r="D33" s="1009"/>
      <c r="E33" s="283"/>
      <c r="F33" s="291">
        <f>SUM(F34:F51)</f>
        <v>540613.4666434481</v>
      </c>
      <c r="G33" s="946">
        <f>SUM(G34:G51)</f>
        <v>540129.05506434443</v>
      </c>
      <c r="H33" s="294">
        <f>SUM(H34:H51)</f>
        <v>2868570.895463374</v>
      </c>
      <c r="I33" s="995"/>
      <c r="J33" s="995"/>
      <c r="K33" s="995"/>
    </row>
    <row r="34" spans="2:11" x14ac:dyDescent="0.2">
      <c r="B34" s="281">
        <v>37201</v>
      </c>
      <c r="C34" s="288" t="s">
        <v>303</v>
      </c>
      <c r="D34" s="1009">
        <v>0.05</v>
      </c>
      <c r="E34" s="283">
        <v>2027</v>
      </c>
      <c r="F34" s="289">
        <v>6639.9069711868269</v>
      </c>
      <c r="G34" s="948">
        <v>6639.9069711868269</v>
      </c>
      <c r="H34" s="292">
        <v>30719.850909807396</v>
      </c>
      <c r="I34" s="995"/>
      <c r="J34" s="995"/>
      <c r="K34" s="995"/>
    </row>
    <row r="35" spans="2:11" x14ac:dyDescent="0.2">
      <c r="B35" s="281">
        <v>37201</v>
      </c>
      <c r="C35" s="288" t="s">
        <v>304</v>
      </c>
      <c r="D35" s="1009">
        <v>0.05</v>
      </c>
      <c r="E35" s="283">
        <v>2015</v>
      </c>
      <c r="F35" s="289">
        <v>20648.815857685411</v>
      </c>
      <c r="G35" s="948">
        <v>20648.815857685411</v>
      </c>
      <c r="H35" s="292">
        <v>95542.736152017547</v>
      </c>
      <c r="I35" s="995"/>
      <c r="J35" s="995"/>
      <c r="K35" s="995"/>
    </row>
    <row r="36" spans="2:11" x14ac:dyDescent="0.2">
      <c r="B36" s="281">
        <v>37201</v>
      </c>
      <c r="C36" s="288" t="s">
        <v>305</v>
      </c>
      <c r="D36" s="1009">
        <v>0.05</v>
      </c>
      <c r="E36" s="283">
        <v>2017</v>
      </c>
      <c r="F36" s="289">
        <v>60973.87803468846</v>
      </c>
      <c r="G36" s="948">
        <v>60973.87803468846</v>
      </c>
      <c r="H36" s="292">
        <v>282128.09787178511</v>
      </c>
      <c r="I36" s="995"/>
      <c r="J36" s="995"/>
      <c r="K36" s="995"/>
    </row>
    <row r="37" spans="2:11" x14ac:dyDescent="0.2">
      <c r="B37" s="281">
        <v>37201</v>
      </c>
      <c r="C37" s="288" t="s">
        <v>306</v>
      </c>
      <c r="D37" s="1009">
        <v>0.05</v>
      </c>
      <c r="E37" s="283">
        <v>2018</v>
      </c>
      <c r="F37" s="289">
        <v>119699.81351556022</v>
      </c>
      <c r="G37" s="948">
        <v>119699.81351556022</v>
      </c>
      <c r="H37" s="292">
        <v>682070.59812127531</v>
      </c>
      <c r="I37" s="995"/>
      <c r="J37" s="995"/>
      <c r="K37" s="995"/>
    </row>
    <row r="38" spans="2:11" x14ac:dyDescent="0.2">
      <c r="B38" s="281">
        <v>37201</v>
      </c>
      <c r="C38" s="288" t="s">
        <v>307</v>
      </c>
      <c r="D38" s="1009">
        <v>0.05</v>
      </c>
      <c r="E38" s="283">
        <v>2019</v>
      </c>
      <c r="F38" s="289">
        <v>4830.9203141471053</v>
      </c>
      <c r="G38" s="948">
        <v>4830.9203141471053</v>
      </c>
      <c r="H38" s="292">
        <v>22352.823916253194</v>
      </c>
      <c r="I38" s="995"/>
      <c r="J38" s="995"/>
      <c r="K38" s="995"/>
    </row>
    <row r="39" spans="2:11" x14ac:dyDescent="0.2">
      <c r="B39" s="281">
        <v>37201</v>
      </c>
      <c r="C39" s="288" t="s">
        <v>308</v>
      </c>
      <c r="D39" s="1009">
        <v>0.05</v>
      </c>
      <c r="E39" s="283">
        <v>2020</v>
      </c>
      <c r="F39" s="289">
        <v>4080.1335266856586</v>
      </c>
      <c r="G39" s="948">
        <v>4080.1335266856586</v>
      </c>
      <c r="H39" s="292">
        <v>18878.909264912476</v>
      </c>
      <c r="I39" s="995"/>
      <c r="J39" s="995"/>
      <c r="K39" s="995"/>
    </row>
    <row r="40" spans="2:11" x14ac:dyDescent="0.2">
      <c r="B40" s="281">
        <v>37201</v>
      </c>
      <c r="C40" s="288" t="s">
        <v>309</v>
      </c>
      <c r="D40" s="1009">
        <v>0.05</v>
      </c>
      <c r="E40" s="283">
        <v>2027</v>
      </c>
      <c r="F40" s="289">
        <v>18866.815817007886</v>
      </c>
      <c r="G40" s="948">
        <v>18866.815817007886</v>
      </c>
      <c r="H40" s="292">
        <v>87261.05925582847</v>
      </c>
      <c r="I40" s="995"/>
      <c r="J40" s="995"/>
      <c r="K40" s="995"/>
    </row>
    <row r="41" spans="2:11" x14ac:dyDescent="0.2">
      <c r="B41" s="281">
        <v>37201</v>
      </c>
      <c r="C41" s="288" t="s">
        <v>310</v>
      </c>
      <c r="D41" s="1009">
        <v>0.05</v>
      </c>
      <c r="E41" s="283">
        <v>2030</v>
      </c>
      <c r="F41" s="289">
        <v>1430.4591093458012</v>
      </c>
      <c r="G41" s="948">
        <v>1430.4591093458012</v>
      </c>
      <c r="H41" s="292">
        <v>6618.7803795832615</v>
      </c>
      <c r="I41" s="995"/>
      <c r="J41" s="995"/>
      <c r="K41" s="995"/>
    </row>
    <row r="42" spans="2:11" x14ac:dyDescent="0.2">
      <c r="B42" s="281">
        <v>37201</v>
      </c>
      <c r="C42" s="288" t="s">
        <v>311</v>
      </c>
      <c r="D42" s="1009">
        <v>0.05</v>
      </c>
      <c r="E42" s="283">
        <v>2031</v>
      </c>
      <c r="F42" s="289">
        <v>327.63011401260457</v>
      </c>
      <c r="G42" s="948">
        <v>327.63011401260457</v>
      </c>
      <c r="H42" s="292">
        <v>1515.9550917739898</v>
      </c>
      <c r="I42" s="995"/>
      <c r="J42" s="995"/>
      <c r="K42" s="995"/>
    </row>
    <row r="43" spans="2:11" x14ac:dyDescent="0.2">
      <c r="B43" s="281">
        <v>37201</v>
      </c>
      <c r="C43" s="288" t="s">
        <v>312</v>
      </c>
      <c r="D43" s="1009">
        <v>0.05</v>
      </c>
      <c r="E43" s="283">
        <v>2031</v>
      </c>
      <c r="F43" s="289">
        <v>107023.30128143326</v>
      </c>
      <c r="G43" s="948">
        <v>107023.30128143326</v>
      </c>
      <c r="H43" s="292">
        <v>609837.59281673096</v>
      </c>
      <c r="I43" s="995"/>
      <c r="J43" s="995"/>
      <c r="K43" s="995"/>
    </row>
    <row r="44" spans="2:11" x14ac:dyDescent="0.2">
      <c r="B44" s="281">
        <v>37201</v>
      </c>
      <c r="C44" s="288" t="s">
        <v>313</v>
      </c>
      <c r="D44" s="1009">
        <v>0.05</v>
      </c>
      <c r="E44" s="283">
        <v>2015</v>
      </c>
      <c r="F44" s="289">
        <v>8177.1703214323134</v>
      </c>
      <c r="G44" s="948">
        <v>8177.1703214323134</v>
      </c>
      <c r="H44" s="292">
        <v>37681.250966614381</v>
      </c>
      <c r="I44" s="995"/>
      <c r="J44" s="995"/>
      <c r="K44" s="995"/>
    </row>
    <row r="45" spans="2:11" x14ac:dyDescent="0.2">
      <c r="B45" s="281">
        <v>37201</v>
      </c>
      <c r="C45" s="288" t="s">
        <v>314</v>
      </c>
      <c r="D45" s="1009">
        <v>0.05</v>
      </c>
      <c r="E45" s="283">
        <v>2017</v>
      </c>
      <c r="F45" s="289">
        <v>33272.548587509918</v>
      </c>
      <c r="G45" s="948">
        <v>33272.548587509918</v>
      </c>
      <c r="H45" s="292">
        <v>153323.36301455743</v>
      </c>
      <c r="I45" s="995"/>
      <c r="J45" s="995"/>
      <c r="K45" s="995"/>
    </row>
    <row r="46" spans="2:11" x14ac:dyDescent="0.2">
      <c r="B46" s="281">
        <v>37201</v>
      </c>
      <c r="C46" s="288" t="s">
        <v>315</v>
      </c>
      <c r="D46" s="1009">
        <v>0.05</v>
      </c>
      <c r="E46" s="283">
        <v>2018</v>
      </c>
      <c r="F46" s="289">
        <v>95926.67603023097</v>
      </c>
      <c r="G46" s="948">
        <v>95926.67603023097</v>
      </c>
      <c r="H46" s="292">
        <v>544370.91742260056</v>
      </c>
      <c r="I46" s="995"/>
      <c r="J46" s="995"/>
      <c r="K46" s="995"/>
    </row>
    <row r="47" spans="2:11" x14ac:dyDescent="0.2">
      <c r="B47" s="281">
        <v>37201</v>
      </c>
      <c r="C47" s="288" t="s">
        <v>316</v>
      </c>
      <c r="D47" s="1009">
        <v>0.05</v>
      </c>
      <c r="E47" s="283">
        <v>2020</v>
      </c>
      <c r="F47" s="289">
        <v>1883.2645630107663</v>
      </c>
      <c r="G47" s="948">
        <v>1883.2645630107663</v>
      </c>
      <c r="H47" s="292">
        <v>8678.2788967161978</v>
      </c>
      <c r="I47" s="995"/>
      <c r="J47" s="995"/>
      <c r="K47" s="995"/>
    </row>
    <row r="48" spans="2:11" x14ac:dyDescent="0.2">
      <c r="B48" s="281">
        <v>37201</v>
      </c>
      <c r="C48" s="288" t="s">
        <v>317</v>
      </c>
      <c r="D48" s="1009">
        <v>0.05</v>
      </c>
      <c r="E48" s="283">
        <v>2027</v>
      </c>
      <c r="F48" s="289">
        <v>19320.308906201601</v>
      </c>
      <c r="G48" s="948">
        <v>19320.308906201601</v>
      </c>
      <c r="H48" s="292">
        <v>89001.956596391465</v>
      </c>
      <c r="I48" s="995"/>
      <c r="J48" s="995"/>
      <c r="K48" s="995"/>
    </row>
    <row r="49" spans="2:11" x14ac:dyDescent="0.2">
      <c r="B49" s="281">
        <v>37201</v>
      </c>
      <c r="C49" s="288" t="s">
        <v>318</v>
      </c>
      <c r="D49" s="1009">
        <v>0.05</v>
      </c>
      <c r="E49" s="283">
        <v>2030</v>
      </c>
      <c r="F49" s="289">
        <v>10745.935975209859</v>
      </c>
      <c r="G49" s="948">
        <v>10745.935975209859</v>
      </c>
      <c r="H49" s="292">
        <v>49518.390156526279</v>
      </c>
      <c r="I49" s="995"/>
      <c r="J49" s="995"/>
      <c r="K49" s="995"/>
    </row>
    <row r="50" spans="2:11" x14ac:dyDescent="0.2">
      <c r="B50" s="281">
        <v>37201</v>
      </c>
      <c r="C50" s="288" t="s">
        <v>319</v>
      </c>
      <c r="D50" s="1009">
        <v>0.05</v>
      </c>
      <c r="E50" s="283">
        <v>2031</v>
      </c>
      <c r="F50" s="289">
        <v>25996.980449681036</v>
      </c>
      <c r="G50" s="948">
        <v>25996.980449681036</v>
      </c>
      <c r="H50" s="292">
        <v>147529.34932458538</v>
      </c>
      <c r="I50" s="995"/>
      <c r="J50" s="995"/>
      <c r="K50" s="995"/>
    </row>
    <row r="51" spans="2:11" x14ac:dyDescent="0.2">
      <c r="B51" s="281">
        <v>37201</v>
      </c>
      <c r="C51" s="288" t="s">
        <v>320</v>
      </c>
      <c r="D51" s="1009">
        <v>0.05</v>
      </c>
      <c r="E51" s="283">
        <v>2019</v>
      </c>
      <c r="F51" s="289">
        <v>768.90726841840717</v>
      </c>
      <c r="G51" s="948">
        <v>284.49568931481065</v>
      </c>
      <c r="H51" s="292">
        <v>1540.98530541432</v>
      </c>
      <c r="I51" s="995"/>
      <c r="J51" s="995"/>
      <c r="K51" s="995"/>
    </row>
    <row r="52" spans="2:11" ht="15" x14ac:dyDescent="0.25">
      <c r="B52" s="281"/>
      <c r="C52" s="288"/>
      <c r="D52" s="1009"/>
      <c r="E52" s="283"/>
      <c r="F52" s="295"/>
      <c r="G52" s="947"/>
      <c r="H52" s="296"/>
      <c r="I52" s="995"/>
      <c r="J52" s="995"/>
      <c r="K52" s="995"/>
    </row>
    <row r="53" spans="2:11" ht="15" x14ac:dyDescent="0.25">
      <c r="B53" s="281"/>
      <c r="C53" s="298" t="s">
        <v>321</v>
      </c>
      <c r="D53" s="1009"/>
      <c r="E53" s="283"/>
      <c r="F53" s="291">
        <f>SUM(F54:F54)</f>
        <v>890.58548746826034</v>
      </c>
      <c r="G53" s="946">
        <f>SUM(G54:G54)</f>
        <v>890.58548746826034</v>
      </c>
      <c r="H53" s="294">
        <f>SUM(H54:H54)</f>
        <v>8160.0956660363299</v>
      </c>
      <c r="I53" s="995"/>
      <c r="J53" s="995"/>
      <c r="K53" s="995"/>
    </row>
    <row r="54" spans="2:11" x14ac:dyDescent="0.2">
      <c r="B54" s="281">
        <v>37201</v>
      </c>
      <c r="C54" s="288" t="s">
        <v>322</v>
      </c>
      <c r="D54" s="1009">
        <v>5.5E-2</v>
      </c>
      <c r="E54" s="283">
        <v>2018</v>
      </c>
      <c r="F54" s="289">
        <v>890.58548746826034</v>
      </c>
      <c r="G54" s="948">
        <v>890.58548746826034</v>
      </c>
      <c r="H54" s="292">
        <v>8160.0956660363299</v>
      </c>
      <c r="I54" s="995"/>
      <c r="J54" s="995"/>
      <c r="K54" s="995"/>
    </row>
    <row r="55" spans="2:11" ht="15" x14ac:dyDescent="0.25">
      <c r="B55" s="281"/>
      <c r="C55" s="288"/>
      <c r="D55" s="1009"/>
      <c r="E55" s="283"/>
      <c r="F55" s="295"/>
      <c r="G55" s="947"/>
      <c r="H55" s="290"/>
      <c r="I55" s="995"/>
      <c r="J55" s="995"/>
      <c r="K55" s="995"/>
    </row>
    <row r="56" spans="2:11" ht="15.75" x14ac:dyDescent="0.25">
      <c r="B56" s="281"/>
      <c r="C56" s="297" t="s">
        <v>323</v>
      </c>
      <c r="D56" s="1009"/>
      <c r="E56" s="283"/>
      <c r="F56" s="291">
        <f>SUM(F58:F58)</f>
        <v>166284.11520573264</v>
      </c>
      <c r="G56" s="946">
        <f>SUM(G58:G58)</f>
        <v>166284.11520573264</v>
      </c>
      <c r="H56" s="294">
        <f>SUM(H58:H58)</f>
        <v>515208.97347727849</v>
      </c>
      <c r="I56" s="995"/>
      <c r="J56" s="995"/>
      <c r="K56" s="995"/>
    </row>
    <row r="57" spans="2:11" ht="15" x14ac:dyDescent="0.25">
      <c r="B57" s="281"/>
      <c r="C57" s="288"/>
      <c r="D57" s="1009"/>
      <c r="E57" s="283"/>
      <c r="F57" s="295"/>
      <c r="G57" s="947"/>
      <c r="H57" s="296"/>
      <c r="I57" s="995"/>
      <c r="J57" s="995"/>
      <c r="K57" s="995"/>
    </row>
    <row r="58" spans="2:11" x14ac:dyDescent="0.2">
      <c r="B58" s="281">
        <v>37986</v>
      </c>
      <c r="C58" s="288" t="s">
        <v>324</v>
      </c>
      <c r="D58" s="1009">
        <v>1.18E-2</v>
      </c>
      <c r="E58" s="283">
        <v>2038</v>
      </c>
      <c r="F58" s="289">
        <v>166284.11520573264</v>
      </c>
      <c r="G58" s="948">
        <v>166284.11520573264</v>
      </c>
      <c r="H58" s="292">
        <v>515208.97347727849</v>
      </c>
      <c r="I58" s="995"/>
      <c r="J58" s="995"/>
      <c r="K58" s="995"/>
    </row>
    <row r="59" spans="2:11" ht="15" x14ac:dyDescent="0.25">
      <c r="B59" s="281"/>
      <c r="C59" s="288"/>
      <c r="D59" s="246"/>
      <c r="E59" s="283"/>
      <c r="F59" s="295"/>
      <c r="G59" s="947"/>
      <c r="H59" s="296"/>
      <c r="I59" s="995"/>
      <c r="J59" s="995"/>
      <c r="K59" s="995"/>
    </row>
    <row r="60" spans="2:11" ht="15" x14ac:dyDescent="0.25">
      <c r="B60" s="1065" t="s">
        <v>325</v>
      </c>
      <c r="C60" s="1066"/>
      <c r="D60" s="1066"/>
      <c r="E60" s="1067"/>
      <c r="F60" s="299">
        <f>+F31+F16+F21+F29+F56</f>
        <v>5294034.8343352228</v>
      </c>
      <c r="G60" s="951">
        <f>+G31+G16+G21+G29+G56</f>
        <v>5101029.6235750597</v>
      </c>
      <c r="H60" s="943">
        <f>+H31+H16+H21+H29+H56</f>
        <v>21372717.308383636</v>
      </c>
      <c r="I60" s="995"/>
      <c r="J60" s="995"/>
      <c r="K60" s="995"/>
    </row>
    <row r="61" spans="2:11" ht="13.5" thickBot="1" x14ac:dyDescent="0.25">
      <c r="B61" s="300"/>
      <c r="C61" s="301"/>
      <c r="D61" s="301"/>
      <c r="E61" s="302"/>
      <c r="F61" s="303"/>
      <c r="G61" s="952"/>
      <c r="H61" s="944"/>
    </row>
    <row r="62" spans="2:11" ht="13.5" thickTop="1" x14ac:dyDescent="0.2">
      <c r="B62" s="27"/>
      <c r="C62" s="19"/>
      <c r="D62" s="19"/>
      <c r="E62" s="19"/>
      <c r="F62" s="304"/>
      <c r="G62" s="304"/>
      <c r="H62" s="304"/>
    </row>
    <row r="63" spans="2:11" x14ac:dyDescent="0.2">
      <c r="B63" s="267" t="s">
        <v>326</v>
      </c>
      <c r="C63" s="27"/>
      <c r="D63" s="27"/>
      <c r="E63" s="27"/>
      <c r="F63" s="27"/>
      <c r="G63" s="27"/>
      <c r="H63" s="305"/>
    </row>
    <row r="64" spans="2:11" x14ac:dyDescent="0.2">
      <c r="B64" s="267" t="s">
        <v>327</v>
      </c>
      <c r="C64" s="27"/>
      <c r="D64" s="27"/>
      <c r="E64" s="27"/>
      <c r="F64" s="27"/>
      <c r="G64" s="27"/>
      <c r="H64" s="27"/>
    </row>
    <row r="65" spans="2:8" x14ac:dyDescent="0.2">
      <c r="B65" s="267" t="s">
        <v>328</v>
      </c>
      <c r="C65" s="27"/>
      <c r="D65" s="27"/>
      <c r="E65" s="27"/>
      <c r="F65" s="27"/>
      <c r="G65" s="27"/>
      <c r="H65"/>
    </row>
  </sheetData>
  <mergeCells count="11">
    <mergeCell ref="B60:E60"/>
    <mergeCell ref="B7:H7"/>
    <mergeCell ref="B8:H8"/>
    <mergeCell ref="B9:H9"/>
    <mergeCell ref="B11:B14"/>
    <mergeCell ref="C11:C14"/>
    <mergeCell ref="D11:D14"/>
    <mergeCell ref="E11:E14"/>
    <mergeCell ref="F11:F14"/>
    <mergeCell ref="G11:G14"/>
    <mergeCell ref="H11:H14"/>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3" r:id="rId1"/>
  <headerFooter alignWithMargins="0">
    <oddFooter>&amp;R&amp;8&amp;A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7"/>
  <sheetViews>
    <sheetView showGridLines="0" showRuler="0" view="pageBreakPreview" zoomScale="85" zoomScaleSheetLayoutView="85" workbookViewId="0"/>
  </sheetViews>
  <sheetFormatPr baseColWidth="10" defaultRowHeight="12.75" x14ac:dyDescent="0.2"/>
  <cols>
    <col min="1" max="1" width="10.140625" style="25" bestFit="1" customWidth="1"/>
    <col min="2" max="2" width="10.5703125" style="25" customWidth="1"/>
    <col min="3" max="3" width="61.28515625" style="25" customWidth="1"/>
    <col min="4" max="4" width="17.5703125" style="25" customWidth="1"/>
    <col min="5" max="5" width="11.42578125" style="25"/>
    <col min="6" max="6" width="16.28515625" style="25" customWidth="1"/>
    <col min="7" max="7" width="17.85546875" style="25" customWidth="1"/>
    <col min="8" max="8" width="18.85546875" style="25" customWidth="1"/>
    <col min="9" max="16384" width="11.42578125" style="25"/>
  </cols>
  <sheetData>
    <row r="1" spans="1:12" ht="15" customHeight="1" x14ac:dyDescent="0.2">
      <c r="A1" s="16" t="s">
        <v>66</v>
      </c>
    </row>
    <row r="2" spans="1:12" s="308" customFormat="1" ht="15" customHeight="1" x14ac:dyDescent="0.25">
      <c r="A2" s="25"/>
      <c r="B2" s="306" t="s">
        <v>67</v>
      </c>
      <c r="C2" s="21"/>
      <c r="D2" s="21"/>
      <c r="E2" s="21"/>
      <c r="F2" s="21"/>
      <c r="G2" s="21"/>
      <c r="H2" s="307"/>
    </row>
    <row r="3" spans="1:12" s="308" customFormat="1" ht="15" customHeight="1" x14ac:dyDescent="0.25">
      <c r="A3" s="25"/>
      <c r="B3" s="306" t="s">
        <v>329</v>
      </c>
      <c r="C3" s="21"/>
      <c r="D3" s="21"/>
      <c r="E3" s="21"/>
      <c r="F3" s="21"/>
      <c r="G3" s="21"/>
      <c r="H3" s="309"/>
    </row>
    <row r="4" spans="1:12" ht="15" customHeight="1" x14ac:dyDescent="0.2">
      <c r="B4" s="21"/>
      <c r="C4" s="21"/>
      <c r="D4" s="21"/>
      <c r="E4" s="21"/>
      <c r="F4" s="21"/>
      <c r="G4" s="21"/>
      <c r="H4" s="309"/>
    </row>
    <row r="5" spans="1:12" ht="16.5" x14ac:dyDescent="0.25">
      <c r="B5" s="1084" t="s">
        <v>330</v>
      </c>
      <c r="C5" s="1084"/>
      <c r="D5" s="1084"/>
      <c r="E5" s="1084"/>
      <c r="F5" s="1084"/>
      <c r="G5" s="1084"/>
      <c r="H5" s="1084"/>
    </row>
    <row r="6" spans="1:12" ht="14.25" x14ac:dyDescent="0.2">
      <c r="B6" s="1085" t="s">
        <v>222</v>
      </c>
      <c r="C6" s="1085"/>
      <c r="D6" s="1085"/>
      <c r="E6" s="1085"/>
      <c r="F6" s="1085"/>
      <c r="G6" s="1085"/>
      <c r="H6" s="1085"/>
    </row>
    <row r="7" spans="1:12" x14ac:dyDescent="0.2">
      <c r="B7" s="310"/>
      <c r="C7" s="21"/>
      <c r="D7" s="21"/>
      <c r="F7" s="21"/>
      <c r="G7" s="21"/>
      <c r="H7" s="309"/>
    </row>
    <row r="8" spans="1:12" ht="13.5" thickBot="1" x14ac:dyDescent="0.25">
      <c r="B8" s="21"/>
      <c r="C8" s="21"/>
      <c r="D8" s="311"/>
      <c r="E8" s="21"/>
      <c r="F8" s="21"/>
      <c r="G8" s="21"/>
      <c r="H8" s="312" t="s">
        <v>223</v>
      </c>
    </row>
    <row r="9" spans="1:12" s="313" customFormat="1" ht="13.5" thickTop="1" x14ac:dyDescent="0.2">
      <c r="B9" s="1047" t="s">
        <v>224</v>
      </c>
      <c r="C9" s="1050" t="s">
        <v>225</v>
      </c>
      <c r="D9" s="1073" t="s">
        <v>226</v>
      </c>
      <c r="E9" s="1053" t="s">
        <v>227</v>
      </c>
      <c r="F9" s="1056" t="s">
        <v>228</v>
      </c>
      <c r="G9" s="1076" t="s">
        <v>229</v>
      </c>
      <c r="H9" s="1079" t="s">
        <v>230</v>
      </c>
    </row>
    <row r="10" spans="1:12" s="313" customFormat="1" x14ac:dyDescent="0.2">
      <c r="B10" s="1048"/>
      <c r="C10" s="1051"/>
      <c r="D10" s="1074"/>
      <c r="E10" s="1054"/>
      <c r="F10" s="1057"/>
      <c r="G10" s="1077"/>
      <c r="H10" s="1080"/>
    </row>
    <row r="11" spans="1:12" s="313" customFormat="1" x14ac:dyDescent="0.2">
      <c r="B11" s="1048"/>
      <c r="C11" s="1051"/>
      <c r="D11" s="1074"/>
      <c r="E11" s="1054"/>
      <c r="F11" s="1057"/>
      <c r="G11" s="1077"/>
      <c r="H11" s="1080"/>
    </row>
    <row r="12" spans="1:12" s="313" customFormat="1" ht="13.5" customHeight="1" x14ac:dyDescent="0.2">
      <c r="B12" s="1048"/>
      <c r="C12" s="1051"/>
      <c r="D12" s="1074"/>
      <c r="E12" s="1054"/>
      <c r="F12" s="1057"/>
      <c r="G12" s="1077"/>
      <c r="H12" s="1080"/>
    </row>
    <row r="13" spans="1:12" s="313" customFormat="1" x14ac:dyDescent="0.2">
      <c r="B13" s="1049"/>
      <c r="C13" s="1052"/>
      <c r="D13" s="1075"/>
      <c r="E13" s="1055"/>
      <c r="F13" s="1058"/>
      <c r="G13" s="1078"/>
      <c r="H13" s="1081"/>
    </row>
    <row r="14" spans="1:12" s="313" customFormat="1" x14ac:dyDescent="0.2">
      <c r="B14" s="314"/>
      <c r="C14" s="315"/>
      <c r="D14" s="316"/>
      <c r="E14" s="317"/>
      <c r="F14" s="318"/>
      <c r="G14" s="960"/>
      <c r="H14" s="953"/>
    </row>
    <row r="15" spans="1:12" s="313" customFormat="1" x14ac:dyDescent="0.2">
      <c r="B15" s="319"/>
      <c r="C15" s="315"/>
      <c r="D15" s="316"/>
      <c r="E15" s="317"/>
      <c r="F15" s="320"/>
      <c r="G15" s="960"/>
      <c r="H15" s="953"/>
    </row>
    <row r="16" spans="1:12" s="313" customFormat="1" ht="15.75" x14ac:dyDescent="0.2">
      <c r="B16" s="321"/>
      <c r="C16" s="322" t="s">
        <v>331</v>
      </c>
      <c r="D16" s="323"/>
      <c r="E16" s="324"/>
      <c r="F16" s="325">
        <f>SUM(F18:F24)</f>
        <v>22489031.379000001</v>
      </c>
      <c r="G16" s="961">
        <f>SUM(G18:G24)</f>
        <v>22489031.379000001</v>
      </c>
      <c r="H16" s="954">
        <f>SUM(H18:H24)</f>
        <v>22489031.379000001</v>
      </c>
      <c r="I16" s="996"/>
      <c r="J16" s="996"/>
      <c r="K16" s="996"/>
      <c r="L16" s="996"/>
    </row>
    <row r="17" spans="2:12" s="313" customFormat="1" ht="15.75" x14ac:dyDescent="0.2">
      <c r="B17" s="321"/>
      <c r="C17" s="322"/>
      <c r="D17" s="323"/>
      <c r="E17" s="324"/>
      <c r="F17" s="326"/>
      <c r="G17" s="962"/>
      <c r="H17" s="955"/>
      <c r="I17" s="996"/>
      <c r="J17" s="996"/>
      <c r="K17" s="996"/>
      <c r="L17" s="996"/>
    </row>
    <row r="18" spans="2:12" s="313" customFormat="1" x14ac:dyDescent="0.2">
      <c r="B18" s="321">
        <v>41472</v>
      </c>
      <c r="C18" s="327" t="s">
        <v>332</v>
      </c>
      <c r="D18" s="246">
        <v>0.04</v>
      </c>
      <c r="E18" s="328">
        <v>2016</v>
      </c>
      <c r="F18" s="244">
        <v>234692.13</v>
      </c>
      <c r="G18" s="948">
        <v>234692.13</v>
      </c>
      <c r="H18" s="956">
        <v>234692.13</v>
      </c>
      <c r="I18" s="996"/>
      <c r="J18" s="996"/>
      <c r="K18" s="996"/>
      <c r="L18" s="996"/>
    </row>
    <row r="19" spans="2:12" s="313" customFormat="1" x14ac:dyDescent="0.2">
      <c r="B19" s="321">
        <v>41472</v>
      </c>
      <c r="C19" s="327" t="s">
        <v>333</v>
      </c>
      <c r="D19" s="246">
        <v>0.04</v>
      </c>
      <c r="E19" s="328">
        <v>2016</v>
      </c>
      <c r="F19" s="244">
        <v>28908.1</v>
      </c>
      <c r="G19" s="948">
        <v>28908.1</v>
      </c>
      <c r="H19" s="956">
        <v>28908.1</v>
      </c>
      <c r="I19" s="996"/>
      <c r="J19" s="996"/>
      <c r="K19" s="996"/>
      <c r="L19" s="996"/>
    </row>
    <row r="20" spans="2:12" s="313" customFormat="1" x14ac:dyDescent="0.2">
      <c r="B20" s="222">
        <v>38628</v>
      </c>
      <c r="C20" s="310" t="s">
        <v>334</v>
      </c>
      <c r="D20" s="246">
        <v>7.0000000000000007E-2</v>
      </c>
      <c r="E20" s="329">
        <v>2015</v>
      </c>
      <c r="F20" s="244">
        <v>5699808.9929999998</v>
      </c>
      <c r="G20" s="948">
        <v>5699808.9929999998</v>
      </c>
      <c r="H20" s="956">
        <v>5699808.9929999998</v>
      </c>
      <c r="I20" s="996"/>
      <c r="J20" s="996"/>
      <c r="K20" s="996"/>
      <c r="L20" s="996"/>
    </row>
    <row r="21" spans="2:12" s="313" customFormat="1" x14ac:dyDescent="0.2">
      <c r="B21" s="222">
        <v>39189</v>
      </c>
      <c r="C21" s="310" t="s">
        <v>335</v>
      </c>
      <c r="D21" s="246">
        <v>7.0000000000000007E-2</v>
      </c>
      <c r="E21" s="329">
        <v>2017</v>
      </c>
      <c r="F21" s="244">
        <v>7340075.7709999997</v>
      </c>
      <c r="G21" s="948">
        <v>7340075.7709999997</v>
      </c>
      <c r="H21" s="956">
        <v>7340075.7709999997</v>
      </c>
      <c r="I21" s="996"/>
      <c r="J21" s="996"/>
      <c r="K21" s="996"/>
      <c r="L21" s="996"/>
    </row>
    <row r="22" spans="2:12" s="313" customFormat="1" x14ac:dyDescent="0.2">
      <c r="B22" s="222">
        <v>40876</v>
      </c>
      <c r="C22" s="310" t="s">
        <v>336</v>
      </c>
      <c r="D22" s="246">
        <v>0.09</v>
      </c>
      <c r="E22" s="329">
        <v>2018</v>
      </c>
      <c r="F22" s="244">
        <v>3374359.68</v>
      </c>
      <c r="G22" s="948">
        <v>3374359.68</v>
      </c>
      <c r="H22" s="956">
        <v>3374359.68</v>
      </c>
      <c r="I22" s="996"/>
      <c r="J22" s="996"/>
      <c r="K22" s="996"/>
      <c r="L22" s="996"/>
    </row>
    <row r="23" spans="2:12" s="313" customFormat="1" x14ac:dyDescent="0.2">
      <c r="B23" s="222">
        <v>40983</v>
      </c>
      <c r="C23" s="310" t="s">
        <v>337</v>
      </c>
      <c r="D23" s="246">
        <v>0.09</v>
      </c>
      <c r="E23" s="329">
        <v>2019</v>
      </c>
      <c r="F23" s="244">
        <v>1899992.6029999999</v>
      </c>
      <c r="G23" s="948">
        <v>1899992.6029999999</v>
      </c>
      <c r="H23" s="956">
        <v>1899992.6029999999</v>
      </c>
      <c r="I23" s="996"/>
      <c r="J23" s="996"/>
      <c r="K23" s="996"/>
      <c r="L23" s="996"/>
    </row>
    <row r="24" spans="2:12" s="313" customFormat="1" x14ac:dyDescent="0.2">
      <c r="B24" s="222">
        <v>41766</v>
      </c>
      <c r="C24" s="310" t="s">
        <v>338</v>
      </c>
      <c r="D24" s="246">
        <v>8.7499999999999994E-2</v>
      </c>
      <c r="E24" s="329">
        <v>2024</v>
      </c>
      <c r="F24" s="244">
        <v>3911194.102</v>
      </c>
      <c r="G24" s="948">
        <v>3911194.102</v>
      </c>
      <c r="H24" s="956">
        <v>3911194.102</v>
      </c>
      <c r="I24" s="996"/>
      <c r="J24" s="996"/>
      <c r="K24" s="996"/>
      <c r="L24" s="996"/>
    </row>
    <row r="25" spans="2:12" s="313" customFormat="1" x14ac:dyDescent="0.2">
      <c r="B25" s="319"/>
      <c r="C25" s="330"/>
      <c r="D25" s="1010"/>
      <c r="E25" s="317"/>
      <c r="F25" s="320"/>
      <c r="G25" s="960"/>
      <c r="H25" s="953"/>
      <c r="I25" s="996"/>
      <c r="J25" s="996"/>
      <c r="K25" s="996"/>
      <c r="L25" s="996"/>
    </row>
    <row r="26" spans="2:12" s="313" customFormat="1" ht="30" x14ac:dyDescent="0.2">
      <c r="B26" s="321"/>
      <c r="C26" s="331" t="s">
        <v>296</v>
      </c>
      <c r="D26" s="1011"/>
      <c r="E26" s="324"/>
      <c r="F26" s="325">
        <f>SUM(F28:F44)</f>
        <v>28369352.586617574</v>
      </c>
      <c r="G26" s="961">
        <f>SUM(G28:G44)</f>
        <v>28369352.586617574</v>
      </c>
      <c r="H26" s="954">
        <f>SUM(H28:H44)</f>
        <v>33699345.847111352</v>
      </c>
      <c r="I26" s="996"/>
      <c r="J26" s="996"/>
      <c r="K26" s="996"/>
      <c r="L26" s="996"/>
    </row>
    <row r="27" spans="2:12" s="313" customFormat="1" ht="15.75" x14ac:dyDescent="0.2">
      <c r="B27" s="321"/>
      <c r="C27" s="322"/>
      <c r="D27" s="1011"/>
      <c r="E27" s="324"/>
      <c r="F27" s="326"/>
      <c r="G27" s="962"/>
      <c r="H27" s="955"/>
      <c r="I27" s="996"/>
      <c r="J27" s="996"/>
      <c r="K27" s="996"/>
      <c r="L27" s="996"/>
    </row>
    <row r="28" spans="2:12" s="313" customFormat="1" x14ac:dyDescent="0.2">
      <c r="B28" s="222">
        <v>37986</v>
      </c>
      <c r="C28" s="332" t="s">
        <v>339</v>
      </c>
      <c r="D28" s="1007">
        <v>2.5000000000000001E-2</v>
      </c>
      <c r="E28" s="243">
        <v>2038</v>
      </c>
      <c r="F28" s="244">
        <v>5296689.1950000003</v>
      </c>
      <c r="G28" s="948">
        <v>5296689.1950000003</v>
      </c>
      <c r="H28" s="956">
        <v>5296689.1950000003</v>
      </c>
      <c r="I28" s="996"/>
      <c r="J28" s="996"/>
      <c r="K28" s="996"/>
      <c r="L28" s="996"/>
    </row>
    <row r="29" spans="2:12" s="313" customFormat="1" x14ac:dyDescent="0.2">
      <c r="B29" s="222">
        <v>37986</v>
      </c>
      <c r="C29" s="332" t="s">
        <v>340</v>
      </c>
      <c r="D29" s="1007">
        <v>2.5000000000000001E-2</v>
      </c>
      <c r="E29" s="243">
        <v>2038</v>
      </c>
      <c r="F29" s="244">
        <v>1229562.8419999999</v>
      </c>
      <c r="G29" s="948">
        <v>1229562.8419999999</v>
      </c>
      <c r="H29" s="956">
        <v>1229562.8419999999</v>
      </c>
      <c r="I29" s="996"/>
      <c r="J29" s="996"/>
      <c r="K29" s="996"/>
      <c r="L29" s="996"/>
    </row>
    <row r="30" spans="2:12" s="313" customFormat="1" x14ac:dyDescent="0.2">
      <c r="B30" s="222">
        <v>37986</v>
      </c>
      <c r="C30" s="332" t="s">
        <v>341</v>
      </c>
      <c r="D30" s="1007">
        <v>2.5000000000000001E-2</v>
      </c>
      <c r="E30" s="243">
        <v>2038</v>
      </c>
      <c r="F30" s="244">
        <v>96939.179000000004</v>
      </c>
      <c r="G30" s="948">
        <v>96939.179000000004</v>
      </c>
      <c r="H30" s="956">
        <v>96939.179000000004</v>
      </c>
      <c r="I30" s="996"/>
      <c r="J30" s="996"/>
      <c r="K30" s="996"/>
      <c r="L30" s="996"/>
    </row>
    <row r="31" spans="2:12" s="313" customFormat="1" x14ac:dyDescent="0.2">
      <c r="B31" s="222">
        <v>37986</v>
      </c>
      <c r="C31" s="332" t="s">
        <v>342</v>
      </c>
      <c r="D31" s="1007">
        <v>2.5000000000000001E-2</v>
      </c>
      <c r="E31" s="243">
        <v>2038</v>
      </c>
      <c r="F31" s="244">
        <v>71439.702000000005</v>
      </c>
      <c r="G31" s="948">
        <v>71439.702000000005</v>
      </c>
      <c r="H31" s="956">
        <v>71439.702000000005</v>
      </c>
      <c r="I31" s="996"/>
      <c r="J31" s="996"/>
      <c r="K31" s="996"/>
      <c r="L31" s="996"/>
    </row>
    <row r="32" spans="2:12" s="313" customFormat="1" x14ac:dyDescent="0.2">
      <c r="B32" s="222">
        <v>37986</v>
      </c>
      <c r="C32" s="332" t="s">
        <v>343</v>
      </c>
      <c r="D32" s="1007">
        <v>2.2599999999999999E-2</v>
      </c>
      <c r="E32" s="243">
        <v>2038</v>
      </c>
      <c r="F32" s="244">
        <v>5402266.2746781111</v>
      </c>
      <c r="G32" s="948">
        <v>5402266.2746781111</v>
      </c>
      <c r="H32" s="956">
        <v>5402266.2746781111</v>
      </c>
      <c r="I32" s="996"/>
      <c r="J32" s="996"/>
      <c r="K32" s="996"/>
      <c r="L32" s="996"/>
    </row>
    <row r="33" spans="1:12" s="313" customFormat="1" x14ac:dyDescent="0.2">
      <c r="B33" s="222">
        <v>37986</v>
      </c>
      <c r="C33" s="332" t="s">
        <v>344</v>
      </c>
      <c r="D33" s="1007">
        <v>2.2599999999999999E-2</v>
      </c>
      <c r="E33" s="243">
        <v>2038</v>
      </c>
      <c r="F33" s="244">
        <v>1543252.0708154503</v>
      </c>
      <c r="G33" s="948">
        <v>1543252.0708154503</v>
      </c>
      <c r="H33" s="956">
        <v>1543252.0708154503</v>
      </c>
      <c r="I33" s="996"/>
      <c r="J33" s="996"/>
      <c r="K33" s="996"/>
      <c r="L33" s="996"/>
    </row>
    <row r="34" spans="1:12" s="313" customFormat="1" x14ac:dyDescent="0.2">
      <c r="B34" s="222">
        <v>37986</v>
      </c>
      <c r="C34" s="332" t="s">
        <v>345</v>
      </c>
      <c r="D34" s="1007">
        <v>4.4999999999999997E-3</v>
      </c>
      <c r="E34" s="243">
        <v>2038</v>
      </c>
      <c r="F34" s="244">
        <v>173096.52847152847</v>
      </c>
      <c r="G34" s="948">
        <v>173096.52847152847</v>
      </c>
      <c r="H34" s="956">
        <v>173096.52847152847</v>
      </c>
      <c r="I34" s="996"/>
      <c r="J34" s="996"/>
      <c r="K34" s="996"/>
      <c r="L34" s="996"/>
    </row>
    <row r="35" spans="1:12" s="313" customFormat="1" x14ac:dyDescent="0.2">
      <c r="B35" s="222">
        <v>37986</v>
      </c>
      <c r="C35" s="332" t="s">
        <v>346</v>
      </c>
      <c r="D35" s="1007">
        <v>4.4999999999999997E-3</v>
      </c>
      <c r="E35" s="243">
        <v>2038</v>
      </c>
      <c r="F35" s="244">
        <v>7108.583083583083</v>
      </c>
      <c r="G35" s="948">
        <v>7108.583083583083</v>
      </c>
      <c r="H35" s="956">
        <v>7108.583083583083</v>
      </c>
      <c r="I35" s="996"/>
      <c r="J35" s="996"/>
      <c r="K35" s="996"/>
      <c r="L35" s="996"/>
    </row>
    <row r="36" spans="1:12" s="313" customFormat="1" x14ac:dyDescent="0.2">
      <c r="B36" s="222">
        <v>37986</v>
      </c>
      <c r="C36" s="332" t="s">
        <v>347</v>
      </c>
      <c r="D36" s="1009">
        <v>8.2799999999999999E-2</v>
      </c>
      <c r="E36" s="243">
        <v>2033</v>
      </c>
      <c r="F36" s="244">
        <v>3048488.227002407</v>
      </c>
      <c r="G36" s="948">
        <v>3048488.227002407</v>
      </c>
      <c r="H36" s="956">
        <v>4274096.3368100002</v>
      </c>
      <c r="I36" s="996"/>
      <c r="J36" s="996"/>
      <c r="K36" s="996"/>
      <c r="L36" s="996"/>
    </row>
    <row r="37" spans="1:12" s="313" customFormat="1" x14ac:dyDescent="0.2">
      <c r="B37" s="222">
        <v>37986</v>
      </c>
      <c r="C37" s="332" t="s">
        <v>348</v>
      </c>
      <c r="D37" s="1009">
        <v>8.2799999999999999E-2</v>
      </c>
      <c r="E37" s="243">
        <v>2033</v>
      </c>
      <c r="F37" s="244">
        <v>4901085.5050005782</v>
      </c>
      <c r="G37" s="948">
        <v>4901085.5050005782</v>
      </c>
      <c r="H37" s="956">
        <v>6871508.1192600001</v>
      </c>
      <c r="I37" s="996"/>
      <c r="J37" s="996"/>
      <c r="K37" s="996"/>
      <c r="L37" s="996"/>
    </row>
    <row r="38" spans="1:12" s="313" customFormat="1" x14ac:dyDescent="0.2">
      <c r="B38" s="222">
        <v>37986</v>
      </c>
      <c r="C38" s="332" t="s">
        <v>349</v>
      </c>
      <c r="D38" s="1009">
        <v>8.2799999999999999E-2</v>
      </c>
      <c r="E38" s="243">
        <v>2033</v>
      </c>
      <c r="F38" s="244">
        <v>929895.88899872894</v>
      </c>
      <c r="G38" s="948">
        <v>929895.88899872894</v>
      </c>
      <c r="H38" s="956">
        <v>1303749.3724199999</v>
      </c>
      <c r="I38" s="996"/>
      <c r="J38" s="996"/>
      <c r="K38" s="996"/>
      <c r="L38" s="996"/>
    </row>
    <row r="39" spans="1:12" s="313" customFormat="1" x14ac:dyDescent="0.2">
      <c r="B39" s="222">
        <v>37986</v>
      </c>
      <c r="C39" s="332" t="s">
        <v>350</v>
      </c>
      <c r="D39" s="1009">
        <v>8.2799999999999999E-2</v>
      </c>
      <c r="E39" s="243">
        <v>2033</v>
      </c>
      <c r="F39" s="244">
        <v>131475.86999781747</v>
      </c>
      <c r="G39" s="948">
        <v>131475.86999781747</v>
      </c>
      <c r="H39" s="956">
        <v>184334.16581999999</v>
      </c>
      <c r="I39" s="996"/>
      <c r="J39" s="996"/>
      <c r="K39" s="996"/>
      <c r="L39" s="996"/>
    </row>
    <row r="40" spans="1:12" s="313" customFormat="1" x14ac:dyDescent="0.2">
      <c r="B40" s="222">
        <v>37986</v>
      </c>
      <c r="C40" s="332" t="s">
        <v>351</v>
      </c>
      <c r="D40" s="1009">
        <v>7.8200000000000006E-2</v>
      </c>
      <c r="E40" s="243">
        <v>2033</v>
      </c>
      <c r="F40" s="244">
        <v>2428648.7360308389</v>
      </c>
      <c r="G40" s="948">
        <v>2428648.7360308389</v>
      </c>
      <c r="H40" s="956">
        <v>3342072.5116523607</v>
      </c>
      <c r="I40" s="996"/>
      <c r="J40" s="996"/>
      <c r="K40" s="996"/>
      <c r="L40" s="996"/>
    </row>
    <row r="41" spans="1:12" s="313" customFormat="1" x14ac:dyDescent="0.2">
      <c r="B41" s="222">
        <v>37986</v>
      </c>
      <c r="C41" s="332" t="s">
        <v>352</v>
      </c>
      <c r="D41" s="1009">
        <v>7.8200000000000006E-2</v>
      </c>
      <c r="E41" s="243">
        <v>2033</v>
      </c>
      <c r="F41" s="244">
        <v>2075175.8186690649</v>
      </c>
      <c r="G41" s="948">
        <v>2075175.8186690649</v>
      </c>
      <c r="H41" s="956">
        <v>2855657.1222210294</v>
      </c>
      <c r="I41" s="996"/>
      <c r="J41" s="996"/>
      <c r="K41" s="996"/>
      <c r="L41" s="996"/>
    </row>
    <row r="42" spans="1:12" s="313" customFormat="1" x14ac:dyDescent="0.2">
      <c r="B42" s="222">
        <v>37986</v>
      </c>
      <c r="C42" s="332" t="s">
        <v>353</v>
      </c>
      <c r="D42" s="1009">
        <v>4.3299999999999998E-2</v>
      </c>
      <c r="E42" s="243">
        <v>2033</v>
      </c>
      <c r="F42" s="244">
        <v>47224.350649354128</v>
      </c>
      <c r="G42" s="948">
        <v>47224.350649354128</v>
      </c>
      <c r="H42" s="956">
        <v>56432.414272893773</v>
      </c>
      <c r="I42" s="996"/>
      <c r="J42" s="996"/>
      <c r="K42" s="996"/>
      <c r="L42" s="996"/>
    </row>
    <row r="43" spans="1:12" s="313" customFormat="1" x14ac:dyDescent="0.2">
      <c r="B43" s="222">
        <v>37986</v>
      </c>
      <c r="C43" s="332" t="s">
        <v>354</v>
      </c>
      <c r="D43" s="1009">
        <v>4.3299999999999998E-2</v>
      </c>
      <c r="E43" s="243">
        <v>2033</v>
      </c>
      <c r="F43" s="244">
        <v>21220.113220113213</v>
      </c>
      <c r="G43" s="948">
        <v>21220.113220113213</v>
      </c>
      <c r="H43" s="956">
        <v>25357.727606393601</v>
      </c>
      <c r="I43" s="996"/>
      <c r="J43" s="996"/>
      <c r="K43" s="996"/>
      <c r="L43" s="996"/>
    </row>
    <row r="44" spans="1:12" s="313" customFormat="1" x14ac:dyDescent="0.2">
      <c r="B44" s="222">
        <v>40331</v>
      </c>
      <c r="C44" s="332" t="s">
        <v>355</v>
      </c>
      <c r="D44" s="1009">
        <v>8.7499999999999994E-2</v>
      </c>
      <c r="E44" s="243">
        <v>2017</v>
      </c>
      <c r="F44" s="244">
        <v>965783.70200000005</v>
      </c>
      <c r="G44" s="948">
        <v>965783.70200000005</v>
      </c>
      <c r="H44" s="956">
        <v>965783.70200000005</v>
      </c>
      <c r="I44" s="996"/>
      <c r="J44" s="996"/>
      <c r="K44" s="996"/>
      <c r="L44" s="996"/>
    </row>
    <row r="45" spans="1:12" s="313" customFormat="1" x14ac:dyDescent="0.2">
      <c r="B45" s="222"/>
      <c r="C45" s="333"/>
      <c r="D45" s="316"/>
      <c r="E45" s="317"/>
      <c r="F45" s="320"/>
      <c r="G45" s="960"/>
      <c r="H45" s="953"/>
      <c r="I45" s="996"/>
      <c r="J45" s="996"/>
      <c r="K45" s="996"/>
      <c r="L45" s="996"/>
    </row>
    <row r="46" spans="1:12" s="313" customFormat="1" ht="15.75" x14ac:dyDescent="0.2">
      <c r="B46" s="321"/>
      <c r="C46" s="331" t="s">
        <v>238</v>
      </c>
      <c r="D46" s="323"/>
      <c r="E46" s="324"/>
      <c r="F46" s="325">
        <f>SUM(F48:F61)</f>
        <v>1277894.3790000002</v>
      </c>
      <c r="G46" s="961">
        <f>SUM(G48:G61)</f>
        <v>1277894.3790000002</v>
      </c>
      <c r="H46" s="954">
        <f>SUM(H48:H61)</f>
        <v>1277894.3790000002</v>
      </c>
      <c r="I46" s="996"/>
      <c r="J46" s="996"/>
      <c r="K46" s="996"/>
      <c r="L46" s="996"/>
    </row>
    <row r="47" spans="1:12" s="313" customFormat="1" ht="15.75" x14ac:dyDescent="0.2">
      <c r="B47" s="321"/>
      <c r="C47" s="322"/>
      <c r="D47" s="323"/>
      <c r="E47" s="324"/>
      <c r="F47" s="326"/>
      <c r="G47" s="962"/>
      <c r="H47" s="955"/>
      <c r="I47" s="996"/>
      <c r="J47" s="996"/>
      <c r="K47" s="996"/>
      <c r="L47" s="996"/>
    </row>
    <row r="48" spans="1:12" s="313" customFormat="1" x14ac:dyDescent="0.2">
      <c r="A48" s="334"/>
      <c r="B48" s="321">
        <v>41978</v>
      </c>
      <c r="C48" s="332" t="s">
        <v>356</v>
      </c>
      <c r="D48" s="246" t="s">
        <v>357</v>
      </c>
      <c r="E48" s="243">
        <v>2016</v>
      </c>
      <c r="F48" s="244">
        <v>58626.188999999998</v>
      </c>
      <c r="G48" s="948">
        <v>58626.188999999998</v>
      </c>
      <c r="H48" s="956">
        <v>58626.188999999998</v>
      </c>
      <c r="I48" s="996"/>
      <c r="J48" s="996"/>
      <c r="K48" s="996"/>
      <c r="L48" s="996"/>
    </row>
    <row r="49" spans="1:12" s="313" customFormat="1" x14ac:dyDescent="0.2">
      <c r="A49" s="334"/>
      <c r="B49" s="321">
        <v>41465</v>
      </c>
      <c r="C49" s="332" t="s">
        <v>358</v>
      </c>
      <c r="D49" s="246" t="s">
        <v>357</v>
      </c>
      <c r="E49" s="243">
        <v>2015</v>
      </c>
      <c r="F49" s="244">
        <v>202659.6</v>
      </c>
      <c r="G49" s="948">
        <v>202659.6</v>
      </c>
      <c r="H49" s="956">
        <v>202659.6</v>
      </c>
      <c r="I49" s="996"/>
      <c r="J49" s="996"/>
      <c r="K49" s="996"/>
      <c r="L49" s="996"/>
    </row>
    <row r="50" spans="1:12" s="313" customFormat="1" x14ac:dyDescent="0.2">
      <c r="A50" s="334"/>
      <c r="B50" s="321">
        <v>41698</v>
      </c>
      <c r="C50" s="332" t="s">
        <v>359</v>
      </c>
      <c r="D50" s="246" t="s">
        <v>357</v>
      </c>
      <c r="E50" s="243">
        <v>2016</v>
      </c>
      <c r="F50" s="244">
        <v>56672.56</v>
      </c>
      <c r="G50" s="948">
        <v>56672.56</v>
      </c>
      <c r="H50" s="956">
        <v>56672.56</v>
      </c>
      <c r="I50" s="996"/>
      <c r="J50" s="996"/>
      <c r="K50" s="996"/>
      <c r="L50" s="996"/>
    </row>
    <row r="51" spans="1:12" s="313" customFormat="1" x14ac:dyDescent="0.2">
      <c r="A51" s="334"/>
      <c r="B51" s="321">
        <v>41953</v>
      </c>
      <c r="C51" s="332" t="s">
        <v>360</v>
      </c>
      <c r="D51" s="246" t="s">
        <v>357</v>
      </c>
      <c r="E51" s="243">
        <v>2015</v>
      </c>
      <c r="F51" s="244">
        <v>36148.913</v>
      </c>
      <c r="G51" s="948">
        <v>36148.913</v>
      </c>
      <c r="H51" s="956">
        <v>36148.913</v>
      </c>
      <c r="I51" s="996"/>
      <c r="J51" s="996"/>
      <c r="K51" s="996"/>
      <c r="L51" s="996"/>
    </row>
    <row r="52" spans="1:12" s="313" customFormat="1" x14ac:dyDescent="0.2">
      <c r="A52" s="334"/>
      <c r="B52" s="321">
        <v>41953</v>
      </c>
      <c r="C52" s="332" t="s">
        <v>361</v>
      </c>
      <c r="D52" s="246" t="s">
        <v>357</v>
      </c>
      <c r="E52" s="243">
        <v>2015</v>
      </c>
      <c r="F52" s="244">
        <v>4753.01</v>
      </c>
      <c r="G52" s="948">
        <v>4753.01</v>
      </c>
      <c r="H52" s="956">
        <v>4753.01</v>
      </c>
      <c r="I52" s="996"/>
      <c r="J52" s="996"/>
      <c r="K52" s="996"/>
      <c r="L52" s="996"/>
    </row>
    <row r="53" spans="1:12" s="313" customFormat="1" x14ac:dyDescent="0.2">
      <c r="A53" s="334"/>
      <c r="B53" s="321">
        <v>41871</v>
      </c>
      <c r="C53" s="332" t="s">
        <v>362</v>
      </c>
      <c r="D53" s="246" t="s">
        <v>357</v>
      </c>
      <c r="E53" s="243">
        <v>2015</v>
      </c>
      <c r="F53" s="244">
        <v>27000</v>
      </c>
      <c r="G53" s="948">
        <v>27000</v>
      </c>
      <c r="H53" s="956">
        <v>27000</v>
      </c>
      <c r="I53" s="996"/>
      <c r="J53" s="996"/>
      <c r="K53" s="996"/>
      <c r="L53" s="996"/>
    </row>
    <row r="54" spans="1:12" s="313" customFormat="1" x14ac:dyDescent="0.2">
      <c r="A54" s="334"/>
      <c r="B54" s="321">
        <v>41871</v>
      </c>
      <c r="C54" s="332" t="s">
        <v>363</v>
      </c>
      <c r="D54" s="246" t="s">
        <v>357</v>
      </c>
      <c r="E54" s="243">
        <v>2015</v>
      </c>
      <c r="F54" s="244">
        <v>3869.4560000000001</v>
      </c>
      <c r="G54" s="948">
        <v>3869.4560000000001</v>
      </c>
      <c r="H54" s="956">
        <v>3869.4560000000001</v>
      </c>
      <c r="I54" s="996"/>
      <c r="J54" s="996"/>
      <c r="K54" s="996"/>
      <c r="L54" s="996"/>
    </row>
    <row r="55" spans="1:12" s="313" customFormat="1" x14ac:dyDescent="0.2">
      <c r="A55" s="334"/>
      <c r="B55" s="321">
        <v>41953</v>
      </c>
      <c r="C55" s="332" t="s">
        <v>364</v>
      </c>
      <c r="D55" s="246" t="s">
        <v>357</v>
      </c>
      <c r="E55" s="243">
        <v>2015</v>
      </c>
      <c r="F55" s="244">
        <v>4102.6379999999999</v>
      </c>
      <c r="G55" s="948">
        <v>4102.6379999999999</v>
      </c>
      <c r="H55" s="956">
        <v>4102.6379999999999</v>
      </c>
      <c r="I55" s="996"/>
      <c r="J55" s="996"/>
      <c r="K55" s="996"/>
      <c r="L55" s="996"/>
    </row>
    <row r="56" spans="1:12" s="313" customFormat="1" x14ac:dyDescent="0.2">
      <c r="A56" s="334"/>
      <c r="B56" s="321">
        <v>41800</v>
      </c>
      <c r="C56" s="332" t="s">
        <v>365</v>
      </c>
      <c r="D56" s="246" t="s">
        <v>357</v>
      </c>
      <c r="E56" s="243">
        <v>2015</v>
      </c>
      <c r="F56" s="244">
        <v>58623.62</v>
      </c>
      <c r="G56" s="948">
        <v>58623.62</v>
      </c>
      <c r="H56" s="956">
        <v>58623.62</v>
      </c>
      <c r="I56" s="996"/>
      <c r="J56" s="996"/>
      <c r="K56" s="996"/>
      <c r="L56" s="996"/>
    </row>
    <row r="57" spans="1:12" s="313" customFormat="1" x14ac:dyDescent="0.2">
      <c r="A57" s="334"/>
      <c r="B57" s="321">
        <v>41988</v>
      </c>
      <c r="C57" s="332" t="s">
        <v>369</v>
      </c>
      <c r="D57" s="246" t="s">
        <v>357</v>
      </c>
      <c r="E57" s="243">
        <v>2015</v>
      </c>
      <c r="F57" s="244">
        <v>204242.68900000001</v>
      </c>
      <c r="G57" s="948">
        <v>204242.68900000001</v>
      </c>
      <c r="H57" s="956">
        <v>204242.68900000001</v>
      </c>
      <c r="I57" s="996"/>
      <c r="J57" s="996"/>
      <c r="K57" s="996"/>
      <c r="L57" s="996"/>
    </row>
    <row r="58" spans="1:12" s="313" customFormat="1" x14ac:dyDescent="0.2">
      <c r="A58" s="334"/>
      <c r="B58" s="321">
        <v>41992</v>
      </c>
      <c r="C58" s="332" t="s">
        <v>366</v>
      </c>
      <c r="D58" s="246">
        <v>0.02</v>
      </c>
      <c r="E58" s="243">
        <v>2015</v>
      </c>
      <c r="F58" s="244">
        <v>83843.127999999997</v>
      </c>
      <c r="G58" s="948">
        <v>83843.127999999997</v>
      </c>
      <c r="H58" s="956">
        <v>83843.127999999997</v>
      </c>
      <c r="I58" s="996"/>
      <c r="J58" s="996"/>
      <c r="K58" s="996"/>
      <c r="L58" s="996"/>
    </row>
    <row r="59" spans="1:12" s="313" customFormat="1" x14ac:dyDescent="0.2">
      <c r="B59" s="321">
        <v>42037</v>
      </c>
      <c r="C59" s="332" t="s">
        <v>370</v>
      </c>
      <c r="D59" s="246">
        <v>2.6000000000000002E-2</v>
      </c>
      <c r="E59" s="243">
        <v>2015</v>
      </c>
      <c r="F59" s="244">
        <v>47000</v>
      </c>
      <c r="G59" s="948">
        <v>47000</v>
      </c>
      <c r="H59" s="956">
        <v>47000</v>
      </c>
      <c r="I59" s="996"/>
      <c r="J59" s="996"/>
      <c r="K59" s="996"/>
      <c r="L59" s="996"/>
    </row>
    <row r="60" spans="1:12" s="313" customFormat="1" x14ac:dyDescent="0.2">
      <c r="A60" s="334"/>
      <c r="B60" s="321">
        <v>41932</v>
      </c>
      <c r="C60" s="332" t="s">
        <v>367</v>
      </c>
      <c r="D60" s="246">
        <v>0.05</v>
      </c>
      <c r="E60" s="243">
        <v>2015</v>
      </c>
      <c r="F60" s="244">
        <v>367825.66100000002</v>
      </c>
      <c r="G60" s="948">
        <v>367825.66100000002</v>
      </c>
      <c r="H60" s="956">
        <v>367825.66100000002</v>
      </c>
      <c r="I60" s="996"/>
      <c r="J60" s="996"/>
      <c r="K60" s="996"/>
      <c r="L60" s="996"/>
    </row>
    <row r="61" spans="1:12" s="313" customFormat="1" x14ac:dyDescent="0.2">
      <c r="A61" s="334"/>
      <c r="B61" s="321">
        <v>41935</v>
      </c>
      <c r="C61" s="332" t="s">
        <v>368</v>
      </c>
      <c r="D61" s="246">
        <v>0.05</v>
      </c>
      <c r="E61" s="243">
        <v>2015</v>
      </c>
      <c r="F61" s="244">
        <v>122526.91499999999</v>
      </c>
      <c r="G61" s="948">
        <v>122526.91499999999</v>
      </c>
      <c r="H61" s="956">
        <v>122526.91499999999</v>
      </c>
      <c r="I61" s="996"/>
      <c r="J61" s="996"/>
      <c r="K61" s="996"/>
      <c r="L61" s="996"/>
    </row>
    <row r="62" spans="1:12" s="313" customFormat="1" x14ac:dyDescent="0.2">
      <c r="B62" s="321"/>
      <c r="C62" s="335"/>
      <c r="D62" s="316"/>
      <c r="E62" s="317"/>
      <c r="F62" s="320"/>
      <c r="G62" s="960"/>
      <c r="H62" s="953"/>
      <c r="I62" s="996"/>
      <c r="J62" s="996"/>
      <c r="K62" s="996"/>
      <c r="L62" s="996"/>
    </row>
    <row r="63" spans="1:12" s="313" customFormat="1" ht="15.75" x14ac:dyDescent="0.2">
      <c r="B63" s="321"/>
      <c r="C63" s="331" t="s">
        <v>371</v>
      </c>
      <c r="D63" s="323"/>
      <c r="E63" s="324"/>
      <c r="F63" s="325">
        <f>SUM(F65:F75)</f>
        <v>53846861.871839993</v>
      </c>
      <c r="G63" s="961">
        <f t="shared" ref="G63:H63" si="0">SUM(G65:G75)</f>
        <v>53846861.871839993</v>
      </c>
      <c r="H63" s="954">
        <f t="shared" si="0"/>
        <v>53846861.871839993</v>
      </c>
      <c r="I63" s="996"/>
      <c r="J63" s="996"/>
      <c r="K63" s="996"/>
      <c r="L63" s="996"/>
    </row>
    <row r="64" spans="1:12" s="313" customFormat="1" ht="15.75" x14ac:dyDescent="0.2">
      <c r="B64" s="321"/>
      <c r="C64" s="322"/>
      <c r="D64" s="323"/>
      <c r="E64" s="324"/>
      <c r="F64" s="326"/>
      <c r="G64" s="962"/>
      <c r="H64" s="955"/>
      <c r="I64" s="996"/>
      <c r="J64" s="996"/>
      <c r="K64" s="996"/>
      <c r="L64" s="996"/>
    </row>
    <row r="65" spans="2:12" s="313" customFormat="1" x14ac:dyDescent="0.2">
      <c r="B65" s="222">
        <v>38720</v>
      </c>
      <c r="C65" s="332" t="s">
        <v>372</v>
      </c>
      <c r="D65" s="316" t="s">
        <v>373</v>
      </c>
      <c r="E65" s="243">
        <v>2016</v>
      </c>
      <c r="F65" s="244">
        <v>9530110.6889999993</v>
      </c>
      <c r="G65" s="948">
        <v>9530110.6889999993</v>
      </c>
      <c r="H65" s="956">
        <v>9530110.6889999993</v>
      </c>
      <c r="I65" s="996"/>
      <c r="J65" s="996"/>
      <c r="K65" s="996"/>
      <c r="L65" s="996"/>
    </row>
    <row r="66" spans="2:12" s="313" customFormat="1" x14ac:dyDescent="0.2">
      <c r="B66" s="222">
        <v>40238</v>
      </c>
      <c r="C66" s="332" t="s">
        <v>374</v>
      </c>
      <c r="D66" s="316" t="s">
        <v>373</v>
      </c>
      <c r="E66" s="243">
        <v>2020</v>
      </c>
      <c r="F66" s="244">
        <v>4382000</v>
      </c>
      <c r="G66" s="948">
        <v>4382000</v>
      </c>
      <c r="H66" s="956">
        <v>4382000</v>
      </c>
      <c r="I66" s="996"/>
      <c r="J66" s="996"/>
      <c r="K66" s="996"/>
      <c r="L66" s="996"/>
    </row>
    <row r="67" spans="2:12" s="313" customFormat="1" x14ac:dyDescent="0.2">
      <c r="B67" s="222">
        <v>40550</v>
      </c>
      <c r="C67" s="332" t="s">
        <v>375</v>
      </c>
      <c r="D67" s="316" t="s">
        <v>373</v>
      </c>
      <c r="E67" s="243">
        <v>2021</v>
      </c>
      <c r="F67" s="244">
        <v>7504000</v>
      </c>
      <c r="G67" s="948">
        <v>7504000</v>
      </c>
      <c r="H67" s="956">
        <v>7504000</v>
      </c>
      <c r="I67" s="996"/>
      <c r="J67" s="996"/>
      <c r="K67" s="996"/>
      <c r="L67" s="996"/>
    </row>
    <row r="68" spans="2:12" s="313" customFormat="1" x14ac:dyDescent="0.2">
      <c r="B68" s="222">
        <v>41019</v>
      </c>
      <c r="C68" s="332" t="s">
        <v>376</v>
      </c>
      <c r="D68" s="316" t="s">
        <v>373</v>
      </c>
      <c r="E68" s="243">
        <v>2022</v>
      </c>
      <c r="F68" s="244">
        <v>5674000</v>
      </c>
      <c r="G68" s="948">
        <v>5674000</v>
      </c>
      <c r="H68" s="956">
        <v>5674000</v>
      </c>
      <c r="I68" s="996"/>
      <c r="J68" s="996"/>
      <c r="K68" s="996"/>
      <c r="L68" s="996"/>
    </row>
    <row r="69" spans="2:12" s="313" customFormat="1" x14ac:dyDescent="0.2">
      <c r="B69" s="222">
        <v>41290</v>
      </c>
      <c r="C69" s="332" t="s">
        <v>377</v>
      </c>
      <c r="D69" s="316" t="s">
        <v>373</v>
      </c>
      <c r="E69" s="243">
        <v>2023</v>
      </c>
      <c r="F69" s="244">
        <v>7132655.0123900007</v>
      </c>
      <c r="G69" s="948">
        <v>7132655.0123900007</v>
      </c>
      <c r="H69" s="956">
        <v>7132655.0123900007</v>
      </c>
      <c r="I69" s="996"/>
      <c r="J69" s="996"/>
      <c r="K69" s="996"/>
      <c r="L69" s="996"/>
    </row>
    <row r="70" spans="2:12" s="313" customFormat="1" x14ac:dyDescent="0.2">
      <c r="B70" s="222">
        <v>41669</v>
      </c>
      <c r="C70" s="332" t="s">
        <v>378</v>
      </c>
      <c r="D70" s="316" t="s">
        <v>373</v>
      </c>
      <c r="E70" s="243">
        <v>2024</v>
      </c>
      <c r="F70" s="244">
        <v>7896764.892</v>
      </c>
      <c r="G70" s="948">
        <v>7896764.892</v>
      </c>
      <c r="H70" s="956">
        <v>7896764.892</v>
      </c>
      <c r="I70" s="996"/>
      <c r="J70" s="996"/>
      <c r="K70" s="996"/>
      <c r="L70" s="996"/>
    </row>
    <row r="71" spans="2:12" s="313" customFormat="1" x14ac:dyDescent="0.2">
      <c r="B71" s="222">
        <v>40238</v>
      </c>
      <c r="C71" s="332" t="s">
        <v>379</v>
      </c>
      <c r="D71" s="316" t="s">
        <v>373</v>
      </c>
      <c r="E71" s="243">
        <v>2020</v>
      </c>
      <c r="F71" s="244">
        <v>2187000</v>
      </c>
      <c r="G71" s="948">
        <v>2187000</v>
      </c>
      <c r="H71" s="956">
        <v>2187000</v>
      </c>
      <c r="I71" s="996"/>
      <c r="J71" s="996"/>
      <c r="K71" s="996"/>
      <c r="L71" s="996"/>
    </row>
    <row r="72" spans="2:12" s="313" customFormat="1" x14ac:dyDescent="0.2">
      <c r="B72" s="222">
        <v>40616</v>
      </c>
      <c r="C72" s="332" t="s">
        <v>380</v>
      </c>
      <c r="D72" s="316" t="s">
        <v>373</v>
      </c>
      <c r="E72" s="243">
        <v>2021</v>
      </c>
      <c r="F72" s="244">
        <v>2121386.4849999999</v>
      </c>
      <c r="G72" s="948">
        <v>2121386.4849999999</v>
      </c>
      <c r="H72" s="956">
        <v>2121386.4849999999</v>
      </c>
      <c r="I72" s="996"/>
      <c r="J72" s="996"/>
      <c r="K72" s="996"/>
      <c r="L72" s="996"/>
    </row>
    <row r="73" spans="2:12" s="313" customFormat="1" x14ac:dyDescent="0.2">
      <c r="B73" s="222">
        <v>41088</v>
      </c>
      <c r="C73" s="332" t="s">
        <v>381</v>
      </c>
      <c r="D73" s="316" t="s">
        <v>373</v>
      </c>
      <c r="E73" s="243">
        <v>2022</v>
      </c>
      <c r="F73" s="244">
        <v>2083648.0260000001</v>
      </c>
      <c r="G73" s="948">
        <v>2083648.0260000001</v>
      </c>
      <c r="H73" s="956">
        <v>2083648.0260000001</v>
      </c>
      <c r="I73" s="996"/>
      <c r="J73" s="996"/>
      <c r="K73" s="996"/>
      <c r="L73" s="996"/>
    </row>
    <row r="74" spans="2:12" s="313" customFormat="1" x14ac:dyDescent="0.2">
      <c r="B74" s="222">
        <v>41502</v>
      </c>
      <c r="C74" s="332" t="s">
        <v>382</v>
      </c>
      <c r="D74" s="316" t="s">
        <v>373</v>
      </c>
      <c r="E74" s="243">
        <v>2023</v>
      </c>
      <c r="F74" s="244">
        <v>2292296.7674499997</v>
      </c>
      <c r="G74" s="948">
        <v>2292296.7674499997</v>
      </c>
      <c r="H74" s="956">
        <v>2292296.7674499997</v>
      </c>
      <c r="I74" s="996"/>
      <c r="J74" s="996"/>
      <c r="K74" s="996"/>
      <c r="L74" s="996"/>
    </row>
    <row r="75" spans="2:12" s="313" customFormat="1" x14ac:dyDescent="0.2">
      <c r="B75" s="222">
        <v>41876</v>
      </c>
      <c r="C75" s="332" t="s">
        <v>383</v>
      </c>
      <c r="D75" s="316" t="s">
        <v>373</v>
      </c>
      <c r="E75" s="243">
        <v>2024</v>
      </c>
      <c r="F75" s="244">
        <v>3043000</v>
      </c>
      <c r="G75" s="948">
        <v>3043000</v>
      </c>
      <c r="H75" s="956">
        <v>3043000</v>
      </c>
      <c r="I75" s="996"/>
      <c r="J75" s="996"/>
      <c r="K75" s="996"/>
      <c r="L75" s="996"/>
    </row>
    <row r="76" spans="2:12" s="313" customFormat="1" x14ac:dyDescent="0.2">
      <c r="B76" s="222"/>
      <c r="C76" s="332"/>
      <c r="D76" s="316"/>
      <c r="E76" s="243"/>
      <c r="F76" s="244"/>
      <c r="G76" s="948"/>
      <c r="H76" s="956"/>
      <c r="I76" s="996"/>
      <c r="J76" s="996"/>
      <c r="K76" s="996"/>
      <c r="L76" s="996"/>
    </row>
    <row r="77" spans="2:12" s="313" customFormat="1" ht="15.75" x14ac:dyDescent="0.2">
      <c r="B77" s="321"/>
      <c r="C77" s="331" t="s">
        <v>323</v>
      </c>
      <c r="D77" s="323"/>
      <c r="E77" s="324"/>
      <c r="F77" s="325">
        <f>SUM(F79:F79)</f>
        <v>365011.56125999999</v>
      </c>
      <c r="G77" s="961">
        <f>SUM(G79:G79)</f>
        <v>365011.56125999999</v>
      </c>
      <c r="H77" s="954">
        <f>SUM(H79:H79)</f>
        <v>365011.56125999999</v>
      </c>
      <c r="I77" s="996"/>
      <c r="J77" s="996"/>
      <c r="K77" s="996"/>
      <c r="L77" s="996"/>
    </row>
    <row r="78" spans="2:12" s="313" customFormat="1" ht="15.75" x14ac:dyDescent="0.2">
      <c r="B78" s="321"/>
      <c r="C78" s="331"/>
      <c r="D78" s="323"/>
      <c r="E78" s="324"/>
      <c r="F78" s="326"/>
      <c r="G78" s="962"/>
      <c r="H78" s="955"/>
      <c r="I78" s="996"/>
      <c r="J78" s="996"/>
      <c r="K78" s="996"/>
      <c r="L78" s="996"/>
    </row>
    <row r="79" spans="2:12" s="313" customFormat="1" ht="15" x14ac:dyDescent="0.2">
      <c r="B79" s="321">
        <v>40947</v>
      </c>
      <c r="C79" s="336" t="s">
        <v>384</v>
      </c>
      <c r="D79" s="337" t="s">
        <v>243</v>
      </c>
      <c r="E79" s="324">
        <v>2021</v>
      </c>
      <c r="F79" s="250">
        <v>365011.56125999999</v>
      </c>
      <c r="G79" s="139">
        <v>365011.56125999999</v>
      </c>
      <c r="H79" s="956">
        <v>365011.56125999999</v>
      </c>
      <c r="I79" s="996"/>
      <c r="J79" s="996"/>
      <c r="K79" s="996"/>
      <c r="L79" s="996"/>
    </row>
    <row r="80" spans="2:12" s="313" customFormat="1" ht="15" x14ac:dyDescent="0.25">
      <c r="B80" s="319"/>
      <c r="C80" s="241"/>
      <c r="D80" s="316"/>
      <c r="E80" s="317"/>
      <c r="F80" s="338"/>
      <c r="G80" s="963"/>
      <c r="H80" s="957"/>
      <c r="I80" s="996"/>
      <c r="J80" s="996"/>
      <c r="K80" s="996"/>
      <c r="L80" s="996"/>
    </row>
    <row r="81" spans="2:12" s="313" customFormat="1" ht="15.75" x14ac:dyDescent="0.2">
      <c r="B81" s="321"/>
      <c r="C81" s="331" t="s">
        <v>385</v>
      </c>
      <c r="D81" s="323"/>
      <c r="E81" s="324"/>
      <c r="F81" s="326"/>
      <c r="G81" s="962"/>
      <c r="H81" s="954">
        <v>15401.00462</v>
      </c>
      <c r="I81" s="996"/>
      <c r="J81" s="996"/>
      <c r="K81" s="996"/>
      <c r="L81" s="996"/>
    </row>
    <row r="82" spans="2:12" s="313" customFormat="1" ht="16.5" thickBot="1" x14ac:dyDescent="0.25">
      <c r="B82" s="339"/>
      <c r="C82" s="340"/>
      <c r="D82" s="341"/>
      <c r="E82" s="342"/>
      <c r="F82" s="343"/>
      <c r="G82" s="964"/>
      <c r="H82" s="958"/>
      <c r="I82" s="996"/>
      <c r="J82" s="996"/>
      <c r="K82" s="996"/>
      <c r="L82" s="996"/>
    </row>
    <row r="83" spans="2:12" s="313" customFormat="1" ht="17.25" thickTop="1" thickBot="1" x14ac:dyDescent="0.25">
      <c r="B83" s="344"/>
      <c r="C83" s="1082" t="s">
        <v>386</v>
      </c>
      <c r="D83" s="1082"/>
      <c r="E83" s="1083"/>
      <c r="F83" s="345">
        <f>+F81+F26+F16+F63+F46+F77</f>
        <v>106348151.77771756</v>
      </c>
      <c r="G83" s="965">
        <f>+G81+G26+G16+G63+G46+G77</f>
        <v>106348151.77771756</v>
      </c>
      <c r="H83" s="959">
        <f>+H81+H26+H16+H63+H46+H77</f>
        <v>111693546.04283133</v>
      </c>
      <c r="I83" s="996"/>
      <c r="J83" s="996"/>
      <c r="K83" s="996"/>
      <c r="L83" s="996"/>
    </row>
    <row r="84" spans="2:12" s="313" customFormat="1" ht="13.5" thickTop="1" x14ac:dyDescent="0.2">
      <c r="B84" s="113"/>
      <c r="C84" s="21"/>
      <c r="D84" s="346"/>
      <c r="E84" s="347"/>
      <c r="F84" s="21"/>
      <c r="G84" s="21"/>
      <c r="H84" s="309"/>
      <c r="L84" s="996"/>
    </row>
    <row r="85" spans="2:12" s="313" customFormat="1" x14ac:dyDescent="0.2">
      <c r="B85" s="267" t="s">
        <v>285</v>
      </c>
      <c r="C85" s="21"/>
      <c r="D85" s="346"/>
      <c r="E85" s="347"/>
      <c r="F85" s="24"/>
      <c r="G85" s="24"/>
      <c r="H85" s="24"/>
      <c r="L85" s="996"/>
    </row>
    <row r="86" spans="2:12" s="313" customFormat="1" x14ac:dyDescent="0.2">
      <c r="B86" s="267" t="s">
        <v>286</v>
      </c>
      <c r="C86" s="21"/>
      <c r="D86" s="346"/>
      <c r="E86" s="348"/>
      <c r="F86" s="21"/>
      <c r="G86" s="21"/>
      <c r="H86" s="22"/>
    </row>
    <row r="87" spans="2:12" s="313" customFormat="1" x14ac:dyDescent="0.2">
      <c r="B87" s="21"/>
      <c r="C87" s="21"/>
      <c r="D87" s="21"/>
      <c r="E87" s="348"/>
      <c r="F87" s="21"/>
      <c r="G87" s="21"/>
      <c r="H87" s="309"/>
    </row>
  </sheetData>
  <mergeCells count="10">
    <mergeCell ref="C83:E83"/>
    <mergeCell ref="B5:H5"/>
    <mergeCell ref="B6:H6"/>
    <mergeCell ref="B9:B13"/>
    <mergeCell ref="C9:C13"/>
    <mergeCell ref="D9:D13"/>
    <mergeCell ref="E9:E13"/>
    <mergeCell ref="F9:F13"/>
    <mergeCell ref="G9:G13"/>
    <mergeCell ref="H9:H13"/>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3" r:id="rId1"/>
  <headerFooter alignWithMargins="0">
    <oddFooter>&amp;R&amp;8&amp;A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4"/>
  <sheetViews>
    <sheetView showGridLines="0" showRuler="0" view="pageBreakPreview" zoomScale="55" zoomScaleNormal="75" zoomScaleSheetLayoutView="55" workbookViewId="0"/>
  </sheetViews>
  <sheetFormatPr baseColWidth="10" defaultColWidth="11.42578125" defaultRowHeight="12.75" x14ac:dyDescent="0.2"/>
  <cols>
    <col min="1" max="1" width="7.140625" customWidth="1"/>
    <col min="2" max="2" width="58.140625" style="396" bestFit="1" customWidth="1"/>
    <col min="3" max="3" width="23.5703125" style="396" bestFit="1" customWidth="1"/>
    <col min="4" max="4" width="17.85546875" bestFit="1" customWidth="1"/>
    <col min="5" max="5" width="17.5703125" bestFit="1" customWidth="1"/>
    <col min="6" max="6" width="17.7109375" bestFit="1" customWidth="1"/>
  </cols>
  <sheetData>
    <row r="1" spans="1:6" x14ac:dyDescent="0.2">
      <c r="A1" s="16" t="s">
        <v>66</v>
      </c>
      <c r="B1" s="349"/>
      <c r="C1" s="349"/>
      <c r="D1" s="350"/>
      <c r="E1" s="350"/>
      <c r="F1" s="350"/>
    </row>
    <row r="2" spans="1:6" x14ac:dyDescent="0.2">
      <c r="A2" s="16"/>
      <c r="B2" s="349"/>
      <c r="C2" s="349"/>
      <c r="D2" s="350"/>
      <c r="E2" s="350"/>
      <c r="F2" s="350"/>
    </row>
    <row r="3" spans="1:6" x14ac:dyDescent="0.2">
      <c r="A3" s="16"/>
      <c r="B3" s="349"/>
      <c r="C3" s="349"/>
      <c r="D3" s="350"/>
      <c r="E3" s="350"/>
      <c r="F3" s="350"/>
    </row>
    <row r="4" spans="1:6" ht="15.75" x14ac:dyDescent="0.25">
      <c r="B4" s="17" t="s">
        <v>67</v>
      </c>
      <c r="C4" s="306"/>
      <c r="D4" s="21"/>
      <c r="E4" s="351"/>
      <c r="F4" s="27"/>
    </row>
    <row r="5" spans="1:6" ht="15.75" x14ac:dyDescent="0.25">
      <c r="B5" s="20" t="s">
        <v>68</v>
      </c>
      <c r="C5" s="306"/>
      <c r="D5" s="21"/>
      <c r="E5" s="21"/>
      <c r="F5" s="27"/>
    </row>
    <row r="6" spans="1:6" x14ac:dyDescent="0.2">
      <c r="B6" s="21"/>
      <c r="C6" s="21"/>
      <c r="D6" s="21"/>
      <c r="E6" s="21"/>
      <c r="F6" s="27"/>
    </row>
    <row r="7" spans="1:6" ht="16.5" x14ac:dyDescent="0.25">
      <c r="B7" s="1104" t="s">
        <v>387</v>
      </c>
      <c r="C7" s="1104"/>
      <c r="D7" s="1104"/>
      <c r="E7" s="1104"/>
      <c r="F7" s="1104"/>
    </row>
    <row r="8" spans="1:6" ht="14.25" x14ac:dyDescent="0.2">
      <c r="B8" s="1085" t="s">
        <v>222</v>
      </c>
      <c r="C8" s="1085"/>
      <c r="D8" s="1085"/>
      <c r="E8" s="1085"/>
      <c r="F8" s="1085"/>
    </row>
    <row r="9" spans="1:6" x14ac:dyDescent="0.2">
      <c r="B9" s="21"/>
      <c r="C9" s="21"/>
      <c r="D9" s="21"/>
      <c r="E9" s="21"/>
      <c r="F9" s="27"/>
    </row>
    <row r="10" spans="1:6" ht="13.5" thickBot="1" x14ac:dyDescent="0.25">
      <c r="B10" s="21"/>
      <c r="C10" s="21"/>
      <c r="D10" s="21"/>
      <c r="E10" s="27"/>
      <c r="F10" s="352" t="s">
        <v>223</v>
      </c>
    </row>
    <row r="11" spans="1:6" ht="13.5" thickTop="1" x14ac:dyDescent="0.2">
      <c r="B11" s="1089" t="s">
        <v>225</v>
      </c>
      <c r="C11" s="1092" t="s">
        <v>388</v>
      </c>
      <c r="D11" s="1095" t="s">
        <v>389</v>
      </c>
      <c r="E11" s="1098" t="s">
        <v>390</v>
      </c>
      <c r="F11" s="1101" t="s">
        <v>391</v>
      </c>
    </row>
    <row r="12" spans="1:6" x14ac:dyDescent="0.2">
      <c r="B12" s="1090"/>
      <c r="C12" s="1093"/>
      <c r="D12" s="1096"/>
      <c r="E12" s="1099"/>
      <c r="F12" s="1102"/>
    </row>
    <row r="13" spans="1:6" ht="13.5" customHeight="1" x14ac:dyDescent="0.2">
      <c r="B13" s="1090"/>
      <c r="C13" s="1093"/>
      <c r="D13" s="1096"/>
      <c r="E13" s="1099"/>
      <c r="F13" s="1102"/>
    </row>
    <row r="14" spans="1:6" ht="12.75" customHeight="1" x14ac:dyDescent="0.2">
      <c r="B14" s="1090"/>
      <c r="C14" s="1093"/>
      <c r="D14" s="1096"/>
      <c r="E14" s="1099"/>
      <c r="F14" s="1102"/>
    </row>
    <row r="15" spans="1:6" ht="12.75" customHeight="1" thickBot="1" x14ac:dyDescent="0.25">
      <c r="B15" s="1091"/>
      <c r="C15" s="1094"/>
      <c r="D15" s="1097"/>
      <c r="E15" s="1100"/>
      <c r="F15" s="1103"/>
    </row>
    <row r="16" spans="1:6" ht="12.75" customHeight="1" thickTop="1" x14ac:dyDescent="0.2">
      <c r="B16" s="353"/>
      <c r="C16" s="354"/>
      <c r="D16" s="355"/>
      <c r="E16" s="356"/>
      <c r="F16" s="357"/>
    </row>
    <row r="17" spans="2:9" ht="13.5" customHeight="1" x14ac:dyDescent="0.25">
      <c r="B17" s="358" t="s">
        <v>392</v>
      </c>
      <c r="C17" s="359"/>
      <c r="D17" s="360">
        <f>SUM(D19:D32)</f>
        <v>3176.9605270020597</v>
      </c>
      <c r="E17" s="361">
        <f>SUM(E19:E32)</f>
        <v>305.81623524609688</v>
      </c>
      <c r="F17" s="362">
        <f>+E17+D17</f>
        <v>3482.7767622481565</v>
      </c>
      <c r="G17" s="997"/>
      <c r="H17" s="997"/>
      <c r="I17" s="997"/>
    </row>
    <row r="18" spans="2:9" x14ac:dyDescent="0.2">
      <c r="B18" s="363"/>
      <c r="C18" s="364"/>
      <c r="D18" s="365"/>
      <c r="E18" s="366"/>
      <c r="F18" s="367"/>
      <c r="G18" s="997"/>
      <c r="H18" s="997"/>
      <c r="I18" s="997"/>
    </row>
    <row r="19" spans="2:9" x14ac:dyDescent="0.2">
      <c r="B19" s="368" t="s">
        <v>393</v>
      </c>
      <c r="C19" s="369" t="s">
        <v>394</v>
      </c>
      <c r="D19" s="370">
        <v>56.648796444323501</v>
      </c>
      <c r="E19" s="370">
        <v>0.49632527183464298</v>
      </c>
      <c r="F19" s="371">
        <v>57.145121716158144</v>
      </c>
      <c r="G19" s="997"/>
      <c r="H19" s="997"/>
      <c r="I19" s="997"/>
    </row>
    <row r="20" spans="2:9" x14ac:dyDescent="0.2">
      <c r="B20" s="368" t="s">
        <v>395</v>
      </c>
      <c r="C20" s="369" t="s">
        <v>394</v>
      </c>
      <c r="D20" s="370">
        <v>1012.2555699173499</v>
      </c>
      <c r="E20" s="370">
        <v>67.100285724004209</v>
      </c>
      <c r="F20" s="371">
        <v>1079.3558556413541</v>
      </c>
      <c r="G20" s="997"/>
      <c r="H20" s="997"/>
      <c r="I20" s="997"/>
    </row>
    <row r="21" spans="2:9" x14ac:dyDescent="0.2">
      <c r="B21" s="368" t="s">
        <v>396</v>
      </c>
      <c r="C21" s="369" t="s">
        <v>394</v>
      </c>
      <c r="D21" s="370">
        <v>16.2166695012302</v>
      </c>
      <c r="E21" s="370">
        <v>1.6409662460174399</v>
      </c>
      <c r="F21" s="371">
        <v>17.857635747247642</v>
      </c>
      <c r="G21" s="997"/>
      <c r="H21" s="997"/>
      <c r="I21" s="997"/>
    </row>
    <row r="22" spans="2:9" x14ac:dyDescent="0.2">
      <c r="B22" s="368" t="s">
        <v>397</v>
      </c>
      <c r="C22" s="369" t="s">
        <v>394</v>
      </c>
      <c r="D22" s="370">
        <v>682.72625486127606</v>
      </c>
      <c r="E22" s="370">
        <v>51.963833236958202</v>
      </c>
      <c r="F22" s="371">
        <v>734.69008809823424</v>
      </c>
      <c r="G22" s="997"/>
      <c r="H22" s="997"/>
      <c r="I22" s="997"/>
    </row>
    <row r="23" spans="2:9" x14ac:dyDescent="0.2">
      <c r="B23" s="368" t="s">
        <v>398</v>
      </c>
      <c r="C23" s="369" t="s">
        <v>394</v>
      </c>
      <c r="D23" s="370">
        <v>699.83045228295703</v>
      </c>
      <c r="E23" s="370">
        <v>73.640409537739401</v>
      </c>
      <c r="F23" s="371">
        <v>773.47086182069643</v>
      </c>
      <c r="G23" s="997"/>
      <c r="H23" s="997"/>
      <c r="I23" s="997"/>
    </row>
    <row r="24" spans="2:9" x14ac:dyDescent="0.2">
      <c r="B24" s="368" t="s">
        <v>399</v>
      </c>
      <c r="C24" s="369" t="s">
        <v>394</v>
      </c>
      <c r="D24" s="370">
        <v>41.951540301824302</v>
      </c>
      <c r="E24" s="370">
        <v>27.111182920054002</v>
      </c>
      <c r="F24" s="371">
        <v>69.062723221878301</v>
      </c>
      <c r="G24" s="997"/>
      <c r="H24" s="997"/>
      <c r="I24" s="997"/>
    </row>
    <row r="25" spans="2:9" x14ac:dyDescent="0.2">
      <c r="B25" s="368" t="s">
        <v>400</v>
      </c>
      <c r="C25" s="369" t="s">
        <v>394</v>
      </c>
      <c r="D25" s="370">
        <v>12.821071011485699</v>
      </c>
      <c r="E25" s="370">
        <v>0.99207682801002295</v>
      </c>
      <c r="F25" s="371">
        <v>13.813147839495722</v>
      </c>
      <c r="G25" s="997"/>
      <c r="H25" s="997"/>
      <c r="I25" s="997"/>
    </row>
    <row r="26" spans="2:9" x14ac:dyDescent="0.2">
      <c r="B26" s="368" t="s">
        <v>401</v>
      </c>
      <c r="C26" s="369" t="s">
        <v>394</v>
      </c>
      <c r="D26" s="370">
        <v>0.28375454947447204</v>
      </c>
      <c r="E26" s="370">
        <v>5.2210392643740694E-2</v>
      </c>
      <c r="F26" s="371">
        <v>0.33596494211821271</v>
      </c>
      <c r="G26" s="997"/>
      <c r="H26" s="997"/>
      <c r="I26" s="997"/>
    </row>
    <row r="27" spans="2:9" x14ac:dyDescent="0.2">
      <c r="B27" s="368" t="s">
        <v>402</v>
      </c>
      <c r="C27" s="369" t="s">
        <v>394</v>
      </c>
      <c r="D27" s="370">
        <v>12.326761681236299</v>
      </c>
      <c r="E27" s="370">
        <v>0.98430558862546402</v>
      </c>
      <c r="F27" s="371">
        <v>13.311067269861763</v>
      </c>
      <c r="G27" s="997"/>
      <c r="H27" s="997"/>
      <c r="I27" s="997"/>
    </row>
    <row r="28" spans="2:9" x14ac:dyDescent="0.2">
      <c r="B28" s="368" t="s">
        <v>402</v>
      </c>
      <c r="C28" s="369" t="s">
        <v>394</v>
      </c>
      <c r="D28" s="370">
        <v>110.33498418313501</v>
      </c>
      <c r="E28" s="370">
        <v>4.7063233443314401</v>
      </c>
      <c r="F28" s="371">
        <v>115.04130752746644</v>
      </c>
      <c r="G28" s="997"/>
      <c r="H28" s="997"/>
      <c r="I28" s="997"/>
    </row>
    <row r="29" spans="2:9" x14ac:dyDescent="0.2">
      <c r="B29" s="368" t="s">
        <v>403</v>
      </c>
      <c r="C29" s="369" t="s">
        <v>394</v>
      </c>
      <c r="D29" s="370">
        <v>17.487659444198801</v>
      </c>
      <c r="E29" s="370">
        <v>1.3985294284386101</v>
      </c>
      <c r="F29" s="371">
        <v>18.886188872637412</v>
      </c>
      <c r="G29" s="997"/>
      <c r="H29" s="997"/>
      <c r="I29" s="997"/>
    </row>
    <row r="30" spans="2:9" x14ac:dyDescent="0.2">
      <c r="B30" s="368" t="s">
        <v>404</v>
      </c>
      <c r="C30" s="369" t="s">
        <v>394</v>
      </c>
      <c r="D30" s="370">
        <v>22.185296552036899</v>
      </c>
      <c r="E30" s="370">
        <v>1.7742077394922702</v>
      </c>
      <c r="F30" s="371">
        <v>23.959504291529168</v>
      </c>
      <c r="G30" s="997"/>
      <c r="H30" s="997"/>
      <c r="I30" s="997"/>
    </row>
    <row r="31" spans="2:9" x14ac:dyDescent="0.2">
      <c r="B31" s="368" t="s">
        <v>405</v>
      </c>
      <c r="C31" s="369" t="s">
        <v>394</v>
      </c>
      <c r="D31" s="370">
        <v>2.0682755649285198</v>
      </c>
      <c r="E31" s="370">
        <v>0.165410388108439</v>
      </c>
      <c r="F31" s="371">
        <v>2.233685953036959</v>
      </c>
      <c r="G31" s="997"/>
      <c r="H31" s="997"/>
      <c r="I31" s="997"/>
    </row>
    <row r="32" spans="2:9" x14ac:dyDescent="0.2">
      <c r="B32" s="368" t="s">
        <v>406</v>
      </c>
      <c r="C32" s="369" t="s">
        <v>394</v>
      </c>
      <c r="D32" s="370">
        <v>489.82344070660201</v>
      </c>
      <c r="E32" s="370">
        <v>73.790168599839006</v>
      </c>
      <c r="F32" s="371">
        <v>563.61360930644105</v>
      </c>
      <c r="G32" s="997"/>
      <c r="H32" s="997"/>
      <c r="I32" s="997"/>
    </row>
    <row r="33" spans="2:9" x14ac:dyDescent="0.2">
      <c r="B33" s="363"/>
      <c r="C33" s="369"/>
      <c r="D33" s="370"/>
      <c r="E33" s="372"/>
      <c r="F33" s="371"/>
      <c r="G33" s="997"/>
      <c r="H33" s="997"/>
      <c r="I33" s="997"/>
    </row>
    <row r="34" spans="2:9" ht="15.75" x14ac:dyDescent="0.25">
      <c r="B34" s="358" t="s">
        <v>407</v>
      </c>
      <c r="C34" s="359"/>
      <c r="D34" s="360">
        <f>SUM(D36:D59)</f>
        <v>85180.653449949707</v>
      </c>
      <c r="E34" s="361">
        <f>SUM(E36:E59)</f>
        <v>3099.0449107848831</v>
      </c>
      <c r="F34" s="362">
        <f>SUM(D34:E34)</f>
        <v>88279.69836073459</v>
      </c>
      <c r="G34" s="997"/>
      <c r="H34" s="997"/>
      <c r="I34" s="997"/>
    </row>
    <row r="35" spans="2:9" x14ac:dyDescent="0.2">
      <c r="B35" s="363"/>
      <c r="C35" s="364"/>
      <c r="D35" s="370"/>
      <c r="E35" s="372"/>
      <c r="F35" s="371"/>
      <c r="G35" s="997"/>
      <c r="H35" s="997"/>
      <c r="I35" s="997"/>
    </row>
    <row r="36" spans="2:9" x14ac:dyDescent="0.2">
      <c r="B36" s="368" t="s">
        <v>408</v>
      </c>
      <c r="C36" s="369" t="s">
        <v>409</v>
      </c>
      <c r="D36" s="370">
        <v>7460.1724629411201</v>
      </c>
      <c r="E36" s="370">
        <v>0</v>
      </c>
      <c r="F36" s="371">
        <v>7460.1724629411201</v>
      </c>
      <c r="G36" s="997"/>
      <c r="H36" s="997"/>
      <c r="I36" s="997"/>
    </row>
    <row r="37" spans="2:9" x14ac:dyDescent="0.2">
      <c r="B37" s="368" t="s">
        <v>410</v>
      </c>
      <c r="C37" s="369" t="s">
        <v>409</v>
      </c>
      <c r="D37" s="370">
        <v>2615.6227709015197</v>
      </c>
      <c r="E37" s="370">
        <v>0</v>
      </c>
      <c r="F37" s="371">
        <v>2615.6227709015197</v>
      </c>
      <c r="G37" s="997"/>
      <c r="H37" s="997"/>
      <c r="I37" s="997"/>
    </row>
    <row r="38" spans="2:9" x14ac:dyDescent="0.2">
      <c r="B38" s="368" t="s">
        <v>411</v>
      </c>
      <c r="C38" s="369" t="s">
        <v>409</v>
      </c>
      <c r="D38" s="370">
        <v>2654.5584536216998</v>
      </c>
      <c r="E38" s="370">
        <v>0</v>
      </c>
      <c r="F38" s="371">
        <v>2654.5584536216998</v>
      </c>
      <c r="G38" s="997"/>
      <c r="H38" s="997"/>
      <c r="I38" s="997"/>
    </row>
    <row r="39" spans="2:9" x14ac:dyDescent="0.2">
      <c r="B39" s="368" t="s">
        <v>412</v>
      </c>
      <c r="C39" s="369" t="s">
        <v>409</v>
      </c>
      <c r="D39" s="370">
        <v>582.40207064025606</v>
      </c>
      <c r="E39" s="370">
        <v>0</v>
      </c>
      <c r="F39" s="371">
        <v>582.40207064025606</v>
      </c>
      <c r="G39" s="997"/>
      <c r="H39" s="997"/>
      <c r="I39" s="997"/>
    </row>
    <row r="40" spans="2:9" x14ac:dyDescent="0.2">
      <c r="B40" s="368" t="s">
        <v>413</v>
      </c>
      <c r="C40" s="369" t="s">
        <v>409</v>
      </c>
      <c r="D40" s="370">
        <v>635.38355207435097</v>
      </c>
      <c r="E40" s="370">
        <v>0</v>
      </c>
      <c r="F40" s="371">
        <v>635.38355207435097</v>
      </c>
      <c r="G40" s="997"/>
      <c r="H40" s="997"/>
      <c r="I40" s="997"/>
    </row>
    <row r="41" spans="2:9" x14ac:dyDescent="0.2">
      <c r="B41" s="368" t="s">
        <v>414</v>
      </c>
      <c r="C41" s="369" t="s">
        <v>409</v>
      </c>
      <c r="D41" s="370">
        <v>5328.1255229697299</v>
      </c>
      <c r="E41" s="370">
        <v>41.8280283625514</v>
      </c>
      <c r="F41" s="371">
        <v>5369.9535513322817</v>
      </c>
      <c r="G41" s="997"/>
      <c r="H41" s="997"/>
      <c r="I41" s="997"/>
    </row>
    <row r="42" spans="2:9" x14ac:dyDescent="0.2">
      <c r="B42" s="368" t="s">
        <v>415</v>
      </c>
      <c r="C42" s="369" t="s">
        <v>409</v>
      </c>
      <c r="D42" s="370">
        <v>4.5999999999999996</v>
      </c>
      <c r="E42" s="370">
        <v>1.2055107894891701</v>
      </c>
      <c r="F42" s="371">
        <v>5.80551078948917</v>
      </c>
      <c r="G42" s="997"/>
      <c r="H42" s="997"/>
      <c r="I42" s="997"/>
    </row>
    <row r="43" spans="2:9" x14ac:dyDescent="0.2">
      <c r="B43" s="368" t="s">
        <v>416</v>
      </c>
      <c r="C43" s="369" t="s">
        <v>409</v>
      </c>
      <c r="D43" s="370">
        <v>2000.2100118475801</v>
      </c>
      <c r="E43" s="370">
        <v>41.288515520845898</v>
      </c>
      <c r="F43" s="371">
        <v>2041.498527368426</v>
      </c>
      <c r="G43" s="997"/>
      <c r="H43" s="997"/>
      <c r="I43" s="997"/>
    </row>
    <row r="44" spans="2:9" x14ac:dyDescent="0.2">
      <c r="B44" s="368" t="s">
        <v>417</v>
      </c>
      <c r="C44" s="369" t="s">
        <v>409</v>
      </c>
      <c r="D44" s="370">
        <v>9284.7541716031701</v>
      </c>
      <c r="E44" s="370">
        <v>496.415914144684</v>
      </c>
      <c r="F44" s="371">
        <v>9781.1700857478536</v>
      </c>
      <c r="G44" s="997"/>
      <c r="H44" s="997"/>
      <c r="I44" s="997"/>
    </row>
    <row r="45" spans="2:9" x14ac:dyDescent="0.2">
      <c r="B45" s="368" t="s">
        <v>418</v>
      </c>
      <c r="C45" s="369" t="s">
        <v>409</v>
      </c>
      <c r="D45" s="370">
        <v>3402.4337136671998</v>
      </c>
      <c r="E45" s="370">
        <v>344.64992310585797</v>
      </c>
      <c r="F45" s="371">
        <v>3747.0836367730576</v>
      </c>
      <c r="G45" s="997"/>
      <c r="H45" s="997"/>
      <c r="I45" s="997"/>
    </row>
    <row r="46" spans="2:9" x14ac:dyDescent="0.2">
      <c r="B46" s="368" t="s">
        <v>419</v>
      </c>
      <c r="C46" s="369" t="s">
        <v>409</v>
      </c>
      <c r="D46" s="370">
        <v>8690.4976752636303</v>
      </c>
      <c r="E46" s="370">
        <v>532.83765228494599</v>
      </c>
      <c r="F46" s="371">
        <v>9223.335327548577</v>
      </c>
      <c r="G46" s="997"/>
      <c r="H46" s="997"/>
      <c r="I46" s="997"/>
    </row>
    <row r="47" spans="2:9" x14ac:dyDescent="0.2">
      <c r="B47" s="368" t="s">
        <v>420</v>
      </c>
      <c r="C47" s="369" t="s">
        <v>409</v>
      </c>
      <c r="D47" s="370">
        <v>166.374905846258</v>
      </c>
      <c r="E47" s="370">
        <v>16.4101106200918</v>
      </c>
      <c r="F47" s="371">
        <v>182.78501646634982</v>
      </c>
      <c r="G47" s="997"/>
      <c r="H47" s="997"/>
      <c r="I47" s="997"/>
    </row>
    <row r="48" spans="2:9" x14ac:dyDescent="0.2">
      <c r="B48" s="368" t="s">
        <v>421</v>
      </c>
      <c r="C48" s="369" t="s">
        <v>409</v>
      </c>
      <c r="D48" s="370">
        <v>2668.7879282594299</v>
      </c>
      <c r="E48" s="370">
        <v>180.24798552701299</v>
      </c>
      <c r="F48" s="371">
        <v>2849.035913786443</v>
      </c>
      <c r="G48" s="997"/>
      <c r="H48" s="997"/>
      <c r="I48" s="997"/>
    </row>
    <row r="49" spans="2:9" x14ac:dyDescent="0.2">
      <c r="B49" s="368" t="s">
        <v>422</v>
      </c>
      <c r="C49" s="369" t="s">
        <v>409</v>
      </c>
      <c r="D49" s="370">
        <v>353.40485213550795</v>
      </c>
      <c r="E49" s="370">
        <v>14.452910334521501</v>
      </c>
      <c r="F49" s="371">
        <v>367.85776247002946</v>
      </c>
      <c r="G49" s="997"/>
      <c r="H49" s="997"/>
      <c r="I49" s="997"/>
    </row>
    <row r="50" spans="2:9" x14ac:dyDescent="0.2">
      <c r="B50" s="368" t="s">
        <v>423</v>
      </c>
      <c r="C50" s="369" t="s">
        <v>409</v>
      </c>
      <c r="D50" s="370">
        <v>375.85029567780703</v>
      </c>
      <c r="E50" s="370">
        <v>41.666783521879601</v>
      </c>
      <c r="F50" s="371">
        <v>417.51707919968663</v>
      </c>
      <c r="G50" s="997"/>
      <c r="H50" s="997"/>
      <c r="I50" s="997"/>
    </row>
    <row r="51" spans="2:9" x14ac:dyDescent="0.2">
      <c r="B51" s="368" t="s">
        <v>424</v>
      </c>
      <c r="C51" s="369" t="s">
        <v>409</v>
      </c>
      <c r="D51" s="370">
        <v>4573.6149663380202</v>
      </c>
      <c r="E51" s="370">
        <v>416.30427050361197</v>
      </c>
      <c r="F51" s="371">
        <v>4989.9192368416325</v>
      </c>
      <c r="G51" s="997"/>
      <c r="H51" s="997"/>
      <c r="I51" s="997"/>
    </row>
    <row r="52" spans="2:9" x14ac:dyDescent="0.2">
      <c r="B52" s="368" t="s">
        <v>425</v>
      </c>
      <c r="C52" s="369" t="s">
        <v>409</v>
      </c>
      <c r="D52" s="370">
        <v>7787.9725637607198</v>
      </c>
      <c r="E52" s="370">
        <v>272.21564648653896</v>
      </c>
      <c r="F52" s="371">
        <v>8060.1882102472591</v>
      </c>
      <c r="G52" s="997"/>
      <c r="H52" s="997"/>
      <c r="I52" s="997"/>
    </row>
    <row r="53" spans="2:9" x14ac:dyDescent="0.2">
      <c r="B53" s="368" t="s">
        <v>426</v>
      </c>
      <c r="C53" s="369" t="s">
        <v>409</v>
      </c>
      <c r="D53" s="370">
        <v>18381.252696412703</v>
      </c>
      <c r="E53" s="370">
        <v>495.28993825438801</v>
      </c>
      <c r="F53" s="371">
        <v>18876.54263466709</v>
      </c>
      <c r="G53" s="997"/>
      <c r="H53" s="997"/>
      <c r="I53" s="997"/>
    </row>
    <row r="54" spans="2:9" x14ac:dyDescent="0.2">
      <c r="B54" s="368" t="s">
        <v>427</v>
      </c>
      <c r="C54" s="369" t="s">
        <v>409</v>
      </c>
      <c r="D54" s="370">
        <v>523.52633208545603</v>
      </c>
      <c r="E54" s="370">
        <v>13.898392259920099</v>
      </c>
      <c r="F54" s="371">
        <v>537.42472434537615</v>
      </c>
      <c r="G54" s="997"/>
      <c r="H54" s="997"/>
      <c r="I54" s="997"/>
    </row>
    <row r="55" spans="2:9" x14ac:dyDescent="0.2">
      <c r="B55" s="368" t="s">
        <v>428</v>
      </c>
      <c r="C55" s="369" t="s">
        <v>409</v>
      </c>
      <c r="D55" s="370">
        <v>2588.4103767429101</v>
      </c>
      <c r="E55" s="370">
        <v>175.309334513827</v>
      </c>
      <c r="F55" s="371">
        <v>2763.7197112567369</v>
      </c>
      <c r="G55" s="997"/>
      <c r="H55" s="997"/>
      <c r="I55" s="997"/>
    </row>
    <row r="56" spans="2:9" x14ac:dyDescent="0.2">
      <c r="B56" s="368" t="s">
        <v>429</v>
      </c>
      <c r="C56" s="369" t="s">
        <v>409</v>
      </c>
      <c r="D56" s="370">
        <v>239.85035709076598</v>
      </c>
      <c r="E56" s="370">
        <v>1.6789535231846702</v>
      </c>
      <c r="F56" s="371">
        <v>241.52931061395066</v>
      </c>
      <c r="G56" s="997"/>
      <c r="H56" s="997"/>
      <c r="I56" s="997"/>
    </row>
    <row r="57" spans="2:9" x14ac:dyDescent="0.2">
      <c r="B57" s="368" t="s">
        <v>430</v>
      </c>
      <c r="C57" s="369" t="s">
        <v>409</v>
      </c>
      <c r="D57" s="370">
        <v>716.48523402175601</v>
      </c>
      <c r="E57" s="370">
        <v>10.041023856375599</v>
      </c>
      <c r="F57" s="371">
        <v>726.52625787813156</v>
      </c>
      <c r="G57" s="997"/>
      <c r="H57" s="997"/>
      <c r="I57" s="997"/>
    </row>
    <row r="58" spans="2:9" x14ac:dyDescent="0.2">
      <c r="B58" s="368" t="s">
        <v>431</v>
      </c>
      <c r="C58" s="369" t="s">
        <v>409</v>
      </c>
      <c r="D58" s="370">
        <v>4074.7140842944</v>
      </c>
      <c r="E58" s="370">
        <v>0</v>
      </c>
      <c r="F58" s="371">
        <v>4074.7140842944</v>
      </c>
      <c r="G58" s="997"/>
      <c r="H58" s="997"/>
      <c r="I58" s="997"/>
    </row>
    <row r="59" spans="2:9" x14ac:dyDescent="0.2">
      <c r="B59" s="368" t="s">
        <v>432</v>
      </c>
      <c r="C59" s="369" t="s">
        <v>409</v>
      </c>
      <c r="D59" s="370">
        <v>71.648451753723805</v>
      </c>
      <c r="E59" s="370">
        <v>3.3040171751574299</v>
      </c>
      <c r="F59" s="371">
        <v>74.952468928881231</v>
      </c>
      <c r="G59" s="997"/>
      <c r="H59" s="997"/>
      <c r="I59" s="997"/>
    </row>
    <row r="60" spans="2:9" x14ac:dyDescent="0.2">
      <c r="B60" s="368"/>
      <c r="C60" s="369"/>
      <c r="D60" s="373"/>
      <c r="E60" s="373"/>
      <c r="F60" s="371"/>
      <c r="G60" s="997"/>
      <c r="H60" s="997"/>
      <c r="I60" s="997"/>
    </row>
    <row r="61" spans="2:9" ht="15.75" x14ac:dyDescent="0.25">
      <c r="B61" s="374" t="s">
        <v>433</v>
      </c>
      <c r="C61" s="369"/>
      <c r="D61" s="375">
        <f>SUM(D63:D82)+SUM(D101:D179)</f>
        <v>6010730.351873952</v>
      </c>
      <c r="E61" s="375">
        <f>SUM(E63:E82)+SUM(E101:E179)</f>
        <v>5202457.4993130015</v>
      </c>
      <c r="F61" s="376">
        <f>+SUM(D61+E61)</f>
        <v>11213187.851186953</v>
      </c>
      <c r="G61" s="997"/>
      <c r="H61" s="997"/>
      <c r="I61" s="997"/>
    </row>
    <row r="62" spans="2:9" x14ac:dyDescent="0.2">
      <c r="B62" s="363"/>
      <c r="C62" s="369"/>
      <c r="D62" s="370"/>
      <c r="E62" s="372"/>
      <c r="F62" s="371"/>
      <c r="G62" s="997"/>
      <c r="H62" s="997"/>
      <c r="I62" s="997"/>
    </row>
    <row r="63" spans="2:9" x14ac:dyDescent="0.2">
      <c r="B63" s="368" t="s">
        <v>434</v>
      </c>
      <c r="C63" s="369" t="s">
        <v>435</v>
      </c>
      <c r="D63" s="370">
        <v>14997.429305912601</v>
      </c>
      <c r="E63" s="370">
        <v>2099.6401028277601</v>
      </c>
      <c r="F63" s="371">
        <v>17097.069408740361</v>
      </c>
      <c r="G63" s="997"/>
      <c r="H63" s="997"/>
      <c r="I63" s="997"/>
    </row>
    <row r="64" spans="2:9" x14ac:dyDescent="0.2">
      <c r="B64" s="368" t="s">
        <v>436</v>
      </c>
      <c r="C64" s="369" t="s">
        <v>437</v>
      </c>
      <c r="D64" s="370">
        <v>8322.2099999999991</v>
      </c>
      <c r="E64" s="370">
        <v>2598.7956223176002</v>
      </c>
      <c r="F64" s="371">
        <v>10921.0056223176</v>
      </c>
      <c r="G64" s="997"/>
      <c r="H64" s="997"/>
      <c r="I64" s="997"/>
    </row>
    <row r="65" spans="2:9" x14ac:dyDescent="0.2">
      <c r="B65" s="368" t="s">
        <v>438</v>
      </c>
      <c r="C65" s="369" t="s">
        <v>437</v>
      </c>
      <c r="D65" s="370">
        <v>49804.33</v>
      </c>
      <c r="E65" s="370">
        <v>35082.168412017199</v>
      </c>
      <c r="F65" s="371">
        <v>84886.498412017201</v>
      </c>
      <c r="G65" s="997"/>
      <c r="H65" s="997"/>
      <c r="I65" s="997"/>
    </row>
    <row r="66" spans="2:9" x14ac:dyDescent="0.2">
      <c r="B66" s="368" t="s">
        <v>439</v>
      </c>
      <c r="C66" s="369" t="s">
        <v>437</v>
      </c>
      <c r="D66" s="370">
        <v>45524.207081545101</v>
      </c>
      <c r="E66" s="370">
        <v>7966.7362446351899</v>
      </c>
      <c r="F66" s="371">
        <v>53490.943326180291</v>
      </c>
      <c r="G66" s="997"/>
      <c r="H66" s="997"/>
      <c r="I66" s="997"/>
    </row>
    <row r="67" spans="2:9" x14ac:dyDescent="0.2">
      <c r="B67" s="368" t="s">
        <v>440</v>
      </c>
      <c r="C67" s="369" t="s">
        <v>437</v>
      </c>
      <c r="D67" s="370">
        <v>51881.3138304721</v>
      </c>
      <c r="E67" s="370">
        <v>10895.0758905579</v>
      </c>
      <c r="F67" s="371">
        <v>62776.389721029998</v>
      </c>
      <c r="G67" s="997"/>
      <c r="H67" s="997"/>
      <c r="I67" s="997"/>
    </row>
    <row r="68" spans="2:9" x14ac:dyDescent="0.2">
      <c r="B68" s="368" t="s">
        <v>441</v>
      </c>
      <c r="C68" s="369" t="s">
        <v>437</v>
      </c>
      <c r="D68" s="370">
        <v>36896.402124463501</v>
      </c>
      <c r="E68" s="370">
        <v>23613.697339055798</v>
      </c>
      <c r="F68" s="371">
        <v>60510.099463519298</v>
      </c>
      <c r="G68" s="997"/>
      <c r="H68" s="997"/>
      <c r="I68" s="997"/>
    </row>
    <row r="69" spans="2:9" x14ac:dyDescent="0.2">
      <c r="B69" s="368" t="s">
        <v>442</v>
      </c>
      <c r="C69" s="369" t="s">
        <v>437</v>
      </c>
      <c r="D69" s="370">
        <v>56252.791673819702</v>
      </c>
      <c r="E69" s="370">
        <v>31501.563358369101</v>
      </c>
      <c r="F69" s="371">
        <v>87754.355032188803</v>
      </c>
      <c r="G69" s="997"/>
      <c r="H69" s="997"/>
      <c r="I69" s="997"/>
    </row>
    <row r="70" spans="2:9" x14ac:dyDescent="0.2">
      <c r="B70" s="368" t="s">
        <v>443</v>
      </c>
      <c r="C70" s="369" t="s">
        <v>437</v>
      </c>
      <c r="D70" s="370">
        <v>33853.022006437801</v>
      </c>
      <c r="E70" s="370">
        <v>26066.826888411997</v>
      </c>
      <c r="F70" s="371">
        <v>59919.848894849798</v>
      </c>
      <c r="G70" s="997"/>
      <c r="H70" s="997"/>
      <c r="I70" s="997"/>
    </row>
    <row r="71" spans="2:9" x14ac:dyDescent="0.2">
      <c r="B71" s="368" t="s">
        <v>444</v>
      </c>
      <c r="C71" s="369" t="s">
        <v>437</v>
      </c>
      <c r="D71" s="370">
        <v>9246.0443884120195</v>
      </c>
      <c r="E71" s="370">
        <v>2912.5039914163099</v>
      </c>
      <c r="F71" s="371">
        <v>12158.548379828329</v>
      </c>
      <c r="G71" s="997"/>
      <c r="H71" s="997"/>
      <c r="I71" s="997"/>
    </row>
    <row r="72" spans="2:9" x14ac:dyDescent="0.2">
      <c r="B72" s="368" t="s">
        <v>445</v>
      </c>
      <c r="C72" s="369" t="s">
        <v>437</v>
      </c>
      <c r="D72" s="370">
        <v>16589.007714592299</v>
      </c>
      <c r="E72" s="370">
        <v>10451.0748819742</v>
      </c>
      <c r="F72" s="371">
        <v>27040.082596566499</v>
      </c>
      <c r="G72" s="997"/>
      <c r="H72" s="997"/>
      <c r="I72" s="997"/>
    </row>
    <row r="73" spans="2:9" x14ac:dyDescent="0.2">
      <c r="B73" s="368" t="s">
        <v>446</v>
      </c>
      <c r="C73" s="369" t="s">
        <v>437</v>
      </c>
      <c r="D73" s="370">
        <v>98166.309012875499</v>
      </c>
      <c r="E73" s="370">
        <v>17669.9356223176</v>
      </c>
      <c r="F73" s="371">
        <v>115836.2446351931</v>
      </c>
      <c r="G73" s="997"/>
      <c r="H73" s="997"/>
      <c r="I73" s="997"/>
    </row>
    <row r="74" spans="2:9" x14ac:dyDescent="0.2">
      <c r="B74" s="368" t="s">
        <v>447</v>
      </c>
      <c r="C74" s="369" t="s">
        <v>437</v>
      </c>
      <c r="D74" s="370">
        <v>40321.888412017193</v>
      </c>
      <c r="E74" s="370">
        <v>24193.1330472103</v>
      </c>
      <c r="F74" s="371">
        <v>64515.021459227493</v>
      </c>
      <c r="G74" s="997"/>
      <c r="H74" s="997"/>
      <c r="I74" s="997"/>
    </row>
    <row r="75" spans="2:9" x14ac:dyDescent="0.2">
      <c r="B75" s="368" t="s">
        <v>448</v>
      </c>
      <c r="C75" s="369" t="s">
        <v>437</v>
      </c>
      <c r="D75" s="370">
        <v>2608.2685622317599</v>
      </c>
      <c r="E75" s="370">
        <v>547.73639484978503</v>
      </c>
      <c r="F75" s="371">
        <v>3156.0049570815449</v>
      </c>
      <c r="G75" s="997"/>
      <c r="H75" s="997"/>
      <c r="I75" s="997"/>
    </row>
    <row r="76" spans="2:9" x14ac:dyDescent="0.2">
      <c r="B76" s="368" t="s">
        <v>449</v>
      </c>
      <c r="C76" s="369" t="s">
        <v>437</v>
      </c>
      <c r="D76" s="370">
        <v>39498.9270386266</v>
      </c>
      <c r="E76" s="370">
        <v>17774.517167381997</v>
      </c>
      <c r="F76" s="371">
        <v>57273.4442060086</v>
      </c>
      <c r="G76" s="997"/>
      <c r="H76" s="997"/>
      <c r="I76" s="997"/>
    </row>
    <row r="77" spans="2:9" x14ac:dyDescent="0.2">
      <c r="B77" s="368" t="s">
        <v>450</v>
      </c>
      <c r="C77" s="369" t="s">
        <v>437</v>
      </c>
      <c r="D77" s="370">
        <v>42919.5278969957</v>
      </c>
      <c r="E77" s="370">
        <v>12875.8583690987</v>
      </c>
      <c r="F77" s="371">
        <v>55795.3862660944</v>
      </c>
      <c r="G77" s="997"/>
      <c r="H77" s="997"/>
      <c r="I77" s="997"/>
    </row>
    <row r="78" spans="2:9" x14ac:dyDescent="0.2">
      <c r="B78" s="368" t="s">
        <v>451</v>
      </c>
      <c r="C78" s="369" t="s">
        <v>437</v>
      </c>
      <c r="D78" s="370">
        <v>23010.7296137339</v>
      </c>
      <c r="E78" s="370">
        <v>4487.0922746781098</v>
      </c>
      <c r="F78" s="371">
        <v>27497.821888412011</v>
      </c>
      <c r="G78" s="997"/>
      <c r="H78" s="997"/>
      <c r="I78" s="997"/>
    </row>
    <row r="79" spans="2:9" x14ac:dyDescent="0.2">
      <c r="B79" s="368" t="s">
        <v>452</v>
      </c>
      <c r="C79" s="369" t="s">
        <v>437</v>
      </c>
      <c r="D79" s="370">
        <v>60556.8669527897</v>
      </c>
      <c r="E79" s="370">
        <v>24222.7467811159</v>
      </c>
      <c r="F79" s="371">
        <v>84779.6137339056</v>
      </c>
      <c r="G79" s="997"/>
      <c r="H79" s="997"/>
      <c r="I79" s="997"/>
    </row>
    <row r="80" spans="2:9" x14ac:dyDescent="0.2">
      <c r="B80" s="368" t="s">
        <v>453</v>
      </c>
      <c r="C80" s="369" t="s">
        <v>437</v>
      </c>
      <c r="D80" s="370">
        <v>9450.6437768240285</v>
      </c>
      <c r="E80" s="370">
        <v>2445.7321030042899</v>
      </c>
      <c r="F80" s="371">
        <v>11896.375879828318</v>
      </c>
      <c r="G80" s="997"/>
      <c r="H80" s="997"/>
      <c r="I80" s="997"/>
    </row>
    <row r="81" spans="2:9" x14ac:dyDescent="0.2">
      <c r="B81" s="368" t="s">
        <v>454</v>
      </c>
      <c r="C81" s="369" t="s">
        <v>437</v>
      </c>
      <c r="D81" s="370">
        <v>73697.424892703901</v>
      </c>
      <c r="E81" s="370">
        <v>45323.9163090129</v>
      </c>
      <c r="F81" s="371">
        <v>119021.3412017168</v>
      </c>
      <c r="G81" s="997"/>
      <c r="H81" s="997"/>
      <c r="I81" s="997"/>
    </row>
    <row r="82" spans="2:9" x14ac:dyDescent="0.2">
      <c r="B82" s="368" t="s">
        <v>455</v>
      </c>
      <c r="C82" s="369" t="s">
        <v>437</v>
      </c>
      <c r="D82" s="370">
        <v>51172.7467811159</v>
      </c>
      <c r="E82" s="370">
        <v>12473.357027897</v>
      </c>
      <c r="F82" s="371">
        <v>63646.1038090129</v>
      </c>
      <c r="G82" s="997"/>
      <c r="H82" s="997"/>
      <c r="I82" s="997"/>
    </row>
    <row r="83" spans="2:9" ht="13.5" thickBot="1" x14ac:dyDescent="0.25">
      <c r="B83" s="377"/>
      <c r="C83" s="378"/>
      <c r="D83" s="379"/>
      <c r="E83" s="380"/>
      <c r="F83" s="381"/>
    </row>
    <row r="84" spans="2:9" ht="13.5" thickTop="1" x14ac:dyDescent="0.2">
      <c r="B84" s="382"/>
      <c r="C84" s="382"/>
      <c r="D84" s="383"/>
      <c r="E84" s="383"/>
      <c r="F84" s="383"/>
    </row>
    <row r="85" spans="2:9" x14ac:dyDescent="0.2">
      <c r="B85" s="382"/>
      <c r="C85" s="382"/>
      <c r="D85" s="383"/>
      <c r="E85" s="383"/>
      <c r="F85" s="383"/>
    </row>
    <row r="86" spans="2:9" ht="15.75" x14ac:dyDescent="0.25">
      <c r="B86" s="17" t="s">
        <v>67</v>
      </c>
      <c r="C86" s="306"/>
      <c r="D86" s="21"/>
      <c r="E86" s="21"/>
      <c r="F86" s="27"/>
    </row>
    <row r="87" spans="2:9" ht="15.75" x14ac:dyDescent="0.25">
      <c r="B87" s="20" t="s">
        <v>68</v>
      </c>
      <c r="C87" s="306"/>
      <c r="D87" s="21"/>
      <c r="E87" s="21"/>
      <c r="F87" s="27"/>
    </row>
    <row r="88" spans="2:9" x14ac:dyDescent="0.2">
      <c r="B88" s="21"/>
      <c r="C88" s="21"/>
      <c r="D88" s="21"/>
      <c r="E88" s="21"/>
      <c r="F88" s="27"/>
    </row>
    <row r="89" spans="2:9" ht="16.5" x14ac:dyDescent="0.25">
      <c r="B89" s="1088" t="str">
        <f>+B7</f>
        <v>BONOS NO PRESENTADOS AL CANJE  (Dtos. 1735/04 y 563/10)</v>
      </c>
      <c r="C89" s="1088"/>
      <c r="D89" s="1088"/>
      <c r="E89" s="1088"/>
      <c r="F89" s="1088"/>
    </row>
    <row r="90" spans="2:9" ht="14.25" x14ac:dyDescent="0.2">
      <c r="B90" s="1085" t="str">
        <f>+B8</f>
        <v>DATOS AL 31/03/2015</v>
      </c>
      <c r="C90" s="1085"/>
      <c r="D90" s="1085"/>
      <c r="E90" s="1085"/>
      <c r="F90" s="1085"/>
    </row>
    <row r="91" spans="2:9" x14ac:dyDescent="0.2">
      <c r="B91" s="21"/>
      <c r="C91" s="21"/>
      <c r="D91" s="21"/>
      <c r="E91" s="21"/>
      <c r="F91" s="27"/>
    </row>
    <row r="92" spans="2:9" ht="13.5" thickBot="1" x14ac:dyDescent="0.25">
      <c r="B92" s="21"/>
      <c r="C92" s="21"/>
      <c r="D92" s="21"/>
      <c r="E92" s="27"/>
      <c r="F92" s="352" t="s">
        <v>223</v>
      </c>
    </row>
    <row r="93" spans="2:9" ht="13.5" thickTop="1" x14ac:dyDescent="0.2">
      <c r="B93" s="1089" t="s">
        <v>225</v>
      </c>
      <c r="C93" s="1092" t="s">
        <v>388</v>
      </c>
      <c r="D93" s="1095" t="s">
        <v>389</v>
      </c>
      <c r="E93" s="1098" t="s">
        <v>390</v>
      </c>
      <c r="F93" s="1101" t="s">
        <v>391</v>
      </c>
    </row>
    <row r="94" spans="2:9" x14ac:dyDescent="0.2">
      <c r="B94" s="1090"/>
      <c r="C94" s="1093"/>
      <c r="D94" s="1096"/>
      <c r="E94" s="1099"/>
      <c r="F94" s="1102"/>
    </row>
    <row r="95" spans="2:9" ht="15.75" customHeight="1" x14ac:dyDescent="0.2">
      <c r="B95" s="1090"/>
      <c r="C95" s="1093"/>
      <c r="D95" s="1096"/>
      <c r="E95" s="1099"/>
      <c r="F95" s="1102"/>
    </row>
    <row r="96" spans="2:9" ht="12.75" customHeight="1" x14ac:dyDescent="0.2">
      <c r="B96" s="1090"/>
      <c r="C96" s="1093"/>
      <c r="D96" s="1096"/>
      <c r="E96" s="1099"/>
      <c r="F96" s="1102"/>
    </row>
    <row r="97" spans="2:9" ht="12.75" customHeight="1" thickBot="1" x14ac:dyDescent="0.25">
      <c r="B97" s="1091"/>
      <c r="C97" s="1094"/>
      <c r="D97" s="1097"/>
      <c r="E97" s="1100"/>
      <c r="F97" s="1103"/>
    </row>
    <row r="98" spans="2:9" ht="12.75" customHeight="1" thickTop="1" x14ac:dyDescent="0.2">
      <c r="B98" s="363"/>
      <c r="C98" s="364"/>
      <c r="D98" s="370"/>
      <c r="E98" s="372"/>
      <c r="F98" s="372"/>
    </row>
    <row r="99" spans="2:9" ht="13.5" customHeight="1" x14ac:dyDescent="0.25">
      <c r="B99" s="374" t="s">
        <v>456</v>
      </c>
      <c r="C99" s="384"/>
      <c r="D99" s="370"/>
      <c r="E99" s="372"/>
      <c r="F99" s="372"/>
    </row>
    <row r="100" spans="2:9" x14ac:dyDescent="0.2">
      <c r="B100" s="363"/>
      <c r="C100" s="364"/>
      <c r="D100" s="370"/>
      <c r="E100" s="372"/>
      <c r="F100" s="372"/>
    </row>
    <row r="101" spans="2:9" x14ac:dyDescent="0.2">
      <c r="B101" s="368" t="s">
        <v>457</v>
      </c>
      <c r="C101" s="369" t="s">
        <v>437</v>
      </c>
      <c r="D101" s="370">
        <v>58313.1255364807</v>
      </c>
      <c r="E101" s="370">
        <v>20992.725193132999</v>
      </c>
      <c r="F101" s="371">
        <v>79305.850729613696</v>
      </c>
      <c r="G101" s="997"/>
      <c r="H101" s="997"/>
      <c r="I101" s="997"/>
    </row>
    <row r="102" spans="2:9" x14ac:dyDescent="0.2">
      <c r="B102" s="368" t="s">
        <v>458</v>
      </c>
      <c r="C102" s="369" t="s">
        <v>437</v>
      </c>
      <c r="D102" s="370">
        <v>87112.660944206</v>
      </c>
      <c r="E102" s="370">
        <v>24173.763422746801</v>
      </c>
      <c r="F102" s="371">
        <v>111286.42436695279</v>
      </c>
      <c r="G102" s="997"/>
      <c r="H102" s="997"/>
      <c r="I102" s="997"/>
    </row>
    <row r="103" spans="2:9" x14ac:dyDescent="0.2">
      <c r="B103" s="368" t="s">
        <v>459</v>
      </c>
      <c r="C103" s="369" t="s">
        <v>437</v>
      </c>
      <c r="D103" s="370">
        <v>37121.244635193099</v>
      </c>
      <c r="E103" s="370">
        <v>22272.7467811159</v>
      </c>
      <c r="F103" s="371">
        <v>59393.991416309</v>
      </c>
      <c r="G103" s="997"/>
      <c r="H103" s="997"/>
      <c r="I103" s="997"/>
    </row>
    <row r="104" spans="2:9" x14ac:dyDescent="0.2">
      <c r="B104" s="368" t="s">
        <v>460</v>
      </c>
      <c r="C104" s="369" t="s">
        <v>437</v>
      </c>
      <c r="D104" s="370">
        <v>27959.048100858403</v>
      </c>
      <c r="E104" s="370">
        <v>6150.9905793991393</v>
      </c>
      <c r="F104" s="371">
        <v>34110.038680257545</v>
      </c>
      <c r="G104" s="997"/>
      <c r="H104" s="997"/>
      <c r="I104" s="997"/>
    </row>
    <row r="105" spans="2:9" x14ac:dyDescent="0.2">
      <c r="B105" s="368" t="s">
        <v>461</v>
      </c>
      <c r="C105" s="369" t="s">
        <v>437</v>
      </c>
      <c r="D105" s="370">
        <v>27194.337253218899</v>
      </c>
      <c r="E105" s="370">
        <v>16316.6023390558</v>
      </c>
      <c r="F105" s="371">
        <v>43510.939592274699</v>
      </c>
      <c r="G105" s="997"/>
      <c r="H105" s="997"/>
      <c r="I105" s="997"/>
    </row>
    <row r="106" spans="2:9" x14ac:dyDescent="0.2">
      <c r="B106" s="368" t="s">
        <v>462</v>
      </c>
      <c r="C106" s="369" t="s">
        <v>437</v>
      </c>
      <c r="D106" s="370">
        <v>19738.406384120201</v>
      </c>
      <c r="E106" s="370">
        <v>2185.5138626609396</v>
      </c>
      <c r="F106" s="371">
        <v>21923.920246781141</v>
      </c>
      <c r="G106" s="997"/>
      <c r="H106" s="997"/>
      <c r="I106" s="997"/>
    </row>
    <row r="107" spans="2:9" x14ac:dyDescent="0.2">
      <c r="B107" s="368" t="s">
        <v>463</v>
      </c>
      <c r="C107" s="369" t="s">
        <v>437</v>
      </c>
      <c r="D107" s="370">
        <v>36949.942092274701</v>
      </c>
      <c r="E107" s="370">
        <v>16904.598540772502</v>
      </c>
      <c r="F107" s="371">
        <v>53854.540633047203</v>
      </c>
      <c r="G107" s="997"/>
      <c r="H107" s="997"/>
      <c r="I107" s="997"/>
    </row>
    <row r="108" spans="2:9" x14ac:dyDescent="0.2">
      <c r="B108" s="368" t="s">
        <v>464</v>
      </c>
      <c r="C108" s="369" t="s">
        <v>437</v>
      </c>
      <c r="D108" s="370">
        <v>34434.154195278999</v>
      </c>
      <c r="E108" s="370">
        <v>7231.1723819742501</v>
      </c>
      <c r="F108" s="371">
        <v>41665.326577253247</v>
      </c>
      <c r="G108" s="997"/>
      <c r="H108" s="997"/>
      <c r="I108" s="997"/>
    </row>
    <row r="109" spans="2:9" x14ac:dyDescent="0.2">
      <c r="B109" s="368" t="s">
        <v>465</v>
      </c>
      <c r="C109" s="369" t="s">
        <v>437</v>
      </c>
      <c r="D109" s="370">
        <v>18419.557221030002</v>
      </c>
      <c r="E109" s="370">
        <v>3868.10700643777</v>
      </c>
      <c r="F109" s="371">
        <v>22287.664227467772</v>
      </c>
      <c r="G109" s="997"/>
      <c r="H109" s="997"/>
      <c r="I109" s="997"/>
    </row>
    <row r="110" spans="2:9" x14ac:dyDescent="0.2">
      <c r="B110" s="368" t="s">
        <v>466</v>
      </c>
      <c r="C110" s="369" t="s">
        <v>437</v>
      </c>
      <c r="D110" s="370">
        <v>42438.323347639503</v>
      </c>
      <c r="E110" s="370">
        <v>4456.0239484978501</v>
      </c>
      <c r="F110" s="371">
        <v>46894.347296137355</v>
      </c>
      <c r="G110" s="997"/>
      <c r="H110" s="997"/>
      <c r="I110" s="997"/>
    </row>
    <row r="111" spans="2:9" x14ac:dyDescent="0.2">
      <c r="B111" s="368" t="s">
        <v>467</v>
      </c>
      <c r="C111" s="369" t="s">
        <v>437</v>
      </c>
      <c r="D111" s="370">
        <v>41645.601545064397</v>
      </c>
      <c r="E111" s="370">
        <v>8537.3483047210302</v>
      </c>
      <c r="F111" s="371">
        <v>50182.949849785429</v>
      </c>
      <c r="G111" s="997"/>
      <c r="H111" s="997"/>
      <c r="I111" s="997"/>
    </row>
    <row r="112" spans="2:9" x14ac:dyDescent="0.2">
      <c r="B112" s="368" t="s">
        <v>468</v>
      </c>
      <c r="C112" s="369" t="s">
        <v>437</v>
      </c>
      <c r="D112" s="370">
        <v>44407.7845815451</v>
      </c>
      <c r="E112" s="370">
        <v>24979.378809012902</v>
      </c>
      <c r="F112" s="371">
        <v>69387.163390558009</v>
      </c>
      <c r="G112" s="997"/>
      <c r="H112" s="997"/>
      <c r="I112" s="997"/>
    </row>
    <row r="113" spans="2:9" x14ac:dyDescent="0.2">
      <c r="B113" s="368" t="s">
        <v>469</v>
      </c>
      <c r="C113" s="369" t="s">
        <v>437</v>
      </c>
      <c r="D113" s="370">
        <v>72428.993454935597</v>
      </c>
      <c r="E113" s="370">
        <v>85104.067274678091</v>
      </c>
      <c r="F113" s="371">
        <v>157533.0607296137</v>
      </c>
      <c r="G113" s="997"/>
      <c r="H113" s="997"/>
      <c r="I113" s="997"/>
    </row>
    <row r="114" spans="2:9" x14ac:dyDescent="0.2">
      <c r="B114" s="368" t="s">
        <v>470</v>
      </c>
      <c r="C114" s="369" t="s">
        <v>437</v>
      </c>
      <c r="D114" s="370">
        <v>14430.829324034299</v>
      </c>
      <c r="E114" s="370">
        <v>2597.5492703862697</v>
      </c>
      <c r="F114" s="371">
        <v>17028.37859442057</v>
      </c>
      <c r="G114" s="997"/>
      <c r="H114" s="997"/>
      <c r="I114" s="997"/>
    </row>
    <row r="115" spans="2:9" x14ac:dyDescent="0.2">
      <c r="B115" s="368" t="s">
        <v>471</v>
      </c>
      <c r="C115" s="369" t="s">
        <v>437</v>
      </c>
      <c r="D115" s="370">
        <v>23415.19</v>
      </c>
      <c r="E115" s="370">
        <v>36527.701427038599</v>
      </c>
      <c r="F115" s="371">
        <v>59942.891427038601</v>
      </c>
      <c r="G115" s="997"/>
      <c r="H115" s="997"/>
      <c r="I115" s="997"/>
    </row>
    <row r="116" spans="2:9" x14ac:dyDescent="0.2">
      <c r="B116" s="368" t="s">
        <v>472</v>
      </c>
      <c r="C116" s="369" t="s">
        <v>437</v>
      </c>
      <c r="D116" s="370">
        <v>28666.91</v>
      </c>
      <c r="E116" s="370">
        <v>43788.7003648069</v>
      </c>
      <c r="F116" s="371">
        <v>72455.610364806897</v>
      </c>
      <c r="G116" s="997"/>
      <c r="H116" s="997"/>
      <c r="I116" s="997"/>
    </row>
    <row r="117" spans="2:9" x14ac:dyDescent="0.2">
      <c r="B117" s="368" t="s">
        <v>473</v>
      </c>
      <c r="C117" s="369" t="s">
        <v>437</v>
      </c>
      <c r="D117" s="370">
        <v>43053.848551502102</v>
      </c>
      <c r="E117" s="370">
        <v>14638.308497854101</v>
      </c>
      <c r="F117" s="371">
        <v>57692.157049356203</v>
      </c>
      <c r="G117" s="997"/>
      <c r="H117" s="997"/>
      <c r="I117" s="997"/>
    </row>
    <row r="118" spans="2:9" x14ac:dyDescent="0.2">
      <c r="B118" s="368" t="s">
        <v>474</v>
      </c>
      <c r="C118" s="369" t="s">
        <v>437</v>
      </c>
      <c r="D118" s="370">
        <v>27035.022918454899</v>
      </c>
      <c r="E118" s="370">
        <v>15139.612843347601</v>
      </c>
      <c r="F118" s="371">
        <v>42174.635761802499</v>
      </c>
      <c r="G118" s="997"/>
      <c r="H118" s="997"/>
      <c r="I118" s="997"/>
    </row>
    <row r="119" spans="2:9" x14ac:dyDescent="0.2">
      <c r="B119" s="368" t="s">
        <v>475</v>
      </c>
      <c r="C119" s="369" t="s">
        <v>437</v>
      </c>
      <c r="D119" s="370">
        <v>7668.4897424892697</v>
      </c>
      <c r="E119" s="370">
        <v>575.13672746781094</v>
      </c>
      <c r="F119" s="371">
        <v>8243.6264699570802</v>
      </c>
      <c r="G119" s="997"/>
      <c r="H119" s="997"/>
      <c r="I119" s="997"/>
    </row>
    <row r="120" spans="2:9" x14ac:dyDescent="0.2">
      <c r="B120" s="368" t="s">
        <v>476</v>
      </c>
      <c r="C120" s="369" t="s">
        <v>437</v>
      </c>
      <c r="D120" s="370">
        <v>71006.170600858401</v>
      </c>
      <c r="E120" s="370">
        <v>40384.759538626597</v>
      </c>
      <c r="F120" s="371">
        <v>111390.93013948499</v>
      </c>
      <c r="G120" s="997"/>
      <c r="H120" s="997"/>
      <c r="I120" s="997"/>
    </row>
    <row r="121" spans="2:9" x14ac:dyDescent="0.2">
      <c r="B121" s="368" t="s">
        <v>477</v>
      </c>
      <c r="C121" s="369" t="s">
        <v>437</v>
      </c>
      <c r="D121" s="370">
        <v>6899.14</v>
      </c>
      <c r="E121" s="370">
        <v>8379.828326180259</v>
      </c>
      <c r="F121" s="371">
        <v>15278.96832618026</v>
      </c>
      <c r="G121" s="997"/>
      <c r="H121" s="997"/>
      <c r="I121" s="997"/>
    </row>
    <row r="122" spans="2:9" x14ac:dyDescent="0.2">
      <c r="B122" s="368" t="s">
        <v>478</v>
      </c>
      <c r="C122" s="369" t="s">
        <v>437</v>
      </c>
      <c r="D122" s="370">
        <v>39253.3154506438</v>
      </c>
      <c r="E122" s="370">
        <v>30028.786319742499</v>
      </c>
      <c r="F122" s="371">
        <v>69282.101770386304</v>
      </c>
      <c r="G122" s="997"/>
      <c r="H122" s="997"/>
      <c r="I122" s="997"/>
    </row>
    <row r="123" spans="2:9" x14ac:dyDescent="0.2">
      <c r="B123" s="368" t="s">
        <v>479</v>
      </c>
      <c r="C123" s="369" t="s">
        <v>437</v>
      </c>
      <c r="D123" s="370">
        <v>17424.892703862701</v>
      </c>
      <c r="E123" s="370">
        <v>1393.99141630901</v>
      </c>
      <c r="F123" s="371">
        <v>18818.884120171711</v>
      </c>
      <c r="G123" s="997"/>
      <c r="H123" s="997"/>
      <c r="I123" s="997"/>
    </row>
    <row r="124" spans="2:9" x14ac:dyDescent="0.2">
      <c r="B124" s="368" t="s">
        <v>480</v>
      </c>
      <c r="C124" s="369" t="s">
        <v>437</v>
      </c>
      <c r="D124" s="370">
        <v>33022.5321888412</v>
      </c>
      <c r="E124" s="370">
        <v>18492.618025751101</v>
      </c>
      <c r="F124" s="371">
        <v>51515.1502145923</v>
      </c>
      <c r="G124" s="997"/>
      <c r="H124" s="997"/>
      <c r="I124" s="997"/>
    </row>
    <row r="125" spans="2:9" x14ac:dyDescent="0.2">
      <c r="B125" s="368" t="s">
        <v>481</v>
      </c>
      <c r="C125" s="369" t="s">
        <v>437</v>
      </c>
      <c r="D125" s="370">
        <v>34134.9195064378</v>
      </c>
      <c r="E125" s="370">
        <v>21846.348497854098</v>
      </c>
      <c r="F125" s="371">
        <v>55981.268004291895</v>
      </c>
      <c r="G125" s="997"/>
      <c r="H125" s="997"/>
      <c r="I125" s="997"/>
    </row>
    <row r="126" spans="2:9" x14ac:dyDescent="0.2">
      <c r="B126" s="368" t="s">
        <v>482</v>
      </c>
      <c r="C126" s="369" t="s">
        <v>437</v>
      </c>
      <c r="D126" s="370">
        <v>38263.249871244603</v>
      </c>
      <c r="E126" s="370">
        <v>7461.7775536480704</v>
      </c>
      <c r="F126" s="371">
        <v>45725.027424892673</v>
      </c>
      <c r="G126" s="997"/>
      <c r="H126" s="997"/>
      <c r="I126" s="997"/>
    </row>
    <row r="127" spans="2:9" x14ac:dyDescent="0.2">
      <c r="B127" s="368" t="s">
        <v>483</v>
      </c>
      <c r="C127" s="369" t="s">
        <v>437</v>
      </c>
      <c r="D127" s="370">
        <v>34292.9184549356</v>
      </c>
      <c r="E127" s="370">
        <v>9773.48175965665</v>
      </c>
      <c r="F127" s="371">
        <v>44066.40021459225</v>
      </c>
      <c r="G127" s="997"/>
      <c r="H127" s="997"/>
      <c r="I127" s="997"/>
    </row>
    <row r="128" spans="2:9" x14ac:dyDescent="0.2">
      <c r="B128" s="368" t="s">
        <v>484</v>
      </c>
      <c r="C128" s="369" t="s">
        <v>437</v>
      </c>
      <c r="D128" s="370">
        <v>14844.420600858399</v>
      </c>
      <c r="E128" s="370">
        <v>8312.8755364806912</v>
      </c>
      <c r="F128" s="371">
        <v>23157.29613733909</v>
      </c>
      <c r="G128" s="997"/>
      <c r="H128" s="997"/>
      <c r="I128" s="997"/>
    </row>
    <row r="129" spans="2:9" x14ac:dyDescent="0.2">
      <c r="B129" s="368" t="s">
        <v>485</v>
      </c>
      <c r="C129" s="369" t="s">
        <v>437</v>
      </c>
      <c r="D129" s="370">
        <v>36873.2660944206</v>
      </c>
      <c r="E129" s="370">
        <v>7743.38587982833</v>
      </c>
      <c r="F129" s="371">
        <v>44616.651974248933</v>
      </c>
      <c r="G129" s="997"/>
      <c r="H129" s="997"/>
      <c r="I129" s="997"/>
    </row>
    <row r="130" spans="2:9" x14ac:dyDescent="0.2">
      <c r="B130" s="368" t="s">
        <v>486</v>
      </c>
      <c r="C130" s="369" t="s">
        <v>437</v>
      </c>
      <c r="D130" s="370">
        <v>69332.832618025801</v>
      </c>
      <c r="E130" s="370">
        <v>49919.639484978499</v>
      </c>
      <c r="F130" s="371">
        <v>119252.4721030043</v>
      </c>
      <c r="G130" s="997"/>
      <c r="H130" s="997"/>
      <c r="I130" s="997"/>
    </row>
    <row r="131" spans="2:9" x14ac:dyDescent="0.2">
      <c r="B131" s="368" t="s">
        <v>487</v>
      </c>
      <c r="C131" s="369" t="s">
        <v>437</v>
      </c>
      <c r="D131" s="370">
        <v>16618.025751073001</v>
      </c>
      <c r="E131" s="370">
        <v>1184.03433476395</v>
      </c>
      <c r="F131" s="371">
        <v>17802.060085836951</v>
      </c>
      <c r="G131" s="997"/>
      <c r="H131" s="997"/>
      <c r="I131" s="997"/>
    </row>
    <row r="132" spans="2:9" x14ac:dyDescent="0.2">
      <c r="B132" s="368" t="s">
        <v>488</v>
      </c>
      <c r="C132" s="369" t="s">
        <v>437</v>
      </c>
      <c r="D132" s="370">
        <v>65230.686695279001</v>
      </c>
      <c r="E132" s="370">
        <v>16633.825107296099</v>
      </c>
      <c r="F132" s="371">
        <v>81864.5118025751</v>
      </c>
      <c r="G132" s="997"/>
      <c r="H132" s="997"/>
      <c r="I132" s="997"/>
    </row>
    <row r="133" spans="2:9" x14ac:dyDescent="0.2">
      <c r="B133" s="368" t="s">
        <v>489</v>
      </c>
      <c r="C133" s="369" t="s">
        <v>437</v>
      </c>
      <c r="D133" s="370">
        <v>6974.2489270386295</v>
      </c>
      <c r="E133" s="370">
        <v>1060.40180257511</v>
      </c>
      <c r="F133" s="371">
        <v>8034.6507296137397</v>
      </c>
      <c r="G133" s="997"/>
      <c r="H133" s="997"/>
      <c r="I133" s="997"/>
    </row>
    <row r="134" spans="2:9" x14ac:dyDescent="0.2">
      <c r="B134" s="368" t="s">
        <v>490</v>
      </c>
      <c r="C134" s="369" t="s">
        <v>437</v>
      </c>
      <c r="D134" s="370">
        <v>61248.9270386266</v>
      </c>
      <c r="E134" s="370">
        <v>5665.5257510729598</v>
      </c>
      <c r="F134" s="371">
        <v>66914.452789699557</v>
      </c>
      <c r="G134" s="997"/>
      <c r="H134" s="997"/>
      <c r="I134" s="997"/>
    </row>
    <row r="135" spans="2:9" x14ac:dyDescent="0.2">
      <c r="B135" s="368" t="s">
        <v>491</v>
      </c>
      <c r="C135" s="369" t="s">
        <v>492</v>
      </c>
      <c r="D135" s="370">
        <v>5415.2480346575903</v>
      </c>
      <c r="E135" s="370">
        <v>3249.1488207945499</v>
      </c>
      <c r="F135" s="371">
        <v>8664.3968554521398</v>
      </c>
      <c r="G135" s="997"/>
      <c r="H135" s="997"/>
      <c r="I135" s="997"/>
    </row>
    <row r="136" spans="2:9" x14ac:dyDescent="0.2">
      <c r="B136" s="368" t="s">
        <v>493</v>
      </c>
      <c r="C136" s="369" t="s">
        <v>494</v>
      </c>
      <c r="D136" s="370">
        <v>166.50016650016698</v>
      </c>
      <c r="E136" s="370">
        <v>61.6050616050616</v>
      </c>
      <c r="F136" s="371">
        <v>228.10522810522858</v>
      </c>
      <c r="G136" s="997"/>
      <c r="H136" s="997"/>
      <c r="I136" s="997"/>
    </row>
    <row r="137" spans="2:9" x14ac:dyDescent="0.2">
      <c r="B137" s="368" t="s">
        <v>495</v>
      </c>
      <c r="C137" s="369" t="s">
        <v>494</v>
      </c>
      <c r="D137" s="370">
        <v>832.50083250083298</v>
      </c>
      <c r="E137" s="370">
        <v>308.02530802530799</v>
      </c>
      <c r="F137" s="371">
        <v>1140.526140526141</v>
      </c>
      <c r="G137" s="997"/>
      <c r="H137" s="997"/>
      <c r="I137" s="997"/>
    </row>
    <row r="138" spans="2:9" x14ac:dyDescent="0.2">
      <c r="B138" s="368" t="s">
        <v>496</v>
      </c>
      <c r="C138" s="369" t="s">
        <v>494</v>
      </c>
      <c r="D138" s="370">
        <v>832.50083250083298</v>
      </c>
      <c r="E138" s="370">
        <v>308.02530802530799</v>
      </c>
      <c r="F138" s="371">
        <v>1140.526140526141</v>
      </c>
      <c r="G138" s="997"/>
      <c r="H138" s="997"/>
      <c r="I138" s="997"/>
    </row>
    <row r="139" spans="2:9" x14ac:dyDescent="0.2">
      <c r="B139" s="368" t="s">
        <v>497</v>
      </c>
      <c r="C139" s="369" t="s">
        <v>494</v>
      </c>
      <c r="D139" s="370">
        <v>1082.2510822510801</v>
      </c>
      <c r="E139" s="370">
        <v>259.74025974026</v>
      </c>
      <c r="F139" s="371">
        <v>1341.9913419913401</v>
      </c>
      <c r="G139" s="997"/>
      <c r="H139" s="997"/>
      <c r="I139" s="997"/>
    </row>
    <row r="140" spans="2:9" x14ac:dyDescent="0.2">
      <c r="B140" s="368" t="s">
        <v>498</v>
      </c>
      <c r="C140" s="369" t="s">
        <v>494</v>
      </c>
      <c r="D140" s="370">
        <v>8982.6839826839805</v>
      </c>
      <c r="E140" s="370">
        <v>449.13419913419898</v>
      </c>
      <c r="F140" s="371">
        <v>9431.8181818181802</v>
      </c>
      <c r="G140" s="997"/>
      <c r="H140" s="997"/>
      <c r="I140" s="997"/>
    </row>
    <row r="141" spans="2:9" x14ac:dyDescent="0.2">
      <c r="B141" s="368" t="s">
        <v>499</v>
      </c>
      <c r="C141" s="369" t="s">
        <v>494</v>
      </c>
      <c r="D141" s="370">
        <v>83.250083250083208</v>
      </c>
      <c r="E141" s="370">
        <v>9.1575091575091587</v>
      </c>
      <c r="F141" s="371">
        <v>92.407592407592361</v>
      </c>
      <c r="G141" s="997"/>
      <c r="H141" s="997"/>
      <c r="I141" s="997"/>
    </row>
    <row r="142" spans="2:9" x14ac:dyDescent="0.2">
      <c r="B142" s="368" t="s">
        <v>500</v>
      </c>
      <c r="C142" s="369" t="s">
        <v>494</v>
      </c>
      <c r="D142" s="370">
        <v>2081.2520812520797</v>
      </c>
      <c r="E142" s="370">
        <v>582.75058275058291</v>
      </c>
      <c r="F142" s="371">
        <v>2664.0026640026626</v>
      </c>
      <c r="G142" s="997"/>
      <c r="H142" s="997"/>
      <c r="I142" s="997"/>
    </row>
    <row r="143" spans="2:9" x14ac:dyDescent="0.2">
      <c r="B143" s="368" t="s">
        <v>501</v>
      </c>
      <c r="C143" s="369" t="s">
        <v>494</v>
      </c>
      <c r="D143" s="370">
        <v>749.25074925074898</v>
      </c>
      <c r="E143" s="370">
        <v>80.919080919080898</v>
      </c>
      <c r="F143" s="371">
        <v>830.16983016982988</v>
      </c>
      <c r="G143" s="997"/>
      <c r="H143" s="997"/>
      <c r="I143" s="997"/>
    </row>
    <row r="144" spans="2:9" x14ac:dyDescent="0.2">
      <c r="B144" s="368" t="s">
        <v>502</v>
      </c>
      <c r="C144" s="369" t="s">
        <v>494</v>
      </c>
      <c r="D144" s="370">
        <v>6068.9310689310705</v>
      </c>
      <c r="E144" s="370">
        <v>777.58179320679301</v>
      </c>
      <c r="F144" s="371">
        <v>6846.5128621378635</v>
      </c>
      <c r="G144" s="997"/>
      <c r="H144" s="997"/>
      <c r="I144" s="997"/>
    </row>
    <row r="145" spans="2:9" x14ac:dyDescent="0.2">
      <c r="B145" s="368" t="s">
        <v>503</v>
      </c>
      <c r="C145" s="369" t="s">
        <v>494</v>
      </c>
      <c r="D145" s="370">
        <v>7534.1325341325301</v>
      </c>
      <c r="E145" s="370">
        <v>1461.6217116217101</v>
      </c>
      <c r="F145" s="371">
        <v>8995.7542457542404</v>
      </c>
      <c r="G145" s="997"/>
      <c r="H145" s="997"/>
      <c r="I145" s="997"/>
    </row>
    <row r="146" spans="2:9" x14ac:dyDescent="0.2">
      <c r="B146" s="368" t="s">
        <v>504</v>
      </c>
      <c r="C146" s="369" t="s">
        <v>505</v>
      </c>
      <c r="D146" s="370">
        <v>127886.47199999999</v>
      </c>
      <c r="E146" s="370">
        <v>86812.85401000001</v>
      </c>
      <c r="F146" s="371">
        <v>214699.32601000002</v>
      </c>
      <c r="G146" s="997"/>
      <c r="H146" s="997"/>
      <c r="I146" s="997"/>
    </row>
    <row r="147" spans="2:9" x14ac:dyDescent="0.2">
      <c r="B147" s="368" t="s">
        <v>506</v>
      </c>
      <c r="C147" s="369" t="s">
        <v>505</v>
      </c>
      <c r="D147" s="370">
        <v>667170.42000000004</v>
      </c>
      <c r="E147" s="370">
        <v>694691.20092999993</v>
      </c>
      <c r="F147" s="371">
        <v>1361861.62093</v>
      </c>
      <c r="G147" s="997"/>
      <c r="H147" s="997"/>
      <c r="I147" s="997"/>
    </row>
    <row r="148" spans="2:9" x14ac:dyDescent="0.2">
      <c r="B148" s="368" t="s">
        <v>507</v>
      </c>
      <c r="C148" s="369" t="s">
        <v>505</v>
      </c>
      <c r="D148" s="370">
        <v>469331.44</v>
      </c>
      <c r="E148" s="370">
        <v>478718.07204</v>
      </c>
      <c r="F148" s="371">
        <v>948049.51203999994</v>
      </c>
      <c r="G148" s="997"/>
      <c r="H148" s="997"/>
      <c r="I148" s="997"/>
    </row>
    <row r="149" spans="2:9" x14ac:dyDescent="0.2">
      <c r="B149" s="368" t="s">
        <v>508</v>
      </c>
      <c r="C149" s="369" t="s">
        <v>505</v>
      </c>
      <c r="D149" s="370">
        <v>595396.701</v>
      </c>
      <c r="E149" s="370">
        <v>464409.42677999998</v>
      </c>
      <c r="F149" s="371">
        <v>1059806.12778</v>
      </c>
      <c r="G149" s="997"/>
      <c r="H149" s="997"/>
      <c r="I149" s="997"/>
    </row>
    <row r="150" spans="2:9" x14ac:dyDescent="0.2">
      <c r="B150" s="368" t="s">
        <v>509</v>
      </c>
      <c r="C150" s="369" t="s">
        <v>505</v>
      </c>
      <c r="D150" s="370">
        <v>0</v>
      </c>
      <c r="E150" s="370">
        <v>1.2644600000000001</v>
      </c>
      <c r="F150" s="371">
        <v>1.2644600000000001</v>
      </c>
      <c r="G150" s="997"/>
      <c r="H150" s="997"/>
      <c r="I150" s="997"/>
    </row>
    <row r="151" spans="2:9" x14ac:dyDescent="0.2">
      <c r="B151" s="368" t="s">
        <v>510</v>
      </c>
      <c r="C151" s="369" t="s">
        <v>505</v>
      </c>
      <c r="D151" s="370">
        <v>0</v>
      </c>
      <c r="E151" s="370">
        <v>27.7379</v>
      </c>
      <c r="F151" s="371">
        <v>27.7379</v>
      </c>
      <c r="G151" s="997"/>
      <c r="H151" s="997"/>
      <c r="I151" s="997"/>
    </row>
    <row r="152" spans="2:9" x14ac:dyDescent="0.2">
      <c r="B152" s="368" t="s">
        <v>511</v>
      </c>
      <c r="C152" s="369" t="s">
        <v>505</v>
      </c>
      <c r="D152" s="370">
        <v>21692.86678</v>
      </c>
      <c r="E152" s="370">
        <v>2899.92038</v>
      </c>
      <c r="F152" s="371">
        <v>24592.78716</v>
      </c>
      <c r="G152" s="997"/>
      <c r="H152" s="997"/>
      <c r="I152" s="997"/>
    </row>
    <row r="153" spans="2:9" x14ac:dyDescent="0.2">
      <c r="B153" s="368" t="s">
        <v>512</v>
      </c>
      <c r="C153" s="369" t="s">
        <v>505</v>
      </c>
      <c r="D153" s="370">
        <v>0</v>
      </c>
      <c r="E153" s="370">
        <v>25.049659999999999</v>
      </c>
      <c r="F153" s="371">
        <v>25.049659999999999</v>
      </c>
      <c r="G153" s="997"/>
      <c r="H153" s="997"/>
      <c r="I153" s="997"/>
    </row>
    <row r="154" spans="2:9" x14ac:dyDescent="0.2">
      <c r="B154" s="368" t="s">
        <v>513</v>
      </c>
      <c r="C154" s="369" t="s">
        <v>505</v>
      </c>
      <c r="D154" s="370">
        <v>77900</v>
      </c>
      <c r="E154" s="370">
        <v>23733.128679999998</v>
      </c>
      <c r="F154" s="371">
        <v>101633.12867999999</v>
      </c>
      <c r="G154" s="997"/>
      <c r="H154" s="997"/>
      <c r="I154" s="997"/>
    </row>
    <row r="155" spans="2:9" x14ac:dyDescent="0.2">
      <c r="B155" s="368" t="s">
        <v>514</v>
      </c>
      <c r="C155" s="369" t="s">
        <v>505</v>
      </c>
      <c r="D155" s="370">
        <v>185047</v>
      </c>
      <c r="E155" s="370">
        <v>133233.84</v>
      </c>
      <c r="F155" s="371">
        <v>318280.83999999997</v>
      </c>
      <c r="G155" s="997"/>
      <c r="H155" s="997"/>
      <c r="I155" s="997"/>
    </row>
    <row r="156" spans="2:9" x14ac:dyDescent="0.2">
      <c r="B156" s="368" t="s">
        <v>515</v>
      </c>
      <c r="C156" s="369" t="s">
        <v>505</v>
      </c>
      <c r="D156" s="370">
        <v>36501.497000000003</v>
      </c>
      <c r="E156" s="370">
        <v>2118.7104199999999</v>
      </c>
      <c r="F156" s="371">
        <v>38620.207420000006</v>
      </c>
      <c r="G156" s="997"/>
      <c r="H156" s="997"/>
      <c r="I156" s="997"/>
    </row>
    <row r="157" spans="2:9" x14ac:dyDescent="0.2">
      <c r="B157" s="368" t="s">
        <v>516</v>
      </c>
      <c r="C157" s="369" t="s">
        <v>505</v>
      </c>
      <c r="D157" s="370">
        <v>135731.00399999999</v>
      </c>
      <c r="E157" s="370">
        <v>22706.807940000002</v>
      </c>
      <c r="F157" s="371">
        <v>158437.81193999999</v>
      </c>
      <c r="G157" s="997"/>
      <c r="H157" s="997"/>
      <c r="I157" s="997"/>
    </row>
    <row r="158" spans="2:9" x14ac:dyDescent="0.2">
      <c r="B158" s="368" t="s">
        <v>517</v>
      </c>
      <c r="C158" s="369" t="s">
        <v>505</v>
      </c>
      <c r="D158" s="370">
        <v>135422.027</v>
      </c>
      <c r="E158" s="370">
        <v>74482.1149</v>
      </c>
      <c r="F158" s="371">
        <v>209904.14189999999</v>
      </c>
      <c r="G158" s="997"/>
      <c r="H158" s="997"/>
      <c r="I158" s="997"/>
    </row>
    <row r="159" spans="2:9" x14ac:dyDescent="0.2">
      <c r="B159" s="368" t="s">
        <v>518</v>
      </c>
      <c r="C159" s="369" t="s">
        <v>505</v>
      </c>
      <c r="D159" s="370">
        <v>419282</v>
      </c>
      <c r="E159" s="370">
        <v>638803.82360999996</v>
      </c>
      <c r="F159" s="371">
        <v>1058085.8236099998</v>
      </c>
      <c r="G159" s="997"/>
      <c r="H159" s="997"/>
      <c r="I159" s="997"/>
    </row>
    <row r="160" spans="2:9" x14ac:dyDescent="0.2">
      <c r="B160" s="368" t="s">
        <v>519</v>
      </c>
      <c r="C160" s="369" t="s">
        <v>505</v>
      </c>
      <c r="D160" s="370">
        <v>110225.83</v>
      </c>
      <c r="E160" s="370">
        <v>145084.74354</v>
      </c>
      <c r="F160" s="371">
        <v>255310.57354000001</v>
      </c>
      <c r="G160" s="997"/>
      <c r="H160" s="997"/>
      <c r="I160" s="997"/>
    </row>
    <row r="161" spans="2:9" x14ac:dyDescent="0.2">
      <c r="B161" s="368" t="s">
        <v>520</v>
      </c>
      <c r="C161" s="369" t="s">
        <v>505</v>
      </c>
      <c r="D161" s="370">
        <v>7144.3085199999996</v>
      </c>
      <c r="E161" s="370">
        <v>991.47096999999997</v>
      </c>
      <c r="F161" s="371">
        <v>8135.7794899999999</v>
      </c>
      <c r="G161" s="997"/>
      <c r="H161" s="997"/>
      <c r="I161" s="997"/>
    </row>
    <row r="162" spans="2:9" x14ac:dyDescent="0.2">
      <c r="B162" s="368" t="s">
        <v>521</v>
      </c>
      <c r="C162" s="369" t="s">
        <v>505</v>
      </c>
      <c r="D162" s="370">
        <v>297834</v>
      </c>
      <c r="E162" s="370">
        <v>766357.26113</v>
      </c>
      <c r="F162" s="371">
        <v>1064191.26113</v>
      </c>
      <c r="G162" s="997"/>
      <c r="H162" s="997"/>
      <c r="I162" s="997"/>
    </row>
    <row r="163" spans="2:9" x14ac:dyDescent="0.2">
      <c r="B163" s="368" t="s">
        <v>522</v>
      </c>
      <c r="C163" s="369" t="s">
        <v>505</v>
      </c>
      <c r="D163" s="370">
        <v>64.003119999999996</v>
      </c>
      <c r="E163" s="370">
        <v>65.212419999999995</v>
      </c>
      <c r="F163" s="371">
        <v>129.21553999999998</v>
      </c>
      <c r="G163" s="997"/>
      <c r="H163" s="997"/>
      <c r="I163" s="997"/>
    </row>
    <row r="164" spans="2:9" x14ac:dyDescent="0.2">
      <c r="B164" s="368" t="s">
        <v>523</v>
      </c>
      <c r="C164" s="369" t="s">
        <v>505</v>
      </c>
      <c r="D164" s="370">
        <v>95753.364610000004</v>
      </c>
      <c r="E164" s="370">
        <v>42131.480349999998</v>
      </c>
      <c r="F164" s="371">
        <v>137884.84496000002</v>
      </c>
      <c r="G164" s="997"/>
      <c r="H164" s="997"/>
      <c r="I164" s="997"/>
    </row>
    <row r="165" spans="2:9" x14ac:dyDescent="0.2">
      <c r="B165" s="368" t="s">
        <v>524</v>
      </c>
      <c r="C165" s="369" t="s">
        <v>505</v>
      </c>
      <c r="D165" s="370">
        <v>11019</v>
      </c>
      <c r="E165" s="370">
        <v>18036.722249999999</v>
      </c>
      <c r="F165" s="371">
        <v>29055.722249999999</v>
      </c>
      <c r="G165" s="997"/>
      <c r="H165" s="997"/>
      <c r="I165" s="997"/>
    </row>
    <row r="166" spans="2:9" x14ac:dyDescent="0.2">
      <c r="B166" s="368" t="s">
        <v>525</v>
      </c>
      <c r="C166" s="369" t="s">
        <v>505</v>
      </c>
      <c r="D166" s="370">
        <v>226.792</v>
      </c>
      <c r="E166" s="370">
        <v>42.171480000000003</v>
      </c>
      <c r="F166" s="371">
        <v>268.96348</v>
      </c>
      <c r="G166" s="997"/>
      <c r="H166" s="997"/>
      <c r="I166" s="997"/>
    </row>
    <row r="167" spans="2:9" x14ac:dyDescent="0.2">
      <c r="B167" s="368" t="s">
        <v>526</v>
      </c>
      <c r="C167" s="369" t="s">
        <v>505</v>
      </c>
      <c r="D167" s="370">
        <v>137125.01</v>
      </c>
      <c r="E167" s="370">
        <v>120844.99292</v>
      </c>
      <c r="F167" s="371">
        <v>257970.00292</v>
      </c>
      <c r="G167" s="997"/>
      <c r="H167" s="997"/>
      <c r="I167" s="997"/>
    </row>
    <row r="168" spans="2:9" x14ac:dyDescent="0.2">
      <c r="B168" s="368" t="s">
        <v>527</v>
      </c>
      <c r="C168" s="369" t="s">
        <v>505</v>
      </c>
      <c r="D168" s="370">
        <v>63</v>
      </c>
      <c r="E168" s="370">
        <v>0</v>
      </c>
      <c r="F168" s="371">
        <v>63</v>
      </c>
      <c r="G168" s="997"/>
      <c r="H168" s="997"/>
      <c r="I168" s="997"/>
    </row>
    <row r="169" spans="2:9" x14ac:dyDescent="0.2">
      <c r="B169" s="368" t="s">
        <v>528</v>
      </c>
      <c r="C169" s="369" t="s">
        <v>505</v>
      </c>
      <c r="D169" s="370">
        <v>121977</v>
      </c>
      <c r="E169" s="370">
        <v>168785.67374999999</v>
      </c>
      <c r="F169" s="371">
        <v>290762.67374999996</v>
      </c>
      <c r="G169" s="997"/>
      <c r="H169" s="997"/>
      <c r="I169" s="997"/>
    </row>
    <row r="170" spans="2:9" x14ac:dyDescent="0.2">
      <c r="B170" s="368" t="s">
        <v>529</v>
      </c>
      <c r="C170" s="369" t="s">
        <v>505</v>
      </c>
      <c r="D170" s="370">
        <v>112712.001</v>
      </c>
      <c r="E170" s="370">
        <v>119609.92989</v>
      </c>
      <c r="F170" s="371">
        <v>232321.93089000002</v>
      </c>
      <c r="G170" s="997"/>
      <c r="H170" s="997"/>
      <c r="I170" s="997"/>
    </row>
    <row r="171" spans="2:9" x14ac:dyDescent="0.2">
      <c r="B171" s="368" t="s">
        <v>530</v>
      </c>
      <c r="C171" s="369" t="s">
        <v>505</v>
      </c>
      <c r="D171" s="370">
        <v>7.0000000000000001E-3</v>
      </c>
      <c r="E171" s="370">
        <v>242.21741</v>
      </c>
      <c r="F171" s="371">
        <v>242.22441000000001</v>
      </c>
      <c r="G171" s="997"/>
      <c r="H171" s="997"/>
      <c r="I171" s="997"/>
    </row>
    <row r="172" spans="2:9" x14ac:dyDescent="0.2">
      <c r="B172" s="368" t="s">
        <v>531</v>
      </c>
      <c r="C172" s="369" t="s">
        <v>505</v>
      </c>
      <c r="D172" s="370">
        <v>0</v>
      </c>
      <c r="E172" s="370">
        <v>501.22017</v>
      </c>
      <c r="F172" s="371">
        <v>501.22017</v>
      </c>
      <c r="G172" s="997"/>
      <c r="H172" s="997"/>
      <c r="I172" s="997"/>
    </row>
    <row r="173" spans="2:9" x14ac:dyDescent="0.2">
      <c r="B173" s="368" t="s">
        <v>532</v>
      </c>
      <c r="C173" s="369" t="s">
        <v>505</v>
      </c>
      <c r="D173" s="370">
        <v>0</v>
      </c>
      <c r="E173" s="370">
        <v>15.681520000000001</v>
      </c>
      <c r="F173" s="371">
        <v>15.681520000000001</v>
      </c>
      <c r="G173" s="997"/>
      <c r="H173" s="997"/>
      <c r="I173" s="997"/>
    </row>
    <row r="174" spans="2:9" x14ac:dyDescent="0.2">
      <c r="B174" s="368" t="s">
        <v>533</v>
      </c>
      <c r="C174" s="369" t="s">
        <v>505</v>
      </c>
      <c r="D174" s="370">
        <v>65786</v>
      </c>
      <c r="E174" s="370">
        <v>106573.31676</v>
      </c>
      <c r="F174" s="371">
        <v>172359.31676000002</v>
      </c>
      <c r="G174" s="997"/>
      <c r="H174" s="997"/>
      <c r="I174" s="997"/>
    </row>
    <row r="175" spans="2:9" x14ac:dyDescent="0.2">
      <c r="B175" s="368" t="s">
        <v>534</v>
      </c>
      <c r="C175" s="369" t="s">
        <v>505</v>
      </c>
      <c r="D175" s="370">
        <v>63195.999000000003</v>
      </c>
      <c r="E175" s="370">
        <v>61102.631479999996</v>
      </c>
      <c r="F175" s="371">
        <v>124298.63047999999</v>
      </c>
      <c r="G175" s="997"/>
      <c r="H175" s="997"/>
      <c r="I175" s="997"/>
    </row>
    <row r="176" spans="2:9" x14ac:dyDescent="0.2">
      <c r="B176" s="368" t="s">
        <v>535</v>
      </c>
      <c r="C176" s="369" t="s">
        <v>505</v>
      </c>
      <c r="D176" s="370">
        <v>0</v>
      </c>
      <c r="E176" s="370">
        <v>14.02309</v>
      </c>
      <c r="F176" s="371">
        <v>14.02309</v>
      </c>
      <c r="G176" s="997"/>
      <c r="H176" s="997"/>
      <c r="I176" s="997"/>
    </row>
    <row r="177" spans="2:9" x14ac:dyDescent="0.2">
      <c r="B177" s="368" t="s">
        <v>536</v>
      </c>
      <c r="C177" s="369" t="s">
        <v>505</v>
      </c>
      <c r="D177" s="370">
        <v>79791</v>
      </c>
      <c r="E177" s="370">
        <v>121880.75406000001</v>
      </c>
      <c r="F177" s="371">
        <v>201671.75406000001</v>
      </c>
      <c r="G177" s="997"/>
      <c r="H177" s="997"/>
      <c r="I177" s="997"/>
    </row>
    <row r="178" spans="2:9" x14ac:dyDescent="0.2">
      <c r="B178" s="368" t="s">
        <v>537</v>
      </c>
      <c r="C178" s="369" t="s">
        <v>505</v>
      </c>
      <c r="D178" s="370">
        <v>0</v>
      </c>
      <c r="E178" s="370">
        <v>41.03004</v>
      </c>
      <c r="F178" s="371">
        <v>41.03004</v>
      </c>
      <c r="G178" s="997"/>
      <c r="H178" s="997"/>
      <c r="I178" s="997"/>
    </row>
    <row r="179" spans="2:9" x14ac:dyDescent="0.2">
      <c r="B179" s="368" t="s">
        <v>538</v>
      </c>
      <c r="C179" s="369" t="s">
        <v>505</v>
      </c>
      <c r="D179" s="370">
        <v>0</v>
      </c>
      <c r="E179" s="370">
        <v>1.87</v>
      </c>
      <c r="F179" s="371">
        <v>1.87</v>
      </c>
      <c r="G179" s="997"/>
      <c r="H179" s="997"/>
      <c r="I179" s="997"/>
    </row>
    <row r="180" spans="2:9" ht="13.5" thickBot="1" x14ac:dyDescent="0.25">
      <c r="B180" s="385"/>
      <c r="C180" s="386"/>
      <c r="D180" s="370"/>
      <c r="E180" s="387"/>
      <c r="F180" s="387"/>
      <c r="G180" s="997"/>
      <c r="H180" s="997"/>
      <c r="I180" s="997"/>
    </row>
    <row r="181" spans="2:9" ht="17.25" thickTop="1" thickBot="1" x14ac:dyDescent="0.3">
      <c r="B181" s="1086" t="s">
        <v>162</v>
      </c>
      <c r="C181" s="1087"/>
      <c r="D181" s="388">
        <f>+D61+D17+D34</f>
        <v>6099087.9658509037</v>
      </c>
      <c r="E181" s="389">
        <f>+E61+E17+E34</f>
        <v>5205862.3604590325</v>
      </c>
      <c r="F181" s="390">
        <f>+F61+F17+F34</f>
        <v>11304950.326309936</v>
      </c>
      <c r="G181" s="997"/>
      <c r="H181" s="997"/>
      <c r="I181" s="997"/>
    </row>
    <row r="182" spans="2:9" ht="13.5" thickTop="1" x14ac:dyDescent="0.2">
      <c r="B182" s="391"/>
      <c r="C182" s="391"/>
      <c r="D182" s="392"/>
      <c r="E182" s="392"/>
      <c r="F182" s="392"/>
    </row>
    <row r="183" spans="2:9" x14ac:dyDescent="0.2">
      <c r="B183" s="393" t="s">
        <v>539</v>
      </c>
      <c r="C183" s="391"/>
      <c r="D183" s="392"/>
      <c r="E183" s="392"/>
      <c r="F183" s="392"/>
    </row>
    <row r="184" spans="2:9" x14ac:dyDescent="0.2">
      <c r="B184" s="394"/>
      <c r="C184" s="394"/>
      <c r="D184" s="395"/>
      <c r="E184" s="395"/>
      <c r="F184" s="395"/>
    </row>
  </sheetData>
  <mergeCells count="15">
    <mergeCell ref="B7:F7"/>
    <mergeCell ref="B8:F8"/>
    <mergeCell ref="B11:B15"/>
    <mergeCell ref="C11:C15"/>
    <mergeCell ref="D11:D15"/>
    <mergeCell ref="E11:E15"/>
    <mergeCell ref="F11:F15"/>
    <mergeCell ref="B181:C181"/>
    <mergeCell ref="B89:F89"/>
    <mergeCell ref="B90:F90"/>
    <mergeCell ref="B93:B97"/>
    <mergeCell ref="C93:C97"/>
    <mergeCell ref="D93:D97"/>
    <mergeCell ref="E93:E97"/>
    <mergeCell ref="F93:F97"/>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5" orientation="portrait" r:id="rId1"/>
  <headerFooter alignWithMargins="0">
    <oddFooter>&amp;R&amp;8&amp;A</oddFooter>
  </headerFooter>
  <rowBreaks count="1" manualBreakCount="1">
    <brk id="85" min="1" max="5" man="1"/>
  </rowBreaks>
  <colBreaks count="1" manualBreakCount="1">
    <brk id="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showGridLines="0" showRuler="0" view="pageBreakPreview" zoomScale="85" zoomScaleNormal="75" zoomScaleSheetLayoutView="85" workbookViewId="0"/>
  </sheetViews>
  <sheetFormatPr baseColWidth="10" defaultColWidth="11.42578125" defaultRowHeight="12.75" x14ac:dyDescent="0.2"/>
  <cols>
    <col min="1" max="1" width="7.140625" customWidth="1"/>
    <col min="2" max="2" width="71.85546875" customWidth="1"/>
    <col min="3" max="4" width="17.7109375" bestFit="1" customWidth="1"/>
    <col min="5" max="5" width="17.85546875" bestFit="1" customWidth="1"/>
    <col min="6" max="7" width="18.28515625" bestFit="1" customWidth="1"/>
  </cols>
  <sheetData>
    <row r="1" spans="1:7" x14ac:dyDescent="0.2">
      <c r="A1" s="16" t="s">
        <v>66</v>
      </c>
    </row>
    <row r="2" spans="1:7" x14ac:dyDescent="0.2">
      <c r="A2" s="16"/>
    </row>
    <row r="3" spans="1:7" ht="14.25" x14ac:dyDescent="0.2">
      <c r="A3" s="16"/>
      <c r="B3" s="17" t="s">
        <v>67</v>
      </c>
      <c r="C3" s="27"/>
      <c r="D3" s="19"/>
      <c r="E3" s="19"/>
      <c r="F3" s="19"/>
      <c r="G3" s="19"/>
    </row>
    <row r="4" spans="1:7" ht="14.25" x14ac:dyDescent="0.2">
      <c r="B4" s="20" t="s">
        <v>68</v>
      </c>
      <c r="C4" s="27"/>
      <c r="D4" s="19"/>
      <c r="E4" s="19"/>
      <c r="F4" s="19"/>
      <c r="G4" s="19"/>
    </row>
    <row r="5" spans="1:7" x14ac:dyDescent="0.2">
      <c r="B5" s="23"/>
      <c r="C5" s="27"/>
      <c r="D5" s="19"/>
      <c r="E5" s="19"/>
      <c r="F5" s="19"/>
      <c r="G5" s="19"/>
    </row>
    <row r="6" spans="1:7" x14ac:dyDescent="0.2">
      <c r="B6" s="23"/>
      <c r="C6" s="27"/>
      <c r="D6" s="19"/>
      <c r="E6" s="19"/>
      <c r="F6" s="19"/>
      <c r="G6" s="19"/>
    </row>
    <row r="7" spans="1:7" x14ac:dyDescent="0.2">
      <c r="B7" s="23"/>
      <c r="C7" s="27"/>
      <c r="D7" s="19"/>
      <c r="E7" s="19"/>
      <c r="F7" s="19"/>
      <c r="G7" s="19"/>
    </row>
    <row r="8" spans="1:7" ht="14.25" x14ac:dyDescent="0.2">
      <c r="B8" s="91"/>
      <c r="C8" s="27"/>
      <c r="D8" s="19"/>
      <c r="E8" s="19"/>
      <c r="F8" s="19"/>
      <c r="G8" s="19"/>
    </row>
    <row r="9" spans="1:7" ht="16.5" x14ac:dyDescent="0.25">
      <c r="B9" s="1020" t="s">
        <v>540</v>
      </c>
      <c r="C9" s="1020"/>
      <c r="D9" s="1020"/>
      <c r="E9" s="1020"/>
      <c r="F9" s="1020"/>
      <c r="G9" s="1020"/>
    </row>
    <row r="10" spans="1:7" ht="14.25" x14ac:dyDescent="0.2">
      <c r="B10" s="1026" t="s">
        <v>541</v>
      </c>
      <c r="C10" s="1026"/>
      <c r="D10" s="1026"/>
      <c r="E10" s="1026"/>
      <c r="F10" s="1026"/>
      <c r="G10" s="1026"/>
    </row>
    <row r="11" spans="1:7" x14ac:dyDescent="0.2">
      <c r="B11" s="397"/>
      <c r="C11" s="27"/>
      <c r="D11" s="397"/>
      <c r="E11" s="19"/>
      <c r="F11" s="19"/>
      <c r="G11" s="19"/>
    </row>
    <row r="12" spans="1:7" x14ac:dyDescent="0.2">
      <c r="B12" s="21"/>
      <c r="C12" s="29"/>
      <c r="D12" s="29"/>
      <c r="E12" s="19"/>
      <c r="F12" s="19"/>
      <c r="G12" s="19"/>
    </row>
    <row r="13" spans="1:7" ht="13.5" thickBot="1" x14ac:dyDescent="0.25">
      <c r="B13" s="21" t="s">
        <v>542</v>
      </c>
      <c r="C13" s="19"/>
      <c r="D13" s="19"/>
      <c r="E13" s="19"/>
      <c r="F13" s="19"/>
      <c r="G13" s="19"/>
    </row>
    <row r="14" spans="1:7" ht="24" customHeight="1" thickTop="1" thickBot="1" x14ac:dyDescent="0.25">
      <c r="B14" s="1106" t="s">
        <v>543</v>
      </c>
      <c r="C14" s="1108">
        <v>2014</v>
      </c>
      <c r="D14" s="1109"/>
      <c r="E14" s="1109"/>
      <c r="F14" s="1109"/>
      <c r="G14" s="398">
        <v>2015</v>
      </c>
    </row>
    <row r="15" spans="1:7" ht="33" customHeight="1" thickTop="1" thickBot="1" x14ac:dyDescent="0.25">
      <c r="B15" s="1107"/>
      <c r="C15" s="399" t="s">
        <v>544</v>
      </c>
      <c r="D15" s="399" t="s">
        <v>545</v>
      </c>
      <c r="E15" s="399" t="s">
        <v>546</v>
      </c>
      <c r="F15" s="399" t="s">
        <v>547</v>
      </c>
      <c r="G15" s="399" t="s">
        <v>548</v>
      </c>
    </row>
    <row r="16" spans="1:7" ht="34.5" customHeight="1" thickTop="1" x14ac:dyDescent="0.2">
      <c r="B16" s="34"/>
      <c r="C16" s="400"/>
      <c r="D16" s="400"/>
      <c r="E16" s="114"/>
      <c r="F16" s="114"/>
      <c r="G16" s="114"/>
    </row>
    <row r="17" spans="2:12" ht="31.5" x14ac:dyDescent="0.2">
      <c r="B17" s="401" t="s">
        <v>549</v>
      </c>
      <c r="C17" s="402">
        <f>+C20+C54+C60</f>
        <v>186548214.81347388</v>
      </c>
      <c r="D17" s="403">
        <v>198862981.28853688</v>
      </c>
      <c r="E17" s="403">
        <v>200372917.08504784</v>
      </c>
      <c r="F17" s="403">
        <v>221747982.48516497</v>
      </c>
      <c r="G17" s="403">
        <v>220001944.71723926</v>
      </c>
      <c r="H17" s="423"/>
      <c r="I17" s="423"/>
      <c r="J17" s="423"/>
      <c r="K17" s="423"/>
      <c r="L17" s="423"/>
    </row>
    <row r="18" spans="2:12" ht="13.5" thickBot="1" x14ac:dyDescent="0.25">
      <c r="B18" s="39"/>
      <c r="C18" s="404"/>
      <c r="D18" s="39"/>
      <c r="E18" s="39"/>
      <c r="F18" s="39"/>
      <c r="G18" s="39"/>
      <c r="H18" s="423"/>
      <c r="I18" s="423"/>
      <c r="J18" s="423"/>
      <c r="K18" s="423"/>
      <c r="L18" s="423"/>
    </row>
    <row r="19" spans="2:12" ht="13.5" thickTop="1" x14ac:dyDescent="0.2">
      <c r="B19" s="40"/>
      <c r="C19" s="405"/>
      <c r="D19" s="405"/>
      <c r="E19" s="405"/>
      <c r="F19" s="405"/>
      <c r="G19" s="405"/>
      <c r="H19" s="423"/>
      <c r="I19" s="423"/>
      <c r="J19" s="423"/>
      <c r="K19" s="423"/>
      <c r="L19" s="423"/>
    </row>
    <row r="20" spans="2:12" ht="15.75" x14ac:dyDescent="0.25">
      <c r="B20" s="406" t="s">
        <v>550</v>
      </c>
      <c r="C20" s="407">
        <f>+C22+C28</f>
        <v>163523710.01087722</v>
      </c>
      <c r="D20" s="407">
        <f t="shared" ref="D20:G20" si="0">+D22+D28</f>
        <v>181240208.18445978</v>
      </c>
      <c r="E20" s="407">
        <f t="shared" si="0"/>
        <v>180885642.956121</v>
      </c>
      <c r="F20" s="407">
        <f t="shared" si="0"/>
        <v>199538852.80669844</v>
      </c>
      <c r="G20" s="407">
        <f t="shared" si="0"/>
        <v>197908127.90169233</v>
      </c>
      <c r="H20" s="423"/>
      <c r="I20" s="423"/>
      <c r="J20" s="423"/>
      <c r="K20" s="423"/>
      <c r="L20" s="423"/>
    </row>
    <row r="21" spans="2:12" x14ac:dyDescent="0.2">
      <c r="B21" s="40"/>
      <c r="C21" s="42"/>
      <c r="D21" s="42"/>
      <c r="E21" s="42"/>
      <c r="F21" s="42"/>
      <c r="G21" s="42"/>
      <c r="H21" s="423"/>
      <c r="I21" s="423"/>
      <c r="J21" s="423"/>
      <c r="K21" s="423"/>
      <c r="L21" s="423"/>
    </row>
    <row r="22" spans="2:12" ht="14.25" x14ac:dyDescent="0.2">
      <c r="B22" s="49" t="s">
        <v>78</v>
      </c>
      <c r="C22" s="51">
        <f>SUM(C25:C26)</f>
        <v>123923745.38311489</v>
      </c>
      <c r="D22" s="51">
        <f t="shared" ref="D22:G22" si="1">SUM(D25:D26)</f>
        <v>131318997.42983033</v>
      </c>
      <c r="E22" s="51">
        <f t="shared" si="1"/>
        <v>130914618.22054361</v>
      </c>
      <c r="F22" s="51">
        <f t="shared" si="1"/>
        <v>146042929.98580474</v>
      </c>
      <c r="G22" s="51">
        <f t="shared" si="1"/>
        <v>144280832.39896902</v>
      </c>
      <c r="H22" s="423"/>
      <c r="I22" s="423"/>
      <c r="J22" s="423"/>
      <c r="K22" s="423"/>
      <c r="L22" s="423"/>
    </row>
    <row r="23" spans="2:12" ht="14.25" x14ac:dyDescent="0.2">
      <c r="B23" s="49"/>
      <c r="C23" s="51"/>
      <c r="D23" s="51"/>
      <c r="E23" s="51"/>
      <c r="F23" s="51"/>
      <c r="G23" s="51"/>
      <c r="H23" s="423"/>
      <c r="I23" s="423"/>
      <c r="J23" s="423"/>
      <c r="K23" s="423"/>
      <c r="L23" s="423"/>
    </row>
    <row r="24" spans="2:12" ht="14.25" x14ac:dyDescent="0.2">
      <c r="B24" s="52" t="s">
        <v>79</v>
      </c>
      <c r="C24" s="51"/>
      <c r="D24" s="51"/>
      <c r="E24" s="51"/>
      <c r="F24" s="51"/>
      <c r="G24" s="51"/>
      <c r="H24" s="423"/>
      <c r="I24" s="423"/>
      <c r="J24" s="423"/>
      <c r="K24" s="423"/>
      <c r="L24" s="423"/>
    </row>
    <row r="25" spans="2:12" x14ac:dyDescent="0.2">
      <c r="B25" s="40" t="s">
        <v>80</v>
      </c>
      <c r="C25" s="53">
        <v>27941399.241843645</v>
      </c>
      <c r="D25" s="53">
        <v>29097740.784918889</v>
      </c>
      <c r="E25" s="53">
        <v>29566511.786718901</v>
      </c>
      <c r="F25" s="53">
        <v>34331698.790852964</v>
      </c>
      <c r="G25" s="53">
        <v>34230192.296397679</v>
      </c>
      <c r="H25" s="423"/>
      <c r="I25" s="423"/>
      <c r="J25" s="423"/>
      <c r="K25" s="423"/>
      <c r="L25" s="423"/>
    </row>
    <row r="26" spans="2:12" x14ac:dyDescent="0.2">
      <c r="B26" s="54" t="s">
        <v>81</v>
      </c>
      <c r="C26" s="53">
        <v>95982346.141271248</v>
      </c>
      <c r="D26" s="53">
        <v>102221256.64491144</v>
      </c>
      <c r="E26" s="53">
        <v>101348106.4338247</v>
      </c>
      <c r="F26" s="53">
        <v>111711231.19495179</v>
      </c>
      <c r="G26" s="53">
        <v>110050640.10257135</v>
      </c>
      <c r="H26" s="423"/>
      <c r="I26" s="423"/>
      <c r="J26" s="423"/>
      <c r="K26" s="423"/>
      <c r="L26" s="423"/>
    </row>
    <row r="27" spans="2:12" x14ac:dyDescent="0.2">
      <c r="B27" s="40"/>
      <c r="C27" s="53"/>
      <c r="D27" s="53"/>
      <c r="E27" s="53"/>
      <c r="F27" s="53"/>
      <c r="G27" s="53"/>
      <c r="H27" s="423"/>
      <c r="I27" s="423"/>
      <c r="J27" s="423"/>
      <c r="K27" s="423"/>
      <c r="L27" s="423"/>
    </row>
    <row r="28" spans="2:12" ht="14.25" x14ac:dyDescent="0.2">
      <c r="B28" s="49" t="s">
        <v>551</v>
      </c>
      <c r="C28" s="51">
        <f>+C30+C32+C40+C42+C44+C46+C48+C50+C52</f>
        <v>39599964.627762333</v>
      </c>
      <c r="D28" s="51">
        <f t="shared" ref="D28:G28" si="2">+D30+D32+D40+D42+D44+D46+D48+D50+D52</f>
        <v>49921210.754629441</v>
      </c>
      <c r="E28" s="51">
        <f t="shared" si="2"/>
        <v>49971024.73557739</v>
      </c>
      <c r="F28" s="51">
        <f t="shared" si="2"/>
        <v>53495922.82089369</v>
      </c>
      <c r="G28" s="51">
        <f t="shared" si="2"/>
        <v>53627295.502723306</v>
      </c>
      <c r="H28" s="423"/>
      <c r="I28" s="423"/>
      <c r="J28" s="423"/>
      <c r="K28" s="423"/>
      <c r="L28" s="423"/>
    </row>
    <row r="29" spans="2:12" x14ac:dyDescent="0.2">
      <c r="B29" s="59"/>
      <c r="C29" s="48"/>
      <c r="D29" s="48"/>
      <c r="E29" s="48"/>
      <c r="F29" s="48"/>
      <c r="G29" s="48"/>
      <c r="H29" s="423"/>
      <c r="I29" s="423"/>
      <c r="J29" s="423"/>
      <c r="K29" s="423"/>
      <c r="L29" s="423"/>
    </row>
    <row r="30" spans="2:12" x14ac:dyDescent="0.2">
      <c r="B30" s="52" t="s">
        <v>146</v>
      </c>
      <c r="C30" s="48">
        <v>2673474.8338473598</v>
      </c>
      <c r="D30" s="48">
        <v>2797960.6737999283</v>
      </c>
      <c r="E30" s="48">
        <v>2799336.5419706772</v>
      </c>
      <c r="F30" s="48">
        <v>2877086.3700068085</v>
      </c>
      <c r="G30" s="48">
        <v>2876836.6984834019</v>
      </c>
      <c r="H30" s="423"/>
      <c r="I30" s="423"/>
      <c r="J30" s="423"/>
      <c r="K30" s="423"/>
      <c r="L30" s="423"/>
    </row>
    <row r="31" spans="2:12" x14ac:dyDescent="0.2">
      <c r="B31" s="52"/>
      <c r="C31" s="48"/>
      <c r="D31" s="48"/>
      <c r="E31" s="48"/>
      <c r="F31" s="48"/>
      <c r="G31" s="48"/>
      <c r="H31" s="423"/>
      <c r="I31" s="423"/>
      <c r="J31" s="423"/>
      <c r="K31" s="423"/>
      <c r="L31" s="423"/>
    </row>
    <row r="32" spans="2:12" x14ac:dyDescent="0.2">
      <c r="B32" s="52" t="s">
        <v>84</v>
      </c>
      <c r="C32" s="48">
        <f>SUM(C33:C38)</f>
        <v>19158462.553886767</v>
      </c>
      <c r="D32" s="48">
        <f t="shared" ref="D32:G32" si="3">SUM(D33:D38)</f>
        <v>19061947.377992202</v>
      </c>
      <c r="E32" s="48">
        <f t="shared" si="3"/>
        <v>19185122.874607753</v>
      </c>
      <c r="F32" s="48">
        <f t="shared" si="3"/>
        <v>19857351.2588569</v>
      </c>
      <c r="G32" s="48">
        <f t="shared" si="3"/>
        <v>19646077.097027887</v>
      </c>
      <c r="H32" s="423"/>
      <c r="I32" s="423"/>
      <c r="J32" s="423"/>
      <c r="K32" s="423"/>
      <c r="L32" s="423"/>
    </row>
    <row r="33" spans="2:12" x14ac:dyDescent="0.2">
      <c r="B33" s="40" t="s">
        <v>85</v>
      </c>
      <c r="C33" s="53">
        <v>6018037.6891850224</v>
      </c>
      <c r="D33" s="53">
        <v>5900386.4362366125</v>
      </c>
      <c r="E33" s="53">
        <v>5905448.8435852807</v>
      </c>
      <c r="F33" s="53">
        <v>6007203.8948047236</v>
      </c>
      <c r="G33" s="53">
        <v>5914432.3910793727</v>
      </c>
      <c r="H33" s="423"/>
      <c r="I33" s="423"/>
      <c r="J33" s="423"/>
      <c r="K33" s="423"/>
      <c r="L33" s="423"/>
    </row>
    <row r="34" spans="2:12" x14ac:dyDescent="0.2">
      <c r="B34" s="40" t="s">
        <v>86</v>
      </c>
      <c r="C34" s="53">
        <v>10826445.252449509</v>
      </c>
      <c r="D34" s="53">
        <v>10807377.179272804</v>
      </c>
      <c r="E34" s="53">
        <v>10879405.856020395</v>
      </c>
      <c r="F34" s="53">
        <v>11341350.168057693</v>
      </c>
      <c r="G34" s="53">
        <v>11182439.688712262</v>
      </c>
      <c r="H34" s="423"/>
      <c r="I34" s="423"/>
      <c r="J34" s="423"/>
      <c r="K34" s="423"/>
      <c r="L34" s="423"/>
    </row>
    <row r="35" spans="2:12" x14ac:dyDescent="0.2">
      <c r="B35" s="40" t="s">
        <v>87</v>
      </c>
      <c r="C35" s="53">
        <v>53719.487668000002</v>
      </c>
      <c r="D35" s="53">
        <v>55056.100858000005</v>
      </c>
      <c r="E35" s="53">
        <v>52296.314668000006</v>
      </c>
      <c r="F35" s="53">
        <v>53034.448598000003</v>
      </c>
      <c r="G35" s="53">
        <v>48616.319997999999</v>
      </c>
      <c r="H35" s="423"/>
      <c r="I35" s="423"/>
      <c r="J35" s="423"/>
      <c r="K35" s="423"/>
      <c r="L35" s="423"/>
    </row>
    <row r="36" spans="2:12" x14ac:dyDescent="0.2">
      <c r="B36" s="40" t="s">
        <v>88</v>
      </c>
      <c r="C36" s="53">
        <v>29621.483814235737</v>
      </c>
      <c r="D36" s="53">
        <v>30560.98410478434</v>
      </c>
      <c r="E36" s="53">
        <v>29997.354644078827</v>
      </c>
      <c r="F36" s="53">
        <v>31716.466696482094</v>
      </c>
      <c r="G36" s="53">
        <v>34728.258778252377</v>
      </c>
      <c r="H36" s="423"/>
      <c r="I36" s="423"/>
      <c r="J36" s="423"/>
      <c r="K36" s="423"/>
      <c r="L36" s="423"/>
    </row>
    <row r="37" spans="2:12" x14ac:dyDescent="0.2">
      <c r="B37" s="40" t="s">
        <v>89</v>
      </c>
      <c r="C37" s="53">
        <v>2221315.5616899999</v>
      </c>
      <c r="D37" s="53">
        <v>2261459.4563800003</v>
      </c>
      <c r="E37" s="53">
        <v>2310867.28455</v>
      </c>
      <c r="F37" s="53">
        <v>2419228.4889000002</v>
      </c>
      <c r="G37" s="53">
        <v>2461042.6466599996</v>
      </c>
      <c r="H37" s="423"/>
      <c r="I37" s="423"/>
      <c r="J37" s="423"/>
      <c r="K37" s="423"/>
      <c r="L37" s="423"/>
    </row>
    <row r="38" spans="2:12" x14ac:dyDescent="0.2">
      <c r="B38" s="40" t="s">
        <v>90</v>
      </c>
      <c r="C38" s="53">
        <v>9323.0790800000013</v>
      </c>
      <c r="D38" s="53">
        <v>7107.2211400000006</v>
      </c>
      <c r="E38" s="53">
        <v>7107.2211400000006</v>
      </c>
      <c r="F38" s="53">
        <v>4817.7918</v>
      </c>
      <c r="G38" s="53">
        <v>4817.7918</v>
      </c>
      <c r="H38" s="423"/>
      <c r="I38" s="423"/>
      <c r="J38" s="423"/>
      <c r="K38" s="423"/>
      <c r="L38" s="423"/>
    </row>
    <row r="39" spans="2:12" x14ac:dyDescent="0.2">
      <c r="B39" s="40"/>
      <c r="C39" s="53"/>
      <c r="D39" s="53"/>
      <c r="E39" s="53"/>
      <c r="F39" s="53"/>
      <c r="G39" s="53"/>
      <c r="H39" s="423"/>
      <c r="I39" s="423"/>
      <c r="J39" s="423"/>
      <c r="K39" s="423"/>
      <c r="L39" s="423"/>
    </row>
    <row r="40" spans="2:12" x14ac:dyDescent="0.2">
      <c r="B40" s="52" t="s">
        <v>91</v>
      </c>
      <c r="C40" s="48">
        <v>656032.94885604386</v>
      </c>
      <c r="D40" s="48">
        <v>10375898.703665582</v>
      </c>
      <c r="E40" s="48">
        <v>9156434.3577802014</v>
      </c>
      <c r="F40" s="48">
        <v>9025579.5683253203</v>
      </c>
      <c r="G40" s="48">
        <v>8869841.3312893603</v>
      </c>
      <c r="H40" s="423"/>
      <c r="I40" s="423"/>
      <c r="J40" s="423"/>
      <c r="K40" s="423"/>
      <c r="L40" s="423"/>
    </row>
    <row r="41" spans="2:12" x14ac:dyDescent="0.2">
      <c r="B41" s="40"/>
      <c r="C41" s="53"/>
      <c r="D41" s="53"/>
      <c r="E41" s="53"/>
      <c r="F41" s="53"/>
      <c r="G41" s="53"/>
      <c r="H41" s="423"/>
      <c r="I41" s="423"/>
      <c r="J41" s="423"/>
      <c r="K41" s="423"/>
      <c r="L41" s="423"/>
    </row>
    <row r="42" spans="2:12" x14ac:dyDescent="0.2">
      <c r="B42" s="408" t="s">
        <v>552</v>
      </c>
      <c r="C42" s="48">
        <v>3729638.8576167985</v>
      </c>
      <c r="D42" s="48">
        <v>4790848.4935840815</v>
      </c>
      <c r="E42" s="48">
        <v>4619175.9066375382</v>
      </c>
      <c r="F42" s="48">
        <v>4220891.738145411</v>
      </c>
      <c r="G42" s="48">
        <v>3933218.8445521742</v>
      </c>
      <c r="H42" s="423"/>
      <c r="I42" s="423"/>
      <c r="J42" s="423"/>
      <c r="K42" s="423"/>
      <c r="L42" s="423"/>
    </row>
    <row r="43" spans="2:12" x14ac:dyDescent="0.2">
      <c r="B43" s="56"/>
      <c r="C43" s="58"/>
      <c r="D43" s="58"/>
      <c r="E43" s="58"/>
      <c r="F43" s="58"/>
      <c r="G43" s="58"/>
      <c r="H43" s="423"/>
      <c r="I43" s="423"/>
      <c r="J43" s="423"/>
      <c r="K43" s="423"/>
      <c r="L43" s="423"/>
    </row>
    <row r="44" spans="2:12" x14ac:dyDescent="0.2">
      <c r="B44" s="52" t="s">
        <v>148</v>
      </c>
      <c r="C44" s="48">
        <v>1281958.3119099967</v>
      </c>
      <c r="D44" s="48">
        <v>1230338.57152</v>
      </c>
      <c r="E44" s="48">
        <v>1211819.8727119996</v>
      </c>
      <c r="F44" s="48">
        <v>1155402.6286520001</v>
      </c>
      <c r="G44" s="48">
        <v>1136477.8947620001</v>
      </c>
      <c r="H44" s="423"/>
      <c r="I44" s="423"/>
      <c r="J44" s="423"/>
      <c r="K44" s="423"/>
      <c r="L44" s="423"/>
    </row>
    <row r="45" spans="2:12" x14ac:dyDescent="0.2">
      <c r="B45" s="408"/>
      <c r="C45" s="48"/>
      <c r="D45" s="48"/>
      <c r="E45" s="48"/>
      <c r="F45" s="48"/>
      <c r="G45" s="48"/>
      <c r="H45" s="423"/>
      <c r="I45" s="423"/>
      <c r="J45" s="423"/>
      <c r="K45" s="423"/>
      <c r="L45" s="423"/>
    </row>
    <row r="46" spans="2:12" x14ac:dyDescent="0.2">
      <c r="B46" s="52" t="s">
        <v>94</v>
      </c>
      <c r="C46" s="48">
        <v>9231960.8235058971</v>
      </c>
      <c r="D46" s="48">
        <v>9529430.570413271</v>
      </c>
      <c r="E46" s="48">
        <v>10461585.718842668</v>
      </c>
      <c r="F46" s="48">
        <v>11547006.548175866</v>
      </c>
      <c r="G46" s="48">
        <v>11593364.85367983</v>
      </c>
      <c r="H46" s="423"/>
      <c r="I46" s="423"/>
      <c r="J46" s="423"/>
      <c r="K46" s="423"/>
      <c r="L46" s="423"/>
    </row>
    <row r="47" spans="2:12" x14ac:dyDescent="0.2">
      <c r="B47" s="408"/>
      <c r="C47" s="48"/>
      <c r="D47" s="48"/>
      <c r="E47" s="48"/>
      <c r="F47" s="48"/>
      <c r="G47" s="48"/>
      <c r="H47" s="423"/>
      <c r="I47" s="423"/>
      <c r="J47" s="423"/>
      <c r="K47" s="423"/>
      <c r="L47" s="423"/>
    </row>
    <row r="48" spans="2:12" x14ac:dyDescent="0.2">
      <c r="B48" s="408" t="s">
        <v>95</v>
      </c>
      <c r="C48" s="48">
        <v>1159878.5709782131</v>
      </c>
      <c r="D48" s="48">
        <v>1603319.4601343712</v>
      </c>
      <c r="E48" s="48">
        <v>2100751.0886365562</v>
      </c>
      <c r="F48" s="48">
        <v>4427491.8445813842</v>
      </c>
      <c r="G48" s="48">
        <v>4137486.8584343572</v>
      </c>
      <c r="H48" s="423"/>
      <c r="I48" s="423"/>
      <c r="J48" s="423"/>
      <c r="K48" s="423"/>
      <c r="L48" s="423"/>
    </row>
    <row r="49" spans="2:12" x14ac:dyDescent="0.2">
      <c r="B49" s="408"/>
      <c r="C49" s="48"/>
      <c r="D49" s="48"/>
      <c r="E49" s="48"/>
      <c r="F49" s="48"/>
      <c r="G49" s="48"/>
      <c r="H49" s="423"/>
      <c r="I49" s="423"/>
      <c r="J49" s="423"/>
      <c r="K49" s="423"/>
      <c r="L49" s="423"/>
    </row>
    <row r="50" spans="2:12" x14ac:dyDescent="0.2">
      <c r="B50" s="52" t="s">
        <v>96</v>
      </c>
      <c r="C50" s="48">
        <v>1694731.2649912518</v>
      </c>
      <c r="D50" s="48">
        <v>531466.90351999993</v>
      </c>
      <c r="E50" s="48">
        <v>436798.37439000001</v>
      </c>
      <c r="F50" s="48">
        <v>385112.86414999998</v>
      </c>
      <c r="G50" s="48">
        <v>1433991.9244942996</v>
      </c>
      <c r="H50" s="423"/>
      <c r="I50" s="423"/>
      <c r="J50" s="423"/>
      <c r="K50" s="423"/>
      <c r="L50" s="423"/>
    </row>
    <row r="51" spans="2:12" x14ac:dyDescent="0.2">
      <c r="B51" s="409"/>
      <c r="C51" s="48"/>
      <c r="D51" s="48"/>
      <c r="E51" s="48"/>
      <c r="F51" s="48"/>
      <c r="G51" s="48"/>
      <c r="H51" s="423"/>
      <c r="I51" s="423"/>
      <c r="J51" s="423"/>
      <c r="K51" s="423"/>
      <c r="L51" s="423"/>
    </row>
    <row r="52" spans="2:12" x14ac:dyDescent="0.2">
      <c r="B52" s="52" t="s">
        <v>164</v>
      </c>
      <c r="C52" s="48">
        <v>13826.462170003448</v>
      </c>
      <c r="D52" s="48">
        <v>0</v>
      </c>
      <c r="E52" s="48">
        <v>0</v>
      </c>
      <c r="F52" s="48">
        <v>0</v>
      </c>
      <c r="G52" s="48">
        <v>0</v>
      </c>
      <c r="H52" s="423"/>
      <c r="I52" s="423"/>
      <c r="J52" s="423"/>
      <c r="K52" s="423"/>
      <c r="L52" s="423"/>
    </row>
    <row r="53" spans="2:12" x14ac:dyDescent="0.2">
      <c r="B53" s="52"/>
      <c r="C53" s="410"/>
      <c r="D53" s="410"/>
      <c r="E53" s="410"/>
      <c r="F53" s="410"/>
      <c r="G53" s="410"/>
      <c r="H53" s="423"/>
      <c r="I53" s="423"/>
      <c r="J53" s="423"/>
      <c r="K53" s="423"/>
      <c r="L53" s="423"/>
    </row>
    <row r="54" spans="2:12" ht="15.75" x14ac:dyDescent="0.25">
      <c r="B54" s="406" t="s">
        <v>553</v>
      </c>
      <c r="C54" s="44">
        <f>SUM(C56:C58)</f>
        <v>16941630.552596644</v>
      </c>
      <c r="D54" s="44">
        <f t="shared" ref="D54:G54" si="4">SUM(D56:D58)</f>
        <v>17569528.764077108</v>
      </c>
      <c r="E54" s="44">
        <f t="shared" si="4"/>
        <v>19437127.628926858</v>
      </c>
      <c r="F54" s="44">
        <f t="shared" si="4"/>
        <v>22160457.138466559</v>
      </c>
      <c r="G54" s="44">
        <f t="shared" si="4"/>
        <v>22049086.500647735</v>
      </c>
      <c r="H54" s="423"/>
      <c r="I54" s="423"/>
      <c r="J54" s="423"/>
      <c r="K54" s="423"/>
      <c r="L54" s="423"/>
    </row>
    <row r="55" spans="2:12" x14ac:dyDescent="0.2">
      <c r="B55" s="52"/>
      <c r="C55" s="411"/>
      <c r="D55" s="411"/>
      <c r="E55" s="411"/>
      <c r="F55" s="411"/>
      <c r="G55" s="411"/>
      <c r="H55" s="423"/>
      <c r="I55" s="423"/>
      <c r="J55" s="423"/>
      <c r="K55" s="423"/>
      <c r="L55" s="423"/>
    </row>
    <row r="56" spans="2:12" x14ac:dyDescent="0.2">
      <c r="B56" s="52" t="s">
        <v>94</v>
      </c>
      <c r="C56" s="412">
        <v>14385118.928642815</v>
      </c>
      <c r="D56" s="412">
        <v>14613842.881207963</v>
      </c>
      <c r="E56" s="412">
        <v>15996597.47409709</v>
      </c>
      <c r="F56" s="412">
        <v>17855472.404115997</v>
      </c>
      <c r="G56" s="412">
        <v>17630985.180901848</v>
      </c>
      <c r="H56" s="423"/>
      <c r="I56" s="423"/>
      <c r="J56" s="423"/>
      <c r="K56" s="423"/>
      <c r="L56" s="423"/>
    </row>
    <row r="57" spans="2:12" x14ac:dyDescent="0.2">
      <c r="B57" s="52" t="s">
        <v>554</v>
      </c>
      <c r="C57" s="413">
        <v>2500210.2889538282</v>
      </c>
      <c r="D57" s="413">
        <v>2899384.5478691454</v>
      </c>
      <c r="E57" s="413">
        <v>3440530.1548297671</v>
      </c>
      <c r="F57" s="413">
        <v>4304984.7343505612</v>
      </c>
      <c r="G57" s="413">
        <v>4418101.319745888</v>
      </c>
      <c r="H57" s="423"/>
      <c r="I57" s="423"/>
      <c r="J57" s="423"/>
      <c r="K57" s="423"/>
      <c r="L57" s="423"/>
    </row>
    <row r="58" spans="2:12" x14ac:dyDescent="0.2">
      <c r="B58" s="52" t="s">
        <v>555</v>
      </c>
      <c r="C58" s="412">
        <v>56301.334999999999</v>
      </c>
      <c r="D58" s="412">
        <v>56301.334999999999</v>
      </c>
      <c r="E58" s="412">
        <v>0</v>
      </c>
      <c r="F58" s="412">
        <v>0</v>
      </c>
      <c r="G58" s="412">
        <v>0</v>
      </c>
      <c r="H58" s="423"/>
      <c r="I58" s="423"/>
      <c r="J58" s="423"/>
      <c r="K58" s="423"/>
      <c r="L58" s="423"/>
    </row>
    <row r="59" spans="2:12" x14ac:dyDescent="0.2">
      <c r="B59" s="40"/>
      <c r="C59" s="414"/>
      <c r="D59" s="414"/>
      <c r="E59" s="414"/>
      <c r="F59" s="414"/>
      <c r="G59" s="414"/>
      <c r="H59" s="423"/>
      <c r="I59" s="423"/>
      <c r="J59" s="423"/>
      <c r="K59" s="423"/>
      <c r="L59" s="423"/>
    </row>
    <row r="60" spans="2:12" ht="15.75" x14ac:dyDescent="0.25">
      <c r="B60" s="406" t="s">
        <v>556</v>
      </c>
      <c r="C60" s="44">
        <f>+C62+C64</f>
        <v>6082874.25</v>
      </c>
      <c r="D60" s="44">
        <f t="shared" ref="D60:G60" si="5">+D62+D64</f>
        <v>53244.34</v>
      </c>
      <c r="E60" s="44">
        <f t="shared" si="5"/>
        <v>50146.5</v>
      </c>
      <c r="F60" s="44">
        <f t="shared" si="5"/>
        <v>48672.54</v>
      </c>
      <c r="G60" s="44">
        <f t="shared" si="5"/>
        <v>44730.314899211779</v>
      </c>
      <c r="H60" s="423"/>
      <c r="I60" s="423"/>
      <c r="J60" s="423"/>
      <c r="K60" s="423"/>
      <c r="L60" s="423"/>
    </row>
    <row r="61" spans="2:12" x14ac:dyDescent="0.2">
      <c r="B61" s="40"/>
      <c r="C61" s="53"/>
      <c r="D61" s="53"/>
      <c r="E61" s="53"/>
      <c r="F61" s="53"/>
      <c r="G61" s="53"/>
      <c r="H61" s="423"/>
      <c r="I61" s="423"/>
      <c r="J61" s="423"/>
      <c r="K61" s="423"/>
      <c r="L61" s="423"/>
    </row>
    <row r="62" spans="2:12" x14ac:dyDescent="0.2">
      <c r="B62" s="52" t="s">
        <v>99</v>
      </c>
      <c r="C62" s="48">
        <v>4976659.32</v>
      </c>
      <c r="D62" s="48">
        <v>43111.32</v>
      </c>
      <c r="E62" s="48">
        <v>40714.660000000003</v>
      </c>
      <c r="F62" s="48">
        <v>39590.03</v>
      </c>
      <c r="G62" s="48">
        <v>36544.284824810646</v>
      </c>
      <c r="H62" s="423"/>
      <c r="I62" s="423"/>
      <c r="J62" s="423"/>
      <c r="K62" s="423"/>
      <c r="L62" s="423"/>
    </row>
    <row r="63" spans="2:12" x14ac:dyDescent="0.2">
      <c r="B63" s="40"/>
      <c r="C63" s="53"/>
      <c r="D63" s="53"/>
      <c r="E63" s="53"/>
      <c r="F63" s="53"/>
      <c r="G63" s="53"/>
      <c r="H63" s="423"/>
      <c r="I63" s="423"/>
      <c r="J63" s="423"/>
      <c r="K63" s="423"/>
      <c r="L63" s="423"/>
    </row>
    <row r="64" spans="2:12" x14ac:dyDescent="0.2">
      <c r="B64" s="52" t="s">
        <v>557</v>
      </c>
      <c r="C64" s="48">
        <v>1106214.93</v>
      </c>
      <c r="D64" s="48">
        <v>10133.02</v>
      </c>
      <c r="E64" s="48">
        <v>9431.84</v>
      </c>
      <c r="F64" s="48">
        <v>9082.51</v>
      </c>
      <c r="G64" s="48">
        <v>8186.0300744011292</v>
      </c>
      <c r="H64" s="423"/>
      <c r="I64" s="423"/>
      <c r="J64" s="423"/>
      <c r="K64" s="423"/>
      <c r="L64" s="423"/>
    </row>
    <row r="65" spans="2:12" ht="13.5" thickBot="1" x14ac:dyDescent="0.25">
      <c r="B65" s="38"/>
      <c r="C65" s="65"/>
      <c r="D65" s="65"/>
      <c r="E65" s="65"/>
      <c r="F65" s="65"/>
      <c r="G65" s="65"/>
      <c r="H65" s="423"/>
      <c r="I65" s="423"/>
      <c r="J65" s="423"/>
      <c r="K65" s="423"/>
      <c r="L65" s="423"/>
    </row>
    <row r="66" spans="2:12" ht="13.5" thickTop="1" x14ac:dyDescent="0.2">
      <c r="B66" s="19"/>
      <c r="C66" s="19"/>
      <c r="D66" s="19"/>
      <c r="E66" s="19"/>
      <c r="F66" s="19"/>
      <c r="G66" s="19"/>
      <c r="H66" s="423"/>
      <c r="I66" s="423"/>
      <c r="J66" s="423"/>
      <c r="K66" s="423"/>
      <c r="L66" s="423"/>
    </row>
    <row r="67" spans="2:12" ht="13.5" thickBot="1" x14ac:dyDescent="0.25">
      <c r="B67" s="19"/>
      <c r="C67" s="19"/>
      <c r="D67" s="19"/>
      <c r="E67" s="301"/>
      <c r="F67" s="301"/>
      <c r="G67" s="301"/>
      <c r="H67" s="423"/>
      <c r="I67" s="423"/>
      <c r="J67" s="423"/>
      <c r="K67" s="423"/>
      <c r="L67" s="423"/>
    </row>
    <row r="68" spans="2:12" ht="13.5" thickTop="1" x14ac:dyDescent="0.2">
      <c r="B68" s="405"/>
      <c r="C68" s="400"/>
      <c r="D68" s="400"/>
      <c r="E68" s="400"/>
      <c r="F68" s="400"/>
      <c r="G68" s="400"/>
      <c r="H68" s="423"/>
      <c r="I68" s="423"/>
      <c r="J68" s="423"/>
      <c r="K68" s="423"/>
      <c r="L68" s="423"/>
    </row>
    <row r="69" spans="2:12" ht="15.75" x14ac:dyDescent="0.25">
      <c r="B69" s="415" t="s">
        <v>558</v>
      </c>
      <c r="C69" s="416">
        <f>+C71+C72</f>
        <v>11873488.719999999</v>
      </c>
      <c r="D69" s="416">
        <f t="shared" ref="D69:G69" si="6">+D71+D72</f>
        <v>11938594.879999999</v>
      </c>
      <c r="E69" s="416">
        <f t="shared" si="6"/>
        <v>11692336.260000002</v>
      </c>
      <c r="F69" s="416">
        <f t="shared" si="6"/>
        <v>11632687.370000001</v>
      </c>
      <c r="G69" s="416">
        <f t="shared" si="6"/>
        <v>11304950.326891979</v>
      </c>
      <c r="H69" s="423"/>
      <c r="I69" s="423"/>
      <c r="J69" s="423"/>
      <c r="K69" s="423"/>
      <c r="L69" s="423"/>
    </row>
    <row r="70" spans="2:12" x14ac:dyDescent="0.2">
      <c r="B70" s="417"/>
      <c r="C70" s="418"/>
      <c r="D70" s="418"/>
      <c r="E70" s="418"/>
      <c r="F70" s="418"/>
      <c r="G70" s="418"/>
      <c r="H70" s="423"/>
      <c r="I70" s="423"/>
      <c r="J70" s="423"/>
      <c r="K70" s="423"/>
      <c r="L70" s="423"/>
    </row>
    <row r="71" spans="2:12" x14ac:dyDescent="0.2">
      <c r="B71" s="42" t="s">
        <v>559</v>
      </c>
      <c r="C71" s="138">
        <v>6663496.3799999999</v>
      </c>
      <c r="D71" s="138">
        <v>6653202.6199999992</v>
      </c>
      <c r="E71" s="138">
        <v>6452375.4900000002</v>
      </c>
      <c r="F71" s="138">
        <v>6352418.2800000003</v>
      </c>
      <c r="G71" s="138">
        <v>6099087.9664329477</v>
      </c>
      <c r="H71" s="423"/>
      <c r="I71" s="423"/>
      <c r="J71" s="423"/>
      <c r="K71" s="423"/>
      <c r="L71" s="423"/>
    </row>
    <row r="72" spans="2:12" x14ac:dyDescent="0.2">
      <c r="B72" s="42" t="s">
        <v>560</v>
      </c>
      <c r="C72" s="138">
        <v>5209992.34</v>
      </c>
      <c r="D72" s="138">
        <v>5285392.26</v>
      </c>
      <c r="E72" s="138">
        <v>5239960.7700000005</v>
      </c>
      <c r="F72" s="138">
        <v>5280269.09</v>
      </c>
      <c r="G72" s="138">
        <v>5205862.3604590315</v>
      </c>
      <c r="H72" s="423"/>
      <c r="I72" s="423"/>
      <c r="J72" s="423"/>
      <c r="K72" s="423"/>
      <c r="L72" s="423"/>
    </row>
    <row r="73" spans="2:12" ht="13.5" thickBot="1" x14ac:dyDescent="0.25">
      <c r="B73" s="38"/>
      <c r="C73" s="419"/>
      <c r="D73" s="420"/>
      <c r="E73" s="419"/>
      <c r="F73" s="419"/>
      <c r="G73" s="419"/>
    </row>
    <row r="74" spans="2:12" ht="13.5" thickTop="1" x14ac:dyDescent="0.2">
      <c r="B74" s="396"/>
      <c r="C74" s="19"/>
      <c r="D74" s="19"/>
      <c r="E74" s="19"/>
      <c r="F74" s="19"/>
      <c r="G74" s="19"/>
    </row>
    <row r="75" spans="2:12" x14ac:dyDescent="0.2">
      <c r="B75" s="1023" t="s">
        <v>561</v>
      </c>
      <c r="C75" s="1023"/>
      <c r="D75" s="1023"/>
      <c r="E75" s="1023"/>
      <c r="F75" s="1023"/>
      <c r="G75" s="421"/>
    </row>
    <row r="76" spans="2:12" x14ac:dyDescent="0.2">
      <c r="B76" s="1023" t="s">
        <v>562</v>
      </c>
      <c r="C76" s="1023"/>
      <c r="D76" s="1023"/>
      <c r="E76" s="1023"/>
      <c r="F76" s="1023"/>
      <c r="G76" s="421"/>
    </row>
    <row r="77" spans="2:12" x14ac:dyDescent="0.2">
      <c r="B77" s="1105" t="s">
        <v>563</v>
      </c>
      <c r="C77" s="1105"/>
      <c r="D77" s="1105"/>
      <c r="E77" s="1105"/>
      <c r="F77" s="1105"/>
      <c r="G77" s="422"/>
    </row>
  </sheetData>
  <mergeCells count="7">
    <mergeCell ref="B77:F77"/>
    <mergeCell ref="B9:G9"/>
    <mergeCell ref="B10:G10"/>
    <mergeCell ref="B14:B15"/>
    <mergeCell ref="C14:F14"/>
    <mergeCell ref="B75:F75"/>
    <mergeCell ref="B76:F7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0" orientation="portrait" verticalDpi="300" r:id="rId1"/>
  <headerFooter alignWithMargins="0">
    <oddFooter>&amp;R&amp;8&amp;A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6"/>
  <sheetViews>
    <sheetView showGridLines="0" view="pageBreakPreview" zoomScale="85" zoomScaleSheetLayoutView="85" workbookViewId="0"/>
  </sheetViews>
  <sheetFormatPr baseColWidth="10" defaultColWidth="11.42578125" defaultRowHeight="12.75" x14ac:dyDescent="0.2"/>
  <cols>
    <col min="1" max="1" width="7.140625" customWidth="1"/>
    <col min="2" max="2" width="95.5703125" customWidth="1"/>
    <col min="3" max="3" width="20.140625" bestFit="1" customWidth="1"/>
    <col min="4" max="4" width="21.5703125" bestFit="1" customWidth="1"/>
    <col min="5" max="5" width="16.42578125" style="423" bestFit="1" customWidth="1"/>
  </cols>
  <sheetData>
    <row r="1" spans="1:6" x14ac:dyDescent="0.2">
      <c r="A1" s="16" t="s">
        <v>66</v>
      </c>
    </row>
    <row r="2" spans="1:6" x14ac:dyDescent="0.2">
      <c r="A2" s="16"/>
    </row>
    <row r="3" spans="1:6" x14ac:dyDescent="0.2">
      <c r="A3" s="16"/>
    </row>
    <row r="4" spans="1:6" ht="14.25" x14ac:dyDescent="0.2">
      <c r="B4" s="17" t="s">
        <v>67</v>
      </c>
      <c r="C4" s="424"/>
      <c r="D4" s="424"/>
    </row>
    <row r="5" spans="1:6" ht="14.25" x14ac:dyDescent="0.2">
      <c r="B5" s="20" t="s">
        <v>68</v>
      </c>
      <c r="C5" s="424"/>
      <c r="D5" s="424"/>
    </row>
    <row r="6" spans="1:6" ht="14.25" customHeight="1" x14ac:dyDescent="0.2">
      <c r="B6" s="425"/>
      <c r="C6" s="424"/>
      <c r="D6" s="424"/>
    </row>
    <row r="7" spans="1:6" ht="17.25" customHeight="1" x14ac:dyDescent="0.2">
      <c r="B7" s="425"/>
      <c r="C7" s="424"/>
      <c r="D7" s="424"/>
    </row>
    <row r="8" spans="1:6" x14ac:dyDescent="0.2">
      <c r="B8" s="426"/>
      <c r="C8" s="427"/>
      <c r="D8" s="427"/>
    </row>
    <row r="9" spans="1:6" ht="18.75" x14ac:dyDescent="0.3">
      <c r="B9" s="1110" t="s">
        <v>564</v>
      </c>
      <c r="C9" s="1110"/>
      <c r="D9" s="1110"/>
    </row>
    <row r="10" spans="1:6" ht="17.25" x14ac:dyDescent="0.3">
      <c r="B10" s="1111" t="s">
        <v>565</v>
      </c>
      <c r="C10" s="1111"/>
      <c r="D10" s="1111"/>
    </row>
    <row r="11" spans="1:6" ht="16.5" thickBot="1" x14ac:dyDescent="0.3">
      <c r="B11" s="428"/>
      <c r="C11" s="429"/>
      <c r="D11" s="429"/>
    </row>
    <row r="12" spans="1:6" ht="17.25" thickTop="1" thickBot="1" x14ac:dyDescent="0.3">
      <c r="B12" s="430"/>
      <c r="C12" s="431" t="s">
        <v>73</v>
      </c>
      <c r="D12" s="431" t="s">
        <v>74</v>
      </c>
    </row>
    <row r="13" spans="1:6" ht="16.5" thickTop="1" x14ac:dyDescent="0.25">
      <c r="B13" s="432"/>
      <c r="C13" s="433"/>
      <c r="D13" s="434"/>
    </row>
    <row r="14" spans="1:6" ht="19.5" x14ac:dyDescent="0.35">
      <c r="B14" s="435" t="s">
        <v>566</v>
      </c>
      <c r="C14" s="436">
        <v>221747982.485165</v>
      </c>
      <c r="D14" s="436">
        <v>1896388746.213131</v>
      </c>
      <c r="F14" s="423"/>
    </row>
    <row r="15" spans="1:6" x14ac:dyDescent="0.2">
      <c r="B15" s="437"/>
      <c r="C15" s="438"/>
      <c r="D15" s="438"/>
      <c r="F15" s="423"/>
    </row>
    <row r="16" spans="1:6" ht="19.5" x14ac:dyDescent="0.35">
      <c r="B16" s="435" t="s">
        <v>567</v>
      </c>
      <c r="C16" s="436">
        <v>11632687.370000001</v>
      </c>
      <c r="D16" s="436">
        <v>99482742.38824001</v>
      </c>
      <c r="F16" s="423"/>
    </row>
    <row r="17" spans="2:6" x14ac:dyDescent="0.2">
      <c r="B17" s="437"/>
      <c r="C17" s="438"/>
      <c r="D17" s="438"/>
      <c r="F17" s="423"/>
    </row>
    <row r="18" spans="2:6" ht="19.5" x14ac:dyDescent="0.35">
      <c r="B18" s="435" t="s">
        <v>568</v>
      </c>
      <c r="C18" s="436">
        <f>+C16+C14</f>
        <v>233380669.855165</v>
      </c>
      <c r="D18" s="436">
        <f>+D16+D14</f>
        <v>1995871488.601371</v>
      </c>
      <c r="F18" s="423"/>
    </row>
    <row r="19" spans="2:6" x14ac:dyDescent="0.2">
      <c r="B19" s="187"/>
      <c r="C19" s="439"/>
      <c r="D19" s="440"/>
      <c r="F19" s="423"/>
    </row>
    <row r="20" spans="2:6" ht="14.25" x14ac:dyDescent="0.2">
      <c r="B20" s="80" t="s">
        <v>569</v>
      </c>
      <c r="C20" s="441"/>
      <c r="D20" s="442"/>
      <c r="F20" s="423"/>
    </row>
    <row r="21" spans="2:6" x14ac:dyDescent="0.2">
      <c r="B21" s="443"/>
      <c r="C21" s="444"/>
      <c r="D21" s="445"/>
      <c r="F21" s="423"/>
    </row>
    <row r="22" spans="2:6" ht="14.25" x14ac:dyDescent="0.2">
      <c r="B22" s="80" t="s">
        <v>570</v>
      </c>
      <c r="C22" s="446">
        <f>SUM(C24:C30)</f>
        <v>7104999.0200000005</v>
      </c>
      <c r="D22" s="446">
        <f>SUM(D24:D30)</f>
        <v>60761951.61903999</v>
      </c>
      <c r="F22" s="423"/>
    </row>
    <row r="23" spans="2:6" x14ac:dyDescent="0.2">
      <c r="B23" s="443"/>
      <c r="C23" s="447"/>
      <c r="D23" s="447"/>
      <c r="F23" s="423"/>
    </row>
    <row r="24" spans="2:6" x14ac:dyDescent="0.2">
      <c r="B24" s="187" t="s">
        <v>571</v>
      </c>
      <c r="C24" s="448">
        <v>3648269.4099999997</v>
      </c>
      <c r="D24" s="448">
        <v>31199999.994319994</v>
      </c>
      <c r="F24" s="423"/>
    </row>
    <row r="25" spans="2:6" x14ac:dyDescent="0.2">
      <c r="B25" s="187" t="s">
        <v>572</v>
      </c>
      <c r="C25" s="448">
        <v>229455.32</v>
      </c>
      <c r="D25" s="448">
        <v>1962301.8966399999</v>
      </c>
      <c r="F25" s="423"/>
    </row>
    <row r="26" spans="2:6" x14ac:dyDescent="0.2">
      <c r="B26" s="187" t="s">
        <v>573</v>
      </c>
      <c r="C26" s="448">
        <v>935453.7</v>
      </c>
      <c r="D26" s="448">
        <v>8000000.0423999997</v>
      </c>
      <c r="F26" s="423"/>
    </row>
    <row r="27" spans="2:6" x14ac:dyDescent="0.2">
      <c r="B27" s="187" t="s">
        <v>574</v>
      </c>
      <c r="C27" s="448">
        <v>1356453.62</v>
      </c>
      <c r="D27" s="448">
        <v>11600391.358240001</v>
      </c>
      <c r="F27" s="423"/>
    </row>
    <row r="28" spans="2:6" x14ac:dyDescent="0.2">
      <c r="B28" s="187" t="s">
        <v>575</v>
      </c>
      <c r="C28" s="448">
        <v>609058.18999999994</v>
      </c>
      <c r="D28" s="448">
        <v>5208665.6408799989</v>
      </c>
      <c r="F28" s="423"/>
    </row>
    <row r="29" spans="2:6" x14ac:dyDescent="0.2">
      <c r="B29" s="187" t="s">
        <v>576</v>
      </c>
      <c r="C29" s="448">
        <v>0</v>
      </c>
      <c r="D29" s="448">
        <v>0</v>
      </c>
      <c r="F29" s="423"/>
    </row>
    <row r="30" spans="2:6" x14ac:dyDescent="0.2">
      <c r="B30" s="187" t="s">
        <v>577</v>
      </c>
      <c r="C30" s="448">
        <v>326308.78000000003</v>
      </c>
      <c r="D30" s="448">
        <v>2790592.6865600003</v>
      </c>
      <c r="F30" s="423"/>
    </row>
    <row r="31" spans="2:6" x14ac:dyDescent="0.2">
      <c r="B31" s="187"/>
      <c r="C31" s="448"/>
      <c r="D31" s="448"/>
      <c r="F31" s="423"/>
    </row>
    <row r="32" spans="2:6" x14ac:dyDescent="0.2">
      <c r="B32" s="443"/>
      <c r="C32" s="447"/>
      <c r="D32" s="447"/>
      <c r="F32" s="423"/>
    </row>
    <row r="33" spans="2:6" ht="14.25" x14ac:dyDescent="0.2">
      <c r="B33" s="80" t="s">
        <v>578</v>
      </c>
      <c r="C33" s="446">
        <f>SUM(C35:C44)</f>
        <v>4995284.5199999996</v>
      </c>
      <c r="D33" s="446">
        <f>SUM(D35:D44)</f>
        <v>42719673.215040006</v>
      </c>
      <c r="F33" s="423"/>
    </row>
    <row r="34" spans="2:6" x14ac:dyDescent="0.2">
      <c r="B34" s="443"/>
      <c r="C34" s="447"/>
      <c r="D34" s="447"/>
      <c r="F34" s="423"/>
    </row>
    <row r="35" spans="2:6" x14ac:dyDescent="0.2">
      <c r="B35" s="187" t="s">
        <v>579</v>
      </c>
      <c r="C35" s="449">
        <v>2911599.63</v>
      </c>
      <c r="D35" s="449">
        <v>24900000.035759997</v>
      </c>
      <c r="F35" s="423"/>
    </row>
    <row r="36" spans="2:6" x14ac:dyDescent="0.2">
      <c r="B36" s="187" t="s">
        <v>572</v>
      </c>
      <c r="C36" s="449">
        <v>425283.02000000008</v>
      </c>
      <c r="D36" s="449">
        <v>3637020.3870400004</v>
      </c>
      <c r="F36" s="423"/>
    </row>
    <row r="37" spans="2:6" x14ac:dyDescent="0.2">
      <c r="B37" s="187" t="s">
        <v>580</v>
      </c>
      <c r="C37" s="449">
        <v>0</v>
      </c>
      <c r="D37" s="449">
        <v>0</v>
      </c>
      <c r="F37" s="423"/>
    </row>
    <row r="38" spans="2:6" x14ac:dyDescent="0.2">
      <c r="B38" s="187" t="s">
        <v>581</v>
      </c>
      <c r="C38" s="449">
        <v>1324954.6100000001</v>
      </c>
      <c r="D38" s="449">
        <v>11331011.824720001</v>
      </c>
      <c r="F38" s="423"/>
    </row>
    <row r="39" spans="2:6" x14ac:dyDescent="0.2">
      <c r="B39" s="187" t="s">
        <v>582</v>
      </c>
      <c r="C39" s="449">
        <v>233598.3</v>
      </c>
      <c r="D39" s="449">
        <v>1997732.6615999998</v>
      </c>
      <c r="F39" s="423"/>
    </row>
    <row r="40" spans="2:6" x14ac:dyDescent="0.2">
      <c r="B40" s="187" t="s">
        <v>583</v>
      </c>
      <c r="C40" s="449">
        <v>32036.75</v>
      </c>
      <c r="D40" s="449">
        <v>273978.28599999996</v>
      </c>
      <c r="F40" s="423"/>
    </row>
    <row r="41" spans="2:6" x14ac:dyDescent="0.2">
      <c r="B41" s="187" t="s">
        <v>577</v>
      </c>
      <c r="C41" s="449">
        <v>22511.96</v>
      </c>
      <c r="D41" s="449">
        <v>192522.28191999998</v>
      </c>
      <c r="F41" s="423"/>
    </row>
    <row r="42" spans="2:6" x14ac:dyDescent="0.2">
      <c r="B42" s="187" t="s">
        <v>584</v>
      </c>
      <c r="C42" s="449">
        <v>43370.289999999994</v>
      </c>
      <c r="D42" s="449">
        <v>370902.72007999994</v>
      </c>
      <c r="F42" s="423"/>
    </row>
    <row r="43" spans="2:6" x14ac:dyDescent="0.2">
      <c r="B43" s="187" t="s">
        <v>585</v>
      </c>
      <c r="C43" s="449">
        <v>112.38</v>
      </c>
      <c r="D43" s="449">
        <v>961.07375999999988</v>
      </c>
      <c r="F43" s="423"/>
    </row>
    <row r="44" spans="2:6" x14ac:dyDescent="0.2">
      <c r="B44" s="187" t="s">
        <v>586</v>
      </c>
      <c r="C44" s="449">
        <v>1817.58</v>
      </c>
      <c r="D44" s="449">
        <v>15543.944159999999</v>
      </c>
      <c r="F44" s="423"/>
    </row>
    <row r="45" spans="2:6" x14ac:dyDescent="0.2">
      <c r="B45" s="187"/>
      <c r="C45" s="449"/>
      <c r="D45" s="449"/>
      <c r="F45" s="423"/>
    </row>
    <row r="46" spans="2:6" x14ac:dyDescent="0.2">
      <c r="B46" s="443"/>
      <c r="C46" s="447"/>
      <c r="D46" s="447"/>
      <c r="F46" s="423"/>
    </row>
    <row r="47" spans="2:6" ht="14.25" x14ac:dyDescent="0.2">
      <c r="B47" s="80" t="s">
        <v>587</v>
      </c>
      <c r="C47" s="446">
        <f>+C22-C33</f>
        <v>2109714.5000000009</v>
      </c>
      <c r="D47" s="446">
        <f>+D22-D33</f>
        <v>18042278.403999984</v>
      </c>
      <c r="F47" s="423"/>
    </row>
    <row r="48" spans="2:6" ht="14.25" x14ac:dyDescent="0.2">
      <c r="B48" s="52"/>
      <c r="C48" s="450"/>
      <c r="D48" s="450"/>
      <c r="F48" s="423"/>
    </row>
    <row r="49" spans="2:6" ht="14.25" x14ac:dyDescent="0.2">
      <c r="B49" s="80" t="s">
        <v>588</v>
      </c>
      <c r="C49" s="446">
        <v>35106.25</v>
      </c>
      <c r="D49" s="446">
        <v>300228.64999999997</v>
      </c>
      <c r="F49" s="423"/>
    </row>
    <row r="50" spans="2:6" ht="14.25" x14ac:dyDescent="0.2">
      <c r="B50" s="80"/>
      <c r="C50" s="449"/>
      <c r="D50" s="449"/>
      <c r="F50" s="423"/>
    </row>
    <row r="51" spans="2:6" ht="14.25" x14ac:dyDescent="0.2">
      <c r="B51" s="80" t="s">
        <v>589</v>
      </c>
      <c r="C51" s="446">
        <v>-18924.740000000002</v>
      </c>
      <c r="D51" s="446">
        <v>-161844.37648000001</v>
      </c>
      <c r="F51" s="423"/>
    </row>
    <row r="52" spans="2:6" ht="15" x14ac:dyDescent="0.25">
      <c r="B52" s="451"/>
      <c r="C52" s="449"/>
      <c r="D52" s="449"/>
      <c r="F52" s="423"/>
    </row>
    <row r="53" spans="2:6" ht="14.25" x14ac:dyDescent="0.2">
      <c r="B53" s="80" t="s">
        <v>590</v>
      </c>
      <c r="C53" s="446">
        <f>SUM(C55:C58)</f>
        <v>-3871934</v>
      </c>
      <c r="D53" s="446">
        <f>SUM(D55:D58)</f>
        <v>25781743</v>
      </c>
      <c r="F53" s="423"/>
    </row>
    <row r="54" spans="2:6" x14ac:dyDescent="0.2">
      <c r="B54" s="443"/>
      <c r="C54" s="447"/>
      <c r="D54" s="447"/>
      <c r="F54" s="423"/>
    </row>
    <row r="55" spans="2:6" x14ac:dyDescent="0.2">
      <c r="B55" s="187" t="s">
        <v>591</v>
      </c>
      <c r="C55" s="448">
        <v>-3862828</v>
      </c>
      <c r="D55" s="448">
        <v>20137530</v>
      </c>
      <c r="F55" s="423"/>
    </row>
    <row r="56" spans="2:6" x14ac:dyDescent="0.2">
      <c r="B56" s="187" t="s">
        <v>592</v>
      </c>
      <c r="C56" s="448">
        <v>-996</v>
      </c>
      <c r="D56" s="448">
        <v>5713568</v>
      </c>
      <c r="F56" s="423"/>
    </row>
    <row r="57" spans="2:6" x14ac:dyDescent="0.2">
      <c r="B57" s="187" t="s">
        <v>593</v>
      </c>
      <c r="C57" s="448">
        <v>3</v>
      </c>
      <c r="D57" s="448">
        <v>28</v>
      </c>
      <c r="F57" s="423"/>
    </row>
    <row r="58" spans="2:6" x14ac:dyDescent="0.2">
      <c r="B58" s="189" t="s">
        <v>594</v>
      </c>
      <c r="C58" s="448">
        <v>-8113</v>
      </c>
      <c r="D58" s="448">
        <v>-69383</v>
      </c>
      <c r="F58" s="423"/>
    </row>
    <row r="59" spans="2:6" x14ac:dyDescent="0.2">
      <c r="B59" s="443"/>
      <c r="C59" s="447"/>
      <c r="D59" s="447"/>
      <c r="F59" s="423"/>
    </row>
    <row r="60" spans="2:6" ht="14.25" x14ac:dyDescent="0.2">
      <c r="B60" s="80" t="s">
        <v>595</v>
      </c>
      <c r="C60" s="446">
        <f>SUM(C62:C63)</f>
        <v>-367835.54</v>
      </c>
      <c r="D60" s="446">
        <f>SUM(D62:D63)</f>
        <v>-119394.35999999999</v>
      </c>
      <c r="F60" s="423"/>
    </row>
    <row r="61" spans="2:6" x14ac:dyDescent="0.2">
      <c r="B61" s="443"/>
      <c r="C61" s="447"/>
      <c r="D61" s="447"/>
      <c r="F61" s="423"/>
    </row>
    <row r="62" spans="2:6" x14ac:dyDescent="0.2">
      <c r="B62" s="187" t="s">
        <v>591</v>
      </c>
      <c r="C62" s="448">
        <v>-367831.43</v>
      </c>
      <c r="D62" s="448">
        <v>-142991.67999999999</v>
      </c>
      <c r="F62" s="423"/>
    </row>
    <row r="63" spans="2:6" x14ac:dyDescent="0.2">
      <c r="B63" s="187" t="s">
        <v>592</v>
      </c>
      <c r="C63" s="448">
        <v>-4.1100000000000003</v>
      </c>
      <c r="D63" s="448">
        <v>23597.32</v>
      </c>
      <c r="F63" s="423"/>
    </row>
    <row r="64" spans="2:6" x14ac:dyDescent="0.2">
      <c r="B64" s="187" t="s">
        <v>594</v>
      </c>
      <c r="C64" s="449">
        <v>0</v>
      </c>
      <c r="D64" s="449">
        <v>0</v>
      </c>
      <c r="F64" s="423"/>
    </row>
    <row r="65" spans="2:6" x14ac:dyDescent="0.2">
      <c r="B65" s="187"/>
      <c r="C65" s="449"/>
      <c r="D65" s="449"/>
      <c r="F65" s="423"/>
    </row>
    <row r="66" spans="2:6" ht="14.25" x14ac:dyDescent="0.2">
      <c r="B66" s="80" t="s">
        <v>596</v>
      </c>
      <c r="C66" s="446">
        <f>SUM(C67:C67)</f>
        <v>40098.5</v>
      </c>
      <c r="D66" s="446">
        <f>SUM(D67:D67)</f>
        <v>342922.37199999997</v>
      </c>
      <c r="F66" s="423"/>
    </row>
    <row r="67" spans="2:6" x14ac:dyDescent="0.2">
      <c r="B67" s="187" t="s">
        <v>597</v>
      </c>
      <c r="C67" s="449">
        <v>40098.5</v>
      </c>
      <c r="D67" s="449">
        <v>342922.37199999997</v>
      </c>
      <c r="F67" s="423"/>
    </row>
    <row r="68" spans="2:6" x14ac:dyDescent="0.2">
      <c r="B68" s="187" t="s">
        <v>598</v>
      </c>
      <c r="C68" s="449">
        <v>0</v>
      </c>
      <c r="D68" s="449">
        <v>0</v>
      </c>
      <c r="F68" s="423"/>
    </row>
    <row r="69" spans="2:6" x14ac:dyDescent="0.2">
      <c r="B69" s="187"/>
      <c r="C69" s="449"/>
      <c r="D69" s="449"/>
      <c r="F69" s="423"/>
    </row>
    <row r="70" spans="2:6" ht="15.75" x14ac:dyDescent="0.25">
      <c r="B70" s="102" t="s">
        <v>599</v>
      </c>
      <c r="C70" s="446">
        <f>+C47+C49+C51+C53+C60+C66</f>
        <v>-2073775.0299999993</v>
      </c>
      <c r="D70" s="446">
        <f>+D47+D49+D51+D53+D60+D66</f>
        <v>44185933.689519987</v>
      </c>
      <c r="F70" s="423"/>
    </row>
    <row r="71" spans="2:6" ht="15.75" x14ac:dyDescent="0.25">
      <c r="B71" s="102"/>
      <c r="C71" s="452"/>
      <c r="D71" s="453"/>
      <c r="F71" s="423"/>
    </row>
    <row r="72" spans="2:6" ht="19.5" x14ac:dyDescent="0.35">
      <c r="B72" s="435" t="s">
        <v>600</v>
      </c>
      <c r="C72" s="436">
        <f>+C70+C18</f>
        <v>231306894.825165</v>
      </c>
      <c r="D72" s="436">
        <f>+D70+D18</f>
        <v>2040057422.2908909</v>
      </c>
      <c r="F72" s="423"/>
    </row>
    <row r="73" spans="2:6" x14ac:dyDescent="0.2">
      <c r="B73" s="437"/>
      <c r="C73" s="438"/>
      <c r="D73" s="438"/>
      <c r="F73" s="423"/>
    </row>
    <row r="74" spans="2:6" ht="19.5" x14ac:dyDescent="0.35">
      <c r="B74" s="435" t="s">
        <v>601</v>
      </c>
      <c r="C74" s="436">
        <v>11304950.326891979</v>
      </c>
      <c r="D74" s="436">
        <v>99706270.398089185</v>
      </c>
      <c r="F74" s="423"/>
    </row>
    <row r="75" spans="2:6" x14ac:dyDescent="0.2">
      <c r="B75" s="437"/>
      <c r="C75" s="438"/>
      <c r="D75" s="438"/>
      <c r="F75" s="423"/>
    </row>
    <row r="76" spans="2:6" ht="19.5" x14ac:dyDescent="0.35">
      <c r="B76" s="435" t="s">
        <v>602</v>
      </c>
      <c r="C76" s="436">
        <f>+C72-C74</f>
        <v>220001944.49827302</v>
      </c>
      <c r="D76" s="436">
        <f>+D72-D74</f>
        <v>1940351151.8928018</v>
      </c>
      <c r="F76" s="423"/>
    </row>
    <row r="77" spans="2:6" ht="13.5" thickBot="1" x14ac:dyDescent="0.25">
      <c r="B77" s="454"/>
      <c r="C77" s="455"/>
      <c r="D77" s="455"/>
    </row>
    <row r="78" spans="2:6" ht="13.5" thickTop="1" x14ac:dyDescent="0.2">
      <c r="B78" s="19"/>
      <c r="C78" s="456"/>
      <c r="D78" s="456"/>
    </row>
    <row r="79" spans="2:6" x14ac:dyDescent="0.2">
      <c r="B79" s="457" t="s">
        <v>103</v>
      </c>
      <c r="C79" s="425"/>
      <c r="D79" s="458"/>
    </row>
    <row r="82" spans="2:8" ht="14.25" x14ac:dyDescent="0.2">
      <c r="B82" s="17" t="s">
        <v>67</v>
      </c>
      <c r="C82" s="19"/>
      <c r="D82" s="19"/>
    </row>
    <row r="83" spans="2:8" ht="14.25" x14ac:dyDescent="0.2">
      <c r="B83" s="20" t="s">
        <v>68</v>
      </c>
      <c r="C83" s="19"/>
      <c r="D83" s="19"/>
    </row>
    <row r="84" spans="2:8" x14ac:dyDescent="0.2">
      <c r="B84" s="19"/>
      <c r="C84" s="19"/>
      <c r="D84" s="19"/>
    </row>
    <row r="85" spans="2:8" x14ac:dyDescent="0.2">
      <c r="B85" s="19"/>
      <c r="C85" s="19"/>
      <c r="D85" s="19"/>
    </row>
    <row r="86" spans="2:8" x14ac:dyDescent="0.2">
      <c r="B86" s="19"/>
      <c r="C86" s="19"/>
      <c r="D86" s="19"/>
    </row>
    <row r="87" spans="2:8" ht="16.5" x14ac:dyDescent="0.25">
      <c r="B87" s="1020" t="s">
        <v>603</v>
      </c>
      <c r="C87" s="1020"/>
      <c r="D87" s="1020"/>
      <c r="E87" s="1020"/>
    </row>
    <row r="88" spans="2:8" x14ac:dyDescent="0.2">
      <c r="B88" s="19"/>
      <c r="C88" s="19"/>
      <c r="D88" s="19"/>
    </row>
    <row r="89" spans="2:8" x14ac:dyDescent="0.2">
      <c r="B89" s="19"/>
      <c r="C89" s="19"/>
      <c r="D89" s="19"/>
    </row>
    <row r="90" spans="2:8" ht="13.5" thickBot="1" x14ac:dyDescent="0.25">
      <c r="B90" s="21" t="s">
        <v>604</v>
      </c>
      <c r="C90" s="21"/>
      <c r="D90" s="21"/>
    </row>
    <row r="91" spans="2:8" ht="15" thickTop="1" x14ac:dyDescent="0.2">
      <c r="B91" s="1112" t="s">
        <v>605</v>
      </c>
      <c r="C91" s="1114" t="s">
        <v>606</v>
      </c>
      <c r="D91" s="1115"/>
      <c r="E91" s="1116"/>
    </row>
    <row r="92" spans="2:8" ht="15" thickBot="1" x14ac:dyDescent="0.25">
      <c r="B92" s="1113"/>
      <c r="C92" s="459" t="s">
        <v>607</v>
      </c>
      <c r="D92" s="460" t="s">
        <v>608</v>
      </c>
      <c r="E92" s="461" t="s">
        <v>391</v>
      </c>
    </row>
    <row r="93" spans="2:8" ht="15" thickTop="1" x14ac:dyDescent="0.2">
      <c r="B93" s="462"/>
      <c r="C93" s="463"/>
      <c r="D93" s="464"/>
      <c r="E93" s="465"/>
    </row>
    <row r="94" spans="2:8" x14ac:dyDescent="0.2">
      <c r="B94" s="40" t="s">
        <v>609</v>
      </c>
      <c r="C94" s="466">
        <v>-1709.6435080947572</v>
      </c>
      <c r="D94" s="467">
        <v>-0.17</v>
      </c>
      <c r="E94" s="468">
        <v>-1709.8135080947573</v>
      </c>
      <c r="F94" s="423"/>
      <c r="G94" s="423"/>
      <c r="H94" s="423"/>
    </row>
    <row r="95" spans="2:8" x14ac:dyDescent="0.2">
      <c r="B95" s="40" t="s">
        <v>610</v>
      </c>
      <c r="C95" s="466">
        <v>-2156.3725700588607</v>
      </c>
      <c r="D95" s="467">
        <v>-356.49</v>
      </c>
      <c r="E95" s="468">
        <v>-2512.8625700588609</v>
      </c>
      <c r="F95" s="423"/>
      <c r="G95" s="423"/>
      <c r="H95" s="423"/>
    </row>
    <row r="96" spans="2:8" x14ac:dyDescent="0.2">
      <c r="B96" s="40" t="s">
        <v>611</v>
      </c>
      <c r="C96" s="466">
        <v>-1.2936336373097859</v>
      </c>
      <c r="D96" s="467">
        <v>0</v>
      </c>
      <c r="E96" s="468">
        <v>-1.2936336373097859</v>
      </c>
      <c r="F96" s="423"/>
      <c r="G96" s="423"/>
      <c r="H96" s="423"/>
    </row>
    <row r="97" spans="2:8" x14ac:dyDescent="0.2">
      <c r="B97" s="40" t="s">
        <v>612</v>
      </c>
      <c r="C97" s="466">
        <v>-7.3057880812404159</v>
      </c>
      <c r="D97" s="467">
        <v>-0.12</v>
      </c>
      <c r="E97" s="468">
        <v>-7.425788081240416</v>
      </c>
      <c r="F97" s="423"/>
      <c r="G97" s="423"/>
      <c r="H97" s="423"/>
    </row>
    <row r="98" spans="2:8" x14ac:dyDescent="0.2">
      <c r="B98" s="40" t="s">
        <v>613</v>
      </c>
      <c r="C98" s="466">
        <v>9.4690773236705663</v>
      </c>
      <c r="D98" s="467">
        <v>0.37</v>
      </c>
      <c r="E98" s="468">
        <v>9.8390773236705655</v>
      </c>
      <c r="F98" s="423"/>
      <c r="G98" s="423"/>
      <c r="H98" s="423"/>
    </row>
    <row r="99" spans="2:8" x14ac:dyDescent="0.2">
      <c r="B99" s="40" t="s">
        <v>614</v>
      </c>
      <c r="C99" s="466">
        <v>-1.255244331521906</v>
      </c>
      <c r="D99" s="467">
        <v>-0.44</v>
      </c>
      <c r="E99" s="468">
        <v>-1.6952443315219059</v>
      </c>
      <c r="F99" s="423"/>
      <c r="G99" s="423"/>
      <c r="H99" s="423"/>
    </row>
    <row r="100" spans="2:8" x14ac:dyDescent="0.2">
      <c r="B100" s="40" t="s">
        <v>615</v>
      </c>
      <c r="C100" s="466">
        <v>-7.4011705410824096</v>
      </c>
      <c r="D100" s="467">
        <v>0</v>
      </c>
      <c r="E100" s="468">
        <v>-7.4011705410824096</v>
      </c>
      <c r="F100" s="423"/>
      <c r="G100" s="423"/>
      <c r="H100" s="423"/>
    </row>
    <row r="101" spans="2:8" ht="15" x14ac:dyDescent="0.25">
      <c r="B101" s="451"/>
      <c r="C101" s="469"/>
      <c r="D101" s="470"/>
      <c r="E101" s="471"/>
      <c r="F101" s="423"/>
      <c r="G101" s="423"/>
      <c r="H101" s="423"/>
    </row>
    <row r="102" spans="2:8" ht="15" thickBot="1" x14ac:dyDescent="0.25">
      <c r="B102" s="472" t="s">
        <v>391</v>
      </c>
      <c r="C102" s="473">
        <f>SUM(C94:C100)</f>
        <v>-3873.8028374211017</v>
      </c>
      <c r="D102" s="474">
        <f>SUM(D94:D100)</f>
        <v>-356.85</v>
      </c>
      <c r="E102" s="475">
        <f>SUM(E94:E100)</f>
        <v>-4230.6528374211011</v>
      </c>
      <c r="F102" s="423"/>
      <c r="G102" s="423"/>
      <c r="H102" s="423"/>
    </row>
    <row r="103" spans="2:8" ht="13.5" thickTop="1" x14ac:dyDescent="0.2">
      <c r="B103" s="19"/>
      <c r="C103" s="21"/>
      <c r="D103" s="21"/>
    </row>
    <row r="104" spans="2:8" x14ac:dyDescent="0.2">
      <c r="B104" s="21" t="s">
        <v>616</v>
      </c>
      <c r="C104" s="21"/>
      <c r="D104" s="21"/>
    </row>
    <row r="105" spans="2:8" x14ac:dyDescent="0.2">
      <c r="B105" s="21" t="s">
        <v>617</v>
      </c>
      <c r="C105" s="21"/>
      <c r="D105" s="21"/>
    </row>
    <row r="106" spans="2:8" x14ac:dyDescent="0.2">
      <c r="B106" s="24"/>
    </row>
  </sheetData>
  <mergeCells count="5">
    <mergeCell ref="B9:D9"/>
    <mergeCell ref="B10:D10"/>
    <mergeCell ref="B87:E87"/>
    <mergeCell ref="B91:B92"/>
    <mergeCell ref="C91:E9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3" r:id="rId1"/>
  <headerFooter alignWithMargins="0">
    <oddFooter>&amp;R&amp;8&amp;A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showGridLines="0" view="pageBreakPreview" zoomScale="85" zoomScaleSheetLayoutView="85" workbookViewId="0"/>
  </sheetViews>
  <sheetFormatPr baseColWidth="10" defaultColWidth="11.42578125" defaultRowHeight="12.75" x14ac:dyDescent="0.2"/>
  <cols>
    <col min="1" max="1" width="7.140625" customWidth="1"/>
    <col min="2" max="2" width="25.140625" style="349" customWidth="1"/>
    <col min="3" max="4" width="15.7109375" style="349" customWidth="1"/>
    <col min="5" max="6" width="15.85546875" style="349" customWidth="1"/>
  </cols>
  <sheetData>
    <row r="1" spans="1:10" x14ac:dyDescent="0.2">
      <c r="A1" s="16" t="s">
        <v>66</v>
      </c>
      <c r="B1" s="19"/>
      <c r="C1" s="19"/>
      <c r="D1" s="19"/>
      <c r="E1" s="19"/>
      <c r="F1" s="19"/>
    </row>
    <row r="2" spans="1:10" ht="15.75" x14ac:dyDescent="0.25">
      <c r="A2" s="476"/>
      <c r="B2" s="477"/>
      <c r="C2" s="19"/>
      <c r="D2" s="19"/>
      <c r="E2" s="19"/>
      <c r="F2" s="19"/>
    </row>
    <row r="3" spans="1:10" x14ac:dyDescent="0.2">
      <c r="B3" s="19"/>
      <c r="C3" s="19"/>
      <c r="D3" s="19"/>
      <c r="E3" s="19"/>
      <c r="F3" s="19"/>
    </row>
    <row r="4" spans="1:10" ht="14.25" x14ac:dyDescent="0.2">
      <c r="B4" s="17" t="s">
        <v>67</v>
      </c>
      <c r="C4" s="19"/>
      <c r="D4" s="19"/>
      <c r="E4" s="19"/>
      <c r="F4" s="19"/>
    </row>
    <row r="5" spans="1:10" ht="14.25" x14ac:dyDescent="0.2">
      <c r="B5" s="20" t="s">
        <v>68</v>
      </c>
      <c r="C5" s="19"/>
      <c r="D5" s="19"/>
      <c r="E5" s="19"/>
      <c r="F5" s="19"/>
    </row>
    <row r="6" spans="1:10" x14ac:dyDescent="0.2">
      <c r="B6" s="19"/>
      <c r="C6" s="19"/>
      <c r="D6" s="19"/>
      <c r="E6" s="19"/>
      <c r="F6" s="19"/>
    </row>
    <row r="7" spans="1:10" x14ac:dyDescent="0.2">
      <c r="B7" s="19"/>
      <c r="C7" s="19"/>
      <c r="D7" s="19"/>
      <c r="E7" s="19"/>
      <c r="F7" s="19"/>
    </row>
    <row r="8" spans="1:10" ht="16.5" x14ac:dyDescent="0.25">
      <c r="B8" s="1020" t="s">
        <v>618</v>
      </c>
      <c r="C8" s="1020"/>
      <c r="D8" s="1020"/>
      <c r="E8" s="1020"/>
      <c r="F8" s="1020"/>
    </row>
    <row r="9" spans="1:10" x14ac:dyDescent="0.2">
      <c r="B9" s="21"/>
      <c r="C9" s="21"/>
      <c r="D9" s="21"/>
      <c r="E9" s="21"/>
      <c r="F9" s="19"/>
    </row>
    <row r="10" spans="1:10" ht="13.5" thickBot="1" x14ac:dyDescent="0.25">
      <c r="B10" s="21"/>
      <c r="C10" s="21"/>
      <c r="D10" s="21"/>
      <c r="E10" s="21"/>
      <c r="F10" s="19"/>
    </row>
    <row r="11" spans="1:10" ht="27" thickTop="1" thickBot="1" x14ac:dyDescent="0.25">
      <c r="B11" s="478" t="s">
        <v>619</v>
      </c>
      <c r="C11" s="479" t="s">
        <v>620</v>
      </c>
      <c r="D11" s="480" t="s">
        <v>621</v>
      </c>
      <c r="E11" s="480" t="s">
        <v>622</v>
      </c>
      <c r="F11" s="481" t="s">
        <v>623</v>
      </c>
    </row>
    <row r="12" spans="1:10" ht="13.5" thickTop="1" x14ac:dyDescent="0.2">
      <c r="B12" s="482">
        <v>37290</v>
      </c>
      <c r="C12" s="483">
        <v>1</v>
      </c>
      <c r="D12" s="483">
        <v>1.3999590337802097</v>
      </c>
      <c r="E12" s="483">
        <v>1.4</v>
      </c>
      <c r="F12" s="487">
        <v>1.2063999999999999</v>
      </c>
      <c r="G12" s="423"/>
      <c r="H12" s="423"/>
      <c r="I12" s="423"/>
      <c r="J12" s="423"/>
    </row>
    <row r="13" spans="1:10" x14ac:dyDescent="0.2">
      <c r="B13" s="482">
        <v>37346</v>
      </c>
      <c r="C13" s="483">
        <v>1.0481</v>
      </c>
      <c r="D13" s="483">
        <v>1.4673678494766407</v>
      </c>
      <c r="E13" s="483">
        <v>2.9</v>
      </c>
      <c r="F13" s="487">
        <v>2.5363000000000002</v>
      </c>
      <c r="G13" s="423"/>
      <c r="H13" s="423"/>
      <c r="I13" s="423"/>
      <c r="J13" s="423"/>
    </row>
    <row r="14" spans="1:10" x14ac:dyDescent="0.2">
      <c r="B14" s="482">
        <v>37437</v>
      </c>
      <c r="C14" s="483">
        <v>1.2495000000000001</v>
      </c>
      <c r="D14" s="483">
        <v>1.749237448677363</v>
      </c>
      <c r="E14" s="483">
        <v>3.8</v>
      </c>
      <c r="F14" s="487">
        <v>3.7549000000000001</v>
      </c>
      <c r="G14" s="423"/>
      <c r="H14" s="423"/>
      <c r="I14" s="423"/>
      <c r="J14" s="423"/>
    </row>
    <row r="15" spans="1:10" x14ac:dyDescent="0.2">
      <c r="B15" s="482">
        <v>37529</v>
      </c>
      <c r="C15" s="483">
        <v>1.3715999999999999</v>
      </c>
      <c r="D15" s="483">
        <v>1.9202837030972117</v>
      </c>
      <c r="E15" s="483">
        <v>3.75</v>
      </c>
      <c r="F15" s="487">
        <v>3.6941999999999999</v>
      </c>
      <c r="G15" s="423"/>
      <c r="H15" s="423"/>
      <c r="I15" s="423"/>
      <c r="J15" s="423"/>
    </row>
    <row r="16" spans="1:10" x14ac:dyDescent="0.2">
      <c r="B16" s="482">
        <v>37621</v>
      </c>
      <c r="C16" s="483">
        <v>1.4053</v>
      </c>
      <c r="D16" s="483">
        <v>1.9674070109433832</v>
      </c>
      <c r="E16" s="483">
        <v>3.4</v>
      </c>
      <c r="F16" s="487">
        <v>3.5409000000000002</v>
      </c>
      <c r="G16" s="423"/>
      <c r="H16" s="423"/>
      <c r="I16" s="423"/>
      <c r="J16" s="423"/>
    </row>
    <row r="17" spans="2:10" x14ac:dyDescent="0.2">
      <c r="B17" s="482">
        <v>37711</v>
      </c>
      <c r="C17" s="483">
        <v>1.4340999999999999</v>
      </c>
      <c r="D17" s="483">
        <v>2.0077399999999996</v>
      </c>
      <c r="E17" s="483">
        <v>2.88</v>
      </c>
      <c r="F17" s="487">
        <v>3.1358999999999999</v>
      </c>
      <c r="G17" s="423"/>
      <c r="H17" s="423"/>
      <c r="I17" s="423"/>
      <c r="J17" s="423"/>
    </row>
    <row r="18" spans="2:10" x14ac:dyDescent="0.2">
      <c r="B18" s="482">
        <v>37802</v>
      </c>
      <c r="C18" s="483">
        <v>1.4403999999999999</v>
      </c>
      <c r="D18" s="483">
        <v>2.0165599999999997</v>
      </c>
      <c r="E18" s="483">
        <v>2.8</v>
      </c>
      <c r="F18" s="487">
        <v>3.2225000000000001</v>
      </c>
      <c r="G18" s="423"/>
      <c r="H18" s="423"/>
      <c r="I18" s="423"/>
      <c r="J18" s="423"/>
    </row>
    <row r="19" spans="2:10" x14ac:dyDescent="0.2">
      <c r="B19" s="482">
        <v>37894</v>
      </c>
      <c r="C19" s="483">
        <v>1.4448000000000001</v>
      </c>
      <c r="D19" s="483">
        <v>2.0227200000000001</v>
      </c>
      <c r="E19" s="483">
        <v>2.915</v>
      </c>
      <c r="F19" s="487">
        <v>3.3969999999999998</v>
      </c>
      <c r="G19" s="423"/>
      <c r="H19" s="423"/>
      <c r="I19" s="423"/>
      <c r="J19" s="423"/>
    </row>
    <row r="20" spans="2:10" x14ac:dyDescent="0.2">
      <c r="B20" s="482">
        <v>37986</v>
      </c>
      <c r="C20" s="483">
        <v>1.4568000000000001</v>
      </c>
      <c r="D20" s="483">
        <v>2.03952</v>
      </c>
      <c r="E20" s="483">
        <v>2.9175</v>
      </c>
      <c r="F20" s="487">
        <v>3.6720999999999999</v>
      </c>
      <c r="G20" s="423"/>
      <c r="H20" s="423"/>
      <c r="I20" s="423"/>
      <c r="J20" s="423"/>
    </row>
    <row r="21" spans="2:10" x14ac:dyDescent="0.2">
      <c r="B21" s="482">
        <v>38077</v>
      </c>
      <c r="C21" s="483">
        <v>1.4678</v>
      </c>
      <c r="D21" s="483">
        <v>2.0549200000000001</v>
      </c>
      <c r="E21" s="483">
        <v>2.86</v>
      </c>
      <c r="F21" s="487">
        <v>3.5173999999999999</v>
      </c>
      <c r="G21" s="423"/>
      <c r="H21" s="423"/>
      <c r="I21" s="423"/>
      <c r="J21" s="423"/>
    </row>
    <row r="22" spans="2:10" x14ac:dyDescent="0.2">
      <c r="B22" s="482">
        <v>38168</v>
      </c>
      <c r="C22" s="483">
        <v>1.4983</v>
      </c>
      <c r="D22" s="483">
        <v>2.09762</v>
      </c>
      <c r="E22" s="483">
        <v>2.9580000000000002</v>
      </c>
      <c r="F22" s="487">
        <v>3.6029</v>
      </c>
      <c r="G22" s="423"/>
      <c r="H22" s="423"/>
      <c r="I22" s="423"/>
      <c r="J22" s="423"/>
    </row>
    <row r="23" spans="2:10" x14ac:dyDescent="0.2">
      <c r="B23" s="482">
        <v>38260</v>
      </c>
      <c r="C23" s="483">
        <v>1.52</v>
      </c>
      <c r="D23" s="483">
        <v>2.1279999999999997</v>
      </c>
      <c r="E23" s="483">
        <v>2.9809999999999999</v>
      </c>
      <c r="F23" s="487">
        <v>3.7073</v>
      </c>
      <c r="G23" s="423"/>
      <c r="H23" s="423"/>
      <c r="I23" s="423"/>
      <c r="J23" s="423"/>
    </row>
    <row r="24" spans="2:10" x14ac:dyDescent="0.2">
      <c r="B24" s="482">
        <v>38352</v>
      </c>
      <c r="C24" s="483">
        <v>1.5367</v>
      </c>
      <c r="D24" s="483">
        <v>2.1513799999999996</v>
      </c>
      <c r="E24" s="483">
        <v>2.9790000000000001</v>
      </c>
      <c r="F24" s="487">
        <v>4.0530999999999997</v>
      </c>
      <c r="G24" s="423"/>
      <c r="H24" s="423"/>
      <c r="I24" s="423"/>
      <c r="J24" s="423"/>
    </row>
    <row r="25" spans="2:10" x14ac:dyDescent="0.2">
      <c r="B25" s="482">
        <v>38442</v>
      </c>
      <c r="C25" s="483">
        <v>1.5844</v>
      </c>
      <c r="D25" s="483">
        <v>2.2181599999999997</v>
      </c>
      <c r="E25" s="483">
        <v>2.9169999999999998</v>
      </c>
      <c r="F25" s="487">
        <v>3.7824</v>
      </c>
      <c r="G25" s="423"/>
      <c r="H25" s="423"/>
      <c r="I25" s="423"/>
      <c r="J25" s="423"/>
    </row>
    <row r="26" spans="2:10" x14ac:dyDescent="0.2">
      <c r="B26" s="482">
        <v>38533</v>
      </c>
      <c r="C26" s="483">
        <v>1.6274</v>
      </c>
      <c r="D26" s="483">
        <v>2.2783599999999997</v>
      </c>
      <c r="E26" s="483">
        <v>2.887</v>
      </c>
      <c r="F26" s="487">
        <v>3.4922</v>
      </c>
      <c r="G26" s="423"/>
      <c r="H26" s="423"/>
      <c r="I26" s="423"/>
      <c r="J26" s="423"/>
    </row>
    <row r="27" spans="2:10" x14ac:dyDescent="0.2">
      <c r="B27" s="482">
        <v>38625</v>
      </c>
      <c r="C27" s="483">
        <v>1.6667000000000001</v>
      </c>
      <c r="D27" s="483">
        <v>2.33338</v>
      </c>
      <c r="E27" s="483">
        <v>2.91</v>
      </c>
      <c r="F27" s="487">
        <v>3.4971999999999999</v>
      </c>
      <c r="G27" s="423"/>
      <c r="H27" s="423"/>
      <c r="I27" s="423"/>
      <c r="J27" s="423"/>
    </row>
    <row r="28" spans="2:10" x14ac:dyDescent="0.2">
      <c r="B28" s="482">
        <v>38717</v>
      </c>
      <c r="C28" s="483">
        <v>1.7173</v>
      </c>
      <c r="D28" s="483">
        <v>2.4041757275690854</v>
      </c>
      <c r="E28" s="483">
        <v>3.04</v>
      </c>
      <c r="F28" s="487">
        <v>3.6019000000000001</v>
      </c>
      <c r="G28" s="423"/>
      <c r="H28" s="423"/>
      <c r="I28" s="423"/>
      <c r="J28" s="423"/>
    </row>
    <row r="29" spans="2:10" x14ac:dyDescent="0.2">
      <c r="B29" s="482">
        <v>38807</v>
      </c>
      <c r="C29" s="483">
        <v>1.7682</v>
      </c>
      <c r="D29" s="483">
        <v>2.4754799999999997</v>
      </c>
      <c r="E29" s="483">
        <v>3.0819999999999999</v>
      </c>
      <c r="F29" s="487">
        <v>3.7362000000000002</v>
      </c>
      <c r="G29" s="423"/>
      <c r="H29" s="423"/>
      <c r="I29" s="423"/>
      <c r="J29" s="423"/>
    </row>
    <row r="30" spans="2:10" x14ac:dyDescent="0.2">
      <c r="B30" s="482">
        <v>38898</v>
      </c>
      <c r="C30" s="483">
        <v>1.8150999999999999</v>
      </c>
      <c r="D30" s="483">
        <v>2.54114</v>
      </c>
      <c r="E30" s="483">
        <v>3.0859999999999999</v>
      </c>
      <c r="F30" s="487">
        <v>3.9438</v>
      </c>
      <c r="G30" s="423"/>
      <c r="H30" s="423"/>
      <c r="I30" s="423"/>
      <c r="J30" s="423"/>
    </row>
    <row r="31" spans="2:10" x14ac:dyDescent="0.2">
      <c r="B31" s="482">
        <v>38990</v>
      </c>
      <c r="C31" s="483">
        <v>1.8451</v>
      </c>
      <c r="D31" s="483">
        <v>2.5831399999999998</v>
      </c>
      <c r="E31" s="483">
        <v>3.1040000000000001</v>
      </c>
      <c r="F31" s="487">
        <v>3.9361000000000002</v>
      </c>
      <c r="G31" s="423"/>
      <c r="H31" s="423"/>
      <c r="I31" s="423"/>
      <c r="J31" s="423"/>
    </row>
    <row r="32" spans="2:10" x14ac:dyDescent="0.2">
      <c r="B32" s="482">
        <v>39082</v>
      </c>
      <c r="C32" s="483">
        <v>1.8904000000000001</v>
      </c>
      <c r="D32" s="483">
        <v>2.64656</v>
      </c>
      <c r="E32" s="483">
        <v>3.0619999999999998</v>
      </c>
      <c r="F32" s="487">
        <v>4.0406000000000004</v>
      </c>
      <c r="G32" s="423"/>
      <c r="H32" s="423"/>
      <c r="I32" s="423"/>
      <c r="J32" s="423"/>
    </row>
    <row r="33" spans="2:10" x14ac:dyDescent="0.2">
      <c r="B33" s="482">
        <v>39172</v>
      </c>
      <c r="C33" s="483">
        <v>1.9380999999999999</v>
      </c>
      <c r="D33" s="483">
        <v>2.7133399999999996</v>
      </c>
      <c r="E33" s="483">
        <v>3.1</v>
      </c>
      <c r="F33" s="487">
        <v>4.1399999999999997</v>
      </c>
      <c r="G33" s="423"/>
      <c r="H33" s="423"/>
      <c r="I33" s="423"/>
      <c r="J33" s="423"/>
    </row>
    <row r="34" spans="2:10" x14ac:dyDescent="0.2">
      <c r="B34" s="482">
        <v>39263</v>
      </c>
      <c r="C34" s="483">
        <v>1.9752000000000001</v>
      </c>
      <c r="D34" s="483">
        <v>2.7652799999999997</v>
      </c>
      <c r="E34" s="483">
        <v>3.093</v>
      </c>
      <c r="F34" s="487">
        <v>4.1864999999999997</v>
      </c>
      <c r="G34" s="423"/>
      <c r="H34" s="423"/>
      <c r="I34" s="423"/>
      <c r="J34" s="423"/>
    </row>
    <row r="35" spans="2:10" x14ac:dyDescent="0.2">
      <c r="B35" s="482">
        <v>39355</v>
      </c>
      <c r="C35" s="483">
        <v>2.0047999999999999</v>
      </c>
      <c r="D35" s="483">
        <v>2.8067199999999999</v>
      </c>
      <c r="E35" s="483">
        <v>3.15</v>
      </c>
      <c r="F35" s="487">
        <v>4.4928999999999997</v>
      </c>
      <c r="G35" s="423"/>
      <c r="H35" s="423"/>
      <c r="I35" s="423"/>
      <c r="J35" s="423"/>
    </row>
    <row r="36" spans="2:10" x14ac:dyDescent="0.2">
      <c r="B36" s="482">
        <v>39447</v>
      </c>
      <c r="C36" s="483">
        <v>2.0510000000000002</v>
      </c>
      <c r="D36" s="483">
        <v>2.8714</v>
      </c>
      <c r="E36" s="483">
        <v>3.149</v>
      </c>
      <c r="F36" s="487">
        <v>4.6336000000000004</v>
      </c>
      <c r="G36" s="423"/>
      <c r="H36" s="423"/>
      <c r="I36" s="423"/>
      <c r="J36" s="423"/>
    </row>
    <row r="37" spans="2:10" x14ac:dyDescent="0.2">
      <c r="B37" s="482">
        <v>39538</v>
      </c>
      <c r="C37" s="483">
        <v>2.1006</v>
      </c>
      <c r="D37" s="483">
        <v>2.9408399999999997</v>
      </c>
      <c r="E37" s="483">
        <v>3.1680000000000001</v>
      </c>
      <c r="F37" s="487">
        <v>4.9984000000000002</v>
      </c>
      <c r="G37" s="423"/>
      <c r="H37" s="423"/>
      <c r="I37" s="423"/>
      <c r="J37" s="423"/>
    </row>
    <row r="38" spans="2:10" x14ac:dyDescent="0.2">
      <c r="B38" s="482">
        <v>39629</v>
      </c>
      <c r="C38" s="483">
        <v>2.1535000000000002</v>
      </c>
      <c r="D38" s="483">
        <v>3.0148999999999999</v>
      </c>
      <c r="E38" s="483">
        <v>3.0249999999999999</v>
      </c>
      <c r="F38" s="487">
        <v>4.7637999999999998</v>
      </c>
      <c r="G38" s="423"/>
      <c r="H38" s="423"/>
      <c r="I38" s="423"/>
      <c r="J38" s="423"/>
    </row>
    <row r="39" spans="2:10" x14ac:dyDescent="0.2">
      <c r="B39" s="482">
        <v>39721</v>
      </c>
      <c r="C39" s="483">
        <v>2.1858</v>
      </c>
      <c r="D39" s="483">
        <v>3.06012</v>
      </c>
      <c r="E39" s="483">
        <v>3.1349999999999998</v>
      </c>
      <c r="F39" s="487">
        <v>4.4111000000000002</v>
      </c>
      <c r="G39" s="423"/>
      <c r="H39" s="423"/>
      <c r="I39" s="423"/>
      <c r="J39" s="423"/>
    </row>
    <row r="40" spans="2:10" x14ac:dyDescent="0.2">
      <c r="B40" s="482">
        <v>39813</v>
      </c>
      <c r="C40" s="483">
        <v>2.2143999999999999</v>
      </c>
      <c r="D40" s="483">
        <v>3.1001599999999998</v>
      </c>
      <c r="E40" s="483">
        <v>3.452</v>
      </c>
      <c r="F40" s="487">
        <v>4.8735999999999997</v>
      </c>
      <c r="G40" s="423"/>
      <c r="H40" s="423"/>
      <c r="I40" s="423"/>
      <c r="J40" s="423"/>
    </row>
    <row r="41" spans="2:10" x14ac:dyDescent="0.2">
      <c r="B41" s="482">
        <v>39903</v>
      </c>
      <c r="C41" s="483">
        <v>2.2429000000000001</v>
      </c>
      <c r="D41" s="483">
        <v>3.1400600000000001</v>
      </c>
      <c r="E41" s="483">
        <v>3.72</v>
      </c>
      <c r="F41" s="487">
        <v>4.9416000000000002</v>
      </c>
      <c r="G41" s="423"/>
      <c r="H41" s="423"/>
      <c r="I41" s="423"/>
      <c r="J41" s="423"/>
    </row>
    <row r="42" spans="2:10" x14ac:dyDescent="0.2">
      <c r="B42" s="482">
        <v>39994</v>
      </c>
      <c r="C42" s="483">
        <v>2.2726000000000002</v>
      </c>
      <c r="D42" s="483">
        <v>3.1816400000000002</v>
      </c>
      <c r="E42" s="483">
        <v>3.7970000000000002</v>
      </c>
      <c r="F42" s="487">
        <v>5.3284000000000002</v>
      </c>
      <c r="G42" s="423"/>
      <c r="H42" s="423"/>
      <c r="I42" s="423"/>
      <c r="J42" s="423"/>
    </row>
    <row r="43" spans="2:10" x14ac:dyDescent="0.2">
      <c r="B43" s="482">
        <v>40086</v>
      </c>
      <c r="C43" s="483">
        <v>2.3132000000000001</v>
      </c>
      <c r="D43" s="483">
        <v>3.23848</v>
      </c>
      <c r="E43" s="483">
        <v>3.843</v>
      </c>
      <c r="F43" s="487">
        <v>5.6224999999999996</v>
      </c>
      <c r="G43" s="423"/>
      <c r="H43" s="423"/>
      <c r="I43" s="423"/>
      <c r="J43" s="423"/>
    </row>
    <row r="44" spans="2:10" x14ac:dyDescent="0.2">
      <c r="B44" s="482">
        <v>40178</v>
      </c>
      <c r="C44" s="483">
        <v>2.3683999999999998</v>
      </c>
      <c r="D44" s="483">
        <v>3.3157599999999996</v>
      </c>
      <c r="E44" s="483">
        <v>3.8</v>
      </c>
      <c r="F44" s="487">
        <v>5.4401999999999999</v>
      </c>
      <c r="G44" s="423"/>
      <c r="H44" s="423"/>
      <c r="I44" s="423"/>
      <c r="J44" s="423"/>
    </row>
    <row r="45" spans="2:10" x14ac:dyDescent="0.2">
      <c r="B45" s="482">
        <v>40268</v>
      </c>
      <c r="C45" s="483">
        <v>2.4432999999999998</v>
      </c>
      <c r="D45" s="483">
        <v>3.4206199999999995</v>
      </c>
      <c r="E45" s="483">
        <v>3.8780000000000001</v>
      </c>
      <c r="F45" s="487">
        <v>5.2384000000000004</v>
      </c>
      <c r="G45" s="423"/>
      <c r="H45" s="423"/>
      <c r="I45" s="423"/>
      <c r="J45" s="423"/>
    </row>
    <row r="46" spans="2:10" x14ac:dyDescent="0.2">
      <c r="B46" s="482">
        <v>40359</v>
      </c>
      <c r="C46" s="483">
        <v>2.5129000000000001</v>
      </c>
      <c r="D46" s="483">
        <v>3.5180599999999997</v>
      </c>
      <c r="E46" s="483">
        <v>3.931</v>
      </c>
      <c r="F46" s="487">
        <v>4.8086000000000002</v>
      </c>
      <c r="G46" s="423"/>
      <c r="H46" s="423"/>
      <c r="I46" s="423"/>
      <c r="J46" s="423"/>
    </row>
    <row r="47" spans="2:10" x14ac:dyDescent="0.2">
      <c r="B47" s="482">
        <v>40451</v>
      </c>
      <c r="C47" s="483">
        <v>2.5705</v>
      </c>
      <c r="D47" s="483">
        <v>3.5986999999999996</v>
      </c>
      <c r="E47" s="483">
        <v>3.96</v>
      </c>
      <c r="F47" s="487">
        <v>5.3965658217497952</v>
      </c>
      <c r="G47" s="423"/>
      <c r="H47" s="423"/>
      <c r="I47" s="423"/>
      <c r="J47" s="423"/>
    </row>
    <row r="48" spans="2:10" x14ac:dyDescent="0.2">
      <c r="B48" s="482">
        <v>40543</v>
      </c>
      <c r="C48" s="483">
        <v>2.63</v>
      </c>
      <c r="D48" s="483">
        <v>3.6819999999999995</v>
      </c>
      <c r="E48" s="483">
        <v>3.976</v>
      </c>
      <c r="F48" s="487">
        <v>5.3183520599250933</v>
      </c>
      <c r="G48" s="423"/>
      <c r="H48" s="423"/>
      <c r="I48" s="423"/>
      <c r="J48" s="423"/>
    </row>
    <row r="49" spans="1:10" x14ac:dyDescent="0.2">
      <c r="B49" s="482">
        <v>40633</v>
      </c>
      <c r="C49" s="483">
        <v>2.6911</v>
      </c>
      <c r="D49" s="483">
        <v>3.7675399999999999</v>
      </c>
      <c r="E49" s="483">
        <v>4.0540000000000003</v>
      </c>
      <c r="F49" s="487">
        <v>5.7430230910893894</v>
      </c>
      <c r="G49" s="423"/>
      <c r="H49" s="423"/>
      <c r="I49" s="423"/>
      <c r="J49" s="423"/>
    </row>
    <row r="50" spans="1:10" x14ac:dyDescent="0.2">
      <c r="B50" s="482">
        <v>40724</v>
      </c>
      <c r="C50" s="483">
        <v>2.7566000000000002</v>
      </c>
      <c r="D50" s="483">
        <v>3.8592399999999998</v>
      </c>
      <c r="E50" s="483">
        <v>4.1100000000000003</v>
      </c>
      <c r="F50" s="487">
        <v>5.9608411892675859</v>
      </c>
      <c r="G50" s="423"/>
      <c r="H50" s="423"/>
      <c r="I50" s="423"/>
      <c r="J50" s="423"/>
    </row>
    <row r="51" spans="1:10" x14ac:dyDescent="0.2">
      <c r="B51" s="482">
        <v>40816</v>
      </c>
      <c r="C51" s="483">
        <v>2.8210999999999999</v>
      </c>
      <c r="D51" s="483">
        <v>3.9495399999999998</v>
      </c>
      <c r="E51" s="483">
        <v>4.2050000000000001</v>
      </c>
      <c r="F51" s="487">
        <v>5.6299370732360403</v>
      </c>
      <c r="G51" s="423"/>
      <c r="H51" s="423"/>
      <c r="I51" s="423"/>
      <c r="J51" s="423"/>
    </row>
    <row r="52" spans="1:10" x14ac:dyDescent="0.2">
      <c r="B52" s="482">
        <v>40908</v>
      </c>
      <c r="C52" s="483">
        <v>2.8809</v>
      </c>
      <c r="D52" s="483">
        <v>4.0332599999999994</v>
      </c>
      <c r="E52" s="483">
        <v>4.3040000000000003</v>
      </c>
      <c r="F52" s="487">
        <v>5.5845335409368104</v>
      </c>
      <c r="G52" s="423"/>
      <c r="H52" s="423"/>
      <c r="I52" s="423"/>
      <c r="J52" s="423"/>
    </row>
    <row r="53" spans="1:10" x14ac:dyDescent="0.2">
      <c r="B53" s="482">
        <v>40999</v>
      </c>
      <c r="C53" s="483">
        <v>2.9523999999999999</v>
      </c>
      <c r="D53" s="483">
        <v>4.1333599999999997</v>
      </c>
      <c r="E53" s="483">
        <v>4.3789999999999996</v>
      </c>
      <c r="F53" s="487">
        <v>5.8425617078052001</v>
      </c>
      <c r="G53" s="423"/>
      <c r="H53" s="423"/>
      <c r="I53" s="423"/>
      <c r="J53" s="423"/>
    </row>
    <row r="54" spans="1:10" x14ac:dyDescent="0.2">
      <c r="A54" s="350"/>
      <c r="B54" s="482">
        <v>41090</v>
      </c>
      <c r="C54" s="483">
        <v>3.0287999999999999</v>
      </c>
      <c r="D54" s="483">
        <v>4.2403199999999996</v>
      </c>
      <c r="E54" s="483">
        <v>4.5270000000000001</v>
      </c>
      <c r="F54" s="487">
        <v>5.7267552182163204</v>
      </c>
      <c r="G54" s="423"/>
      <c r="H54" s="423"/>
      <c r="I54" s="423"/>
      <c r="J54" s="423"/>
    </row>
    <row r="55" spans="1:10" x14ac:dyDescent="0.2">
      <c r="A55" s="350"/>
      <c r="B55" s="482">
        <v>41182</v>
      </c>
      <c r="C55" s="483">
        <v>3.1017000000000001</v>
      </c>
      <c r="D55" s="483">
        <v>4.3423799999999995</v>
      </c>
      <c r="E55" s="483">
        <v>4.6970000000000001</v>
      </c>
      <c r="F55" s="487">
        <v>6.0372750642673498</v>
      </c>
      <c r="G55" s="423"/>
      <c r="H55" s="423"/>
      <c r="I55" s="423"/>
      <c r="J55" s="423"/>
    </row>
    <row r="56" spans="1:10" ht="12.75" customHeight="1" x14ac:dyDescent="0.2">
      <c r="B56" s="482">
        <v>41274</v>
      </c>
      <c r="C56" s="483">
        <v>3.1846999999999999</v>
      </c>
      <c r="D56" s="483">
        <v>4.4585799999999995</v>
      </c>
      <c r="E56" s="483">
        <v>4.9180000000000001</v>
      </c>
      <c r="F56" s="487">
        <v>6.4889827153978104</v>
      </c>
      <c r="G56" s="423"/>
      <c r="H56" s="423"/>
      <c r="I56" s="423"/>
      <c r="J56" s="423"/>
    </row>
    <row r="57" spans="1:10" ht="12.75" customHeight="1" x14ac:dyDescent="0.2">
      <c r="A57" s="485"/>
      <c r="B57" s="484">
        <v>41364</v>
      </c>
      <c r="C57" s="483">
        <v>3.2732999999999999</v>
      </c>
      <c r="D57" s="483">
        <v>4.5826199999999995</v>
      </c>
      <c r="E57" s="483">
        <v>5.1219999999999999</v>
      </c>
      <c r="F57" s="487">
        <v>6.5649833376000002</v>
      </c>
      <c r="G57" s="423"/>
      <c r="H57" s="423"/>
      <c r="I57" s="423"/>
      <c r="J57" s="423"/>
    </row>
    <row r="58" spans="1:10" ht="12.75" customHeight="1" x14ac:dyDescent="0.2">
      <c r="A58" s="485"/>
      <c r="B58" s="482">
        <v>41455</v>
      </c>
      <c r="C58" s="483">
        <v>3.3426</v>
      </c>
      <c r="D58" s="483">
        <v>4.67964</v>
      </c>
      <c r="E58" s="483">
        <v>5.3879999999999999</v>
      </c>
      <c r="F58" s="487">
        <v>7.0128855915999999</v>
      </c>
      <c r="G58" s="423"/>
      <c r="H58" s="423"/>
      <c r="I58" s="423"/>
      <c r="J58" s="423"/>
    </row>
    <row r="59" spans="1:10" ht="12.75" customHeight="1" x14ac:dyDescent="0.2">
      <c r="B59" s="482">
        <v>41547</v>
      </c>
      <c r="C59" s="483">
        <v>3.4291999999999998</v>
      </c>
      <c r="D59" s="483">
        <v>4.8008799999999994</v>
      </c>
      <c r="E59" s="483">
        <v>5.7930000000000001</v>
      </c>
      <c r="F59" s="487">
        <v>7.83473086286177</v>
      </c>
      <c r="G59" s="423"/>
      <c r="H59" s="423"/>
      <c r="I59" s="423"/>
      <c r="J59" s="423"/>
    </row>
    <row r="60" spans="1:10" ht="12.75" customHeight="1" x14ac:dyDescent="0.2">
      <c r="B60" s="484">
        <v>41639</v>
      </c>
      <c r="C60" s="483">
        <v>3.5202</v>
      </c>
      <c r="D60" s="483">
        <v>4.92828</v>
      </c>
      <c r="E60" s="483">
        <v>6.5209999999999999</v>
      </c>
      <c r="F60" s="487">
        <v>8.9635738831615104</v>
      </c>
      <c r="G60" s="423"/>
      <c r="H60" s="423"/>
      <c r="I60" s="423"/>
      <c r="J60" s="423"/>
    </row>
    <row r="61" spans="1:10" ht="12.75" customHeight="1" x14ac:dyDescent="0.2">
      <c r="B61" s="484">
        <v>41729</v>
      </c>
      <c r="C61" s="483">
        <v>3.8069999999999999</v>
      </c>
      <c r="D61" s="483">
        <v>5.3297999999999996</v>
      </c>
      <c r="E61" s="483">
        <v>8.0047999999999995</v>
      </c>
      <c r="F61" s="487">
        <v>11.022858717</v>
      </c>
      <c r="G61" s="423"/>
      <c r="H61" s="423"/>
      <c r="I61" s="423"/>
      <c r="J61" s="423"/>
    </row>
    <row r="62" spans="1:10" ht="12.75" customHeight="1" x14ac:dyDescent="0.2">
      <c r="B62" s="484">
        <v>41820</v>
      </c>
      <c r="C62" s="486">
        <v>4.0480991450047501</v>
      </c>
      <c r="D62" s="487">
        <v>5.6673388030066496</v>
      </c>
      <c r="E62" s="483">
        <v>8.1326999999999998</v>
      </c>
      <c r="F62" s="487">
        <v>11.134583790000001</v>
      </c>
      <c r="G62" s="423"/>
      <c r="H62" s="423"/>
      <c r="I62" s="423"/>
      <c r="J62" s="423"/>
    </row>
    <row r="63" spans="1:10" ht="12.75" customHeight="1" x14ac:dyDescent="0.2">
      <c r="B63" s="482">
        <v>41912</v>
      </c>
      <c r="C63" s="488">
        <v>4.2153999999999998</v>
      </c>
      <c r="D63" s="487">
        <v>5.901559999999999</v>
      </c>
      <c r="E63" s="487">
        <v>8.4642999999999997</v>
      </c>
      <c r="F63" s="967">
        <v>10.6899469563021</v>
      </c>
      <c r="G63" s="423"/>
      <c r="H63" s="423"/>
      <c r="I63" s="423"/>
      <c r="J63" s="423"/>
    </row>
    <row r="64" spans="1:10" ht="12.75" customHeight="1" x14ac:dyDescent="0.2">
      <c r="B64" s="482">
        <v>42004</v>
      </c>
      <c r="C64" s="488">
        <v>4.3769006916444804</v>
      </c>
      <c r="D64" s="487">
        <v>6.1276609683022718</v>
      </c>
      <c r="E64" s="487">
        <v>8.5519999999999996</v>
      </c>
      <c r="F64" s="967">
        <v>10.344744163541792</v>
      </c>
      <c r="G64" s="423"/>
      <c r="H64" s="423"/>
      <c r="I64" s="423"/>
      <c r="J64" s="423"/>
    </row>
    <row r="65" spans="2:10" ht="13.5" thickBot="1" x14ac:dyDescent="0.25">
      <c r="B65" s="966">
        <v>42094</v>
      </c>
      <c r="C65" s="489">
        <v>4.5136989280879796</v>
      </c>
      <c r="D65" s="490">
        <v>6.3191784993231712</v>
      </c>
      <c r="E65" s="490">
        <v>8.8196999999999992</v>
      </c>
      <c r="F65" s="968">
        <v>9.4631974248926998</v>
      </c>
      <c r="G65" s="423"/>
      <c r="H65" s="423"/>
      <c r="I65" s="423"/>
      <c r="J65" s="423"/>
    </row>
    <row r="66" spans="2:10" ht="13.5" thickTop="1" x14ac:dyDescent="0.2">
      <c r="B66" s="491"/>
      <c r="C66" s="488"/>
      <c r="D66" s="488"/>
      <c r="E66" s="488"/>
      <c r="F66" s="488"/>
    </row>
    <row r="67" spans="2:10" x14ac:dyDescent="0.2">
      <c r="B67" s="1117" t="s">
        <v>624</v>
      </c>
      <c r="C67" s="1117"/>
      <c r="D67" s="1117"/>
      <c r="E67" s="1117"/>
      <c r="F67" s="1117"/>
    </row>
    <row r="68" spans="2:10" x14ac:dyDescent="0.2">
      <c r="B68" s="1117"/>
      <c r="C68" s="1117"/>
      <c r="D68" s="1117"/>
      <c r="E68" s="1117"/>
      <c r="F68" s="1117"/>
    </row>
    <row r="69" spans="2:10" x14ac:dyDescent="0.2">
      <c r="B69" s="1117"/>
      <c r="C69" s="1117"/>
      <c r="D69" s="1117"/>
      <c r="E69" s="1117"/>
      <c r="F69" s="1117"/>
    </row>
  </sheetData>
  <mergeCells count="2">
    <mergeCell ref="B8:F8"/>
    <mergeCell ref="B67:F69"/>
  </mergeCells>
  <hyperlinks>
    <hyperlink ref="A1" location="INDICE!A1" display="Indice"/>
  </hyperlinks>
  <printOptions horizontalCentered="1"/>
  <pageMargins left="0.39370078740157483" right="0.39370078740157483" top="0.19685039370078741" bottom="0.19685039370078741" header="0.15748031496062992" footer="0"/>
  <pageSetup paperSize="9" scale="93" orientation="portrait" horizontalDpi="4294967293" r:id="rId1"/>
  <headerFooter alignWithMargins="0">
    <oddFooter>&amp;R&amp;8&amp;A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showGridLines="0" showRuler="0" view="pageBreakPreview" zoomScale="55" zoomScaleNormal="85" zoomScaleSheetLayoutView="55" workbookViewId="0"/>
  </sheetViews>
  <sheetFormatPr baseColWidth="10" defaultColWidth="11.42578125" defaultRowHeight="12.75" customHeight="1" x14ac:dyDescent="0.25"/>
  <cols>
    <col min="1" max="1" width="6.28515625" style="27" bestFit="1" customWidth="1"/>
    <col min="2" max="2" width="58.5703125" style="492" customWidth="1"/>
    <col min="3" max="8" width="21.5703125" style="492" bestFit="1" customWidth="1"/>
    <col min="9" max="9" width="22" style="492" bestFit="1" customWidth="1"/>
    <col min="10" max="10" width="23.42578125" style="492" bestFit="1" customWidth="1"/>
    <col min="11" max="11" width="23.42578125" style="492" customWidth="1"/>
    <col min="12" max="12" width="23.42578125" style="492" bestFit="1" customWidth="1"/>
    <col min="13" max="13" width="22" style="492" bestFit="1" customWidth="1"/>
    <col min="14" max="14" width="21.5703125" style="492" bestFit="1" customWidth="1"/>
    <col min="15" max="15" width="23" style="492" bestFit="1" customWidth="1"/>
    <col min="16" max="16" width="22" style="492" bestFit="1" customWidth="1"/>
    <col min="17" max="17" width="23.28515625" style="492" bestFit="1" customWidth="1"/>
    <col min="18" max="16384" width="11.42578125" style="492"/>
  </cols>
  <sheetData>
    <row r="1" spans="1:33" ht="18.75" customHeight="1" x14ac:dyDescent="0.25">
      <c r="A1" s="16" t="s">
        <v>66</v>
      </c>
    </row>
    <row r="2" spans="1:33" ht="18.75" customHeight="1" x14ac:dyDescent="0.25">
      <c r="A2" s="16"/>
    </row>
    <row r="3" spans="1:33" ht="18.75" customHeight="1" x14ac:dyDescent="0.25">
      <c r="A3" s="16"/>
    </row>
    <row r="4" spans="1:33" s="1" customFormat="1" ht="15.75" x14ac:dyDescent="0.25">
      <c r="B4" s="493" t="s">
        <v>67</v>
      </c>
      <c r="C4" s="494"/>
      <c r="D4" s="494"/>
      <c r="E4" s="494"/>
      <c r="F4" s="494"/>
      <c r="G4" s="494"/>
      <c r="H4" s="494"/>
      <c r="I4" s="494"/>
      <c r="J4" s="494"/>
      <c r="K4" s="494"/>
      <c r="L4" s="494"/>
      <c r="M4" s="494"/>
      <c r="N4" s="494"/>
      <c r="O4" s="494"/>
      <c r="P4" s="494"/>
      <c r="Q4" s="494"/>
    </row>
    <row r="5" spans="1:33" s="1" customFormat="1" ht="15.75" x14ac:dyDescent="0.25">
      <c r="B5" s="495" t="s">
        <v>68</v>
      </c>
      <c r="C5" s="496"/>
      <c r="D5" s="496"/>
      <c r="E5" s="496"/>
      <c r="F5" s="496"/>
      <c r="G5" s="496"/>
      <c r="H5" s="496"/>
      <c r="I5" s="496"/>
      <c r="J5" s="496"/>
      <c r="K5" s="496"/>
      <c r="L5" s="496"/>
      <c r="M5" s="496"/>
      <c r="N5" s="496"/>
      <c r="O5" s="496"/>
      <c r="P5" s="496"/>
      <c r="Q5" s="496"/>
    </row>
    <row r="6" spans="1:33" s="1" customFormat="1" ht="15.75" x14ac:dyDescent="0.25">
      <c r="B6" s="496"/>
      <c r="C6" s="496"/>
      <c r="D6" s="496"/>
      <c r="E6" s="496"/>
      <c r="F6" s="496"/>
      <c r="G6" s="496"/>
      <c r="H6" s="496"/>
      <c r="I6" s="496"/>
      <c r="J6" s="496"/>
      <c r="K6" s="496"/>
      <c r="L6" s="496"/>
      <c r="M6" s="496"/>
      <c r="N6" s="496"/>
      <c r="O6" s="496"/>
      <c r="P6" s="496"/>
      <c r="Q6" s="496"/>
    </row>
    <row r="7" spans="1:33" s="497" customFormat="1" ht="15.75" customHeight="1" x14ac:dyDescent="0.25">
      <c r="B7" s="1118" t="s">
        <v>625</v>
      </c>
      <c r="C7" s="1118"/>
      <c r="D7" s="1118"/>
      <c r="E7" s="1118"/>
      <c r="F7" s="1118"/>
      <c r="G7" s="1118"/>
      <c r="H7" s="1118"/>
      <c r="I7" s="1118"/>
      <c r="J7" s="1118"/>
      <c r="K7" s="1118"/>
      <c r="L7" s="1118"/>
      <c r="M7" s="1118"/>
      <c r="N7" s="1118"/>
      <c r="O7" s="1118"/>
      <c r="P7" s="496"/>
      <c r="Q7" s="496"/>
    </row>
    <row r="8" spans="1:33" s="497" customFormat="1" ht="16.5" customHeight="1" x14ac:dyDescent="0.25">
      <c r="B8" s="1119" t="s">
        <v>626</v>
      </c>
      <c r="C8" s="1119"/>
      <c r="D8" s="1119"/>
      <c r="E8" s="1119"/>
      <c r="F8" s="1119"/>
      <c r="G8" s="1119"/>
      <c r="H8" s="1119"/>
      <c r="I8" s="1119"/>
      <c r="J8" s="1119"/>
      <c r="K8" s="1119"/>
      <c r="L8" s="1119"/>
      <c r="M8" s="1119"/>
      <c r="N8" s="1119"/>
      <c r="O8" s="1119"/>
      <c r="P8" s="498"/>
      <c r="Q8" s="498"/>
    </row>
    <row r="9" spans="1:33" ht="16.5" customHeight="1" x14ac:dyDescent="0.25">
      <c r="B9" s="1119" t="s">
        <v>627</v>
      </c>
      <c r="C9" s="1119"/>
      <c r="D9" s="1119"/>
      <c r="E9" s="1119"/>
      <c r="F9" s="1119"/>
      <c r="G9" s="1119"/>
      <c r="H9" s="1119"/>
      <c r="I9" s="1119"/>
      <c r="J9" s="1119"/>
      <c r="K9" s="1119"/>
      <c r="L9" s="1119"/>
      <c r="M9" s="1119"/>
      <c r="N9" s="1119"/>
      <c r="O9" s="1119"/>
      <c r="P9" s="498"/>
      <c r="Q9" s="498"/>
    </row>
    <row r="10" spans="1:33" ht="16.5" x14ac:dyDescent="0.25">
      <c r="B10" s="499"/>
      <c r="C10" s="500"/>
      <c r="D10" s="500"/>
      <c r="E10" s="500"/>
      <c r="F10" s="500"/>
      <c r="G10" s="500"/>
      <c r="H10" s="500"/>
      <c r="I10" s="500"/>
      <c r="J10" s="500"/>
      <c r="K10" s="501"/>
      <c r="L10" s="501"/>
      <c r="M10" s="501"/>
      <c r="N10" s="502"/>
      <c r="O10" s="502"/>
      <c r="P10" s="498"/>
      <c r="Q10" s="498"/>
    </row>
    <row r="11" spans="1:33" ht="17.25" thickBot="1" x14ac:dyDescent="0.3">
      <c r="B11" s="503" t="s">
        <v>628</v>
      </c>
      <c r="C11" s="500"/>
      <c r="D11" s="500"/>
      <c r="E11" s="499"/>
      <c r="F11" s="499"/>
      <c r="G11" s="504"/>
      <c r="H11" s="505"/>
      <c r="I11" s="506"/>
      <c r="J11" s="506"/>
      <c r="K11" s="500"/>
      <c r="L11" s="500"/>
      <c r="M11" s="500"/>
      <c r="N11" s="507"/>
      <c r="O11" s="507"/>
      <c r="P11" s="498"/>
      <c r="Q11" s="498"/>
    </row>
    <row r="12" spans="1:33" ht="17.25" thickTop="1" thickBot="1" x14ac:dyDescent="0.3">
      <c r="A12" s="19"/>
      <c r="B12" s="1120"/>
      <c r="C12" s="1122">
        <v>2015</v>
      </c>
      <c r="D12" s="1123"/>
      <c r="E12" s="1123"/>
      <c r="F12" s="1123"/>
      <c r="G12" s="1123"/>
      <c r="H12" s="1123"/>
      <c r="I12" s="1123"/>
      <c r="J12" s="1123"/>
      <c r="K12" s="1123"/>
      <c r="L12" s="508" t="s">
        <v>629</v>
      </c>
      <c r="M12" s="1124">
        <v>2016</v>
      </c>
      <c r="N12" s="1125"/>
      <c r="O12" s="1125"/>
      <c r="P12" s="508" t="s">
        <v>629</v>
      </c>
      <c r="Q12" s="508" t="s">
        <v>391</v>
      </c>
    </row>
    <row r="13" spans="1:33" ht="17.25" thickTop="1" thickBot="1" x14ac:dyDescent="0.3">
      <c r="A13" s="19"/>
      <c r="B13" s="1121"/>
      <c r="C13" s="509" t="s">
        <v>630</v>
      </c>
      <c r="D13" s="509" t="s">
        <v>631</v>
      </c>
      <c r="E13" s="510" t="s">
        <v>632</v>
      </c>
      <c r="F13" s="511" t="s">
        <v>633</v>
      </c>
      <c r="G13" s="509" t="s">
        <v>634</v>
      </c>
      <c r="H13" s="509" t="s">
        <v>635</v>
      </c>
      <c r="I13" s="511" t="s">
        <v>636</v>
      </c>
      <c r="J13" s="511" t="s">
        <v>637</v>
      </c>
      <c r="K13" s="509" t="s">
        <v>638</v>
      </c>
      <c r="L13" s="511">
        <v>2015</v>
      </c>
      <c r="M13" s="512" t="s">
        <v>639</v>
      </c>
      <c r="N13" s="513" t="s">
        <v>640</v>
      </c>
      <c r="O13" s="513" t="s">
        <v>641</v>
      </c>
      <c r="P13" s="511">
        <v>2016</v>
      </c>
      <c r="Q13" s="511" t="s">
        <v>642</v>
      </c>
    </row>
    <row r="14" spans="1:33" ht="16.5" thickTop="1" x14ac:dyDescent="0.25">
      <c r="B14" s="514"/>
      <c r="C14" s="515"/>
      <c r="D14" s="516"/>
      <c r="E14" s="515"/>
      <c r="F14" s="516"/>
      <c r="G14" s="515"/>
      <c r="H14" s="516"/>
      <c r="I14" s="515"/>
      <c r="J14" s="516"/>
      <c r="K14" s="515"/>
      <c r="L14" s="516"/>
      <c r="M14" s="515"/>
      <c r="N14" s="517"/>
      <c r="O14" s="517"/>
      <c r="P14" s="517"/>
      <c r="Q14" s="517"/>
    </row>
    <row r="15" spans="1:33" ht="15.75" x14ac:dyDescent="0.25">
      <c r="B15" s="518" t="s">
        <v>643</v>
      </c>
      <c r="C15" s="517">
        <f>+C16+C17</f>
        <v>587257.67492999998</v>
      </c>
      <c r="D15" s="517">
        <f>+D16+D17</f>
        <v>475901.64051</v>
      </c>
      <c r="E15" s="517">
        <f>+E16+E17</f>
        <v>1824662.8209599999</v>
      </c>
      <c r="F15" s="517">
        <f t="shared" ref="F15:K15" si="0">+F16+F17</f>
        <v>115095.11451</v>
      </c>
      <c r="G15" s="517">
        <f t="shared" si="0"/>
        <v>157486.54241999998</v>
      </c>
      <c r="H15" s="517">
        <f t="shared" si="0"/>
        <v>1169336.5104199999</v>
      </c>
      <c r="I15" s="517">
        <f t="shared" si="0"/>
        <v>6271293.6400700007</v>
      </c>
      <c r="J15" s="517">
        <f t="shared" si="0"/>
        <v>480373.62632000004</v>
      </c>
      <c r="K15" s="517">
        <f t="shared" si="0"/>
        <v>1805574.66496</v>
      </c>
      <c r="L15" s="517">
        <f>+L16+L17</f>
        <v>12886982.235100001</v>
      </c>
      <c r="M15" s="517">
        <f>+M16+M17</f>
        <v>9632240.114930002</v>
      </c>
      <c r="N15" s="517">
        <f>+N16+N17</f>
        <v>149521.41326</v>
      </c>
      <c r="O15" s="517">
        <f>+O16+O17</f>
        <v>2791140.0499399998</v>
      </c>
      <c r="P15" s="517">
        <f t="shared" ref="P15" si="1">+P16+P17</f>
        <v>12572901.578130001</v>
      </c>
      <c r="Q15" s="517">
        <f>+Q16+Q17</f>
        <v>25459883.81323</v>
      </c>
      <c r="R15" s="998"/>
      <c r="S15" s="998"/>
      <c r="T15" s="998"/>
      <c r="U15" s="998"/>
      <c r="V15" s="998"/>
      <c r="W15" s="998"/>
      <c r="X15" s="998"/>
      <c r="Y15" s="998"/>
      <c r="Z15" s="998"/>
      <c r="AA15" s="998"/>
      <c r="AB15" s="998"/>
      <c r="AC15" s="998"/>
      <c r="AD15" s="998"/>
      <c r="AE15" s="998"/>
      <c r="AF15" s="998"/>
      <c r="AG15" s="998"/>
    </row>
    <row r="16" spans="1:33" ht="12.75" customHeight="1" x14ac:dyDescent="0.25">
      <c r="B16" s="519" t="s">
        <v>99</v>
      </c>
      <c r="C16" s="517">
        <v>90339.735339999999</v>
      </c>
      <c r="D16" s="517">
        <v>14664.85707</v>
      </c>
      <c r="E16" s="517">
        <v>25978.632020000001</v>
      </c>
      <c r="F16" s="517">
        <v>81035.970600000001</v>
      </c>
      <c r="G16" s="517">
        <v>14664.85707</v>
      </c>
      <c r="H16" s="517">
        <v>240687.96812000001</v>
      </c>
      <c r="I16" s="517">
        <v>5780844.9636000004</v>
      </c>
      <c r="J16" s="517">
        <v>14664.85707</v>
      </c>
      <c r="K16" s="517">
        <v>25876.632020000001</v>
      </c>
      <c r="L16" s="517">
        <f>SUM(C16:K16)</f>
        <v>6288758.4729100009</v>
      </c>
      <c r="M16" s="517">
        <v>9604689.3001800012</v>
      </c>
      <c r="N16" s="517">
        <v>6834.8223600000001</v>
      </c>
      <c r="O16" s="517">
        <v>1882259.83189</v>
      </c>
      <c r="P16" s="517">
        <f>SUM(M16:O16)</f>
        <v>11493783.954430001</v>
      </c>
      <c r="Q16" s="517">
        <f>+L16+P16</f>
        <v>17782542.427340001</v>
      </c>
      <c r="R16" s="998"/>
      <c r="S16" s="998"/>
      <c r="T16" s="998"/>
      <c r="U16" s="998"/>
      <c r="V16" s="998"/>
      <c r="W16" s="998"/>
      <c r="X16" s="998"/>
      <c r="Y16" s="998"/>
      <c r="Z16" s="998"/>
      <c r="AA16" s="998"/>
      <c r="AB16" s="998"/>
      <c r="AC16" s="998"/>
      <c r="AD16" s="998"/>
      <c r="AE16" s="998"/>
      <c r="AF16" s="998"/>
      <c r="AG16" s="998"/>
    </row>
    <row r="17" spans="2:33" ht="15.75" x14ac:dyDescent="0.25">
      <c r="B17" s="519" t="s">
        <v>100</v>
      </c>
      <c r="C17" s="517">
        <v>496917.93958999997</v>
      </c>
      <c r="D17" s="517">
        <v>461236.78343999997</v>
      </c>
      <c r="E17" s="517">
        <v>1798684.18894</v>
      </c>
      <c r="F17" s="517">
        <v>34059.143909999999</v>
      </c>
      <c r="G17" s="517">
        <v>142821.68534999999</v>
      </c>
      <c r="H17" s="517">
        <v>928648.54229999997</v>
      </c>
      <c r="I17" s="517">
        <v>490448.67647000001</v>
      </c>
      <c r="J17" s="517">
        <v>465708.76925000001</v>
      </c>
      <c r="K17" s="517">
        <v>1779698.0329400001</v>
      </c>
      <c r="L17" s="517">
        <f>SUM(C17:K17)</f>
        <v>6598223.7621900002</v>
      </c>
      <c r="M17" s="517">
        <v>27550.814750000001</v>
      </c>
      <c r="N17" s="517">
        <v>142686.59090000001</v>
      </c>
      <c r="O17" s="517">
        <v>908880.21804999991</v>
      </c>
      <c r="P17" s="517">
        <f>SUM(M17:O17)</f>
        <v>1079117.6236999999</v>
      </c>
      <c r="Q17" s="517">
        <f>+L17+P17</f>
        <v>7677341.3858899996</v>
      </c>
      <c r="R17" s="998"/>
      <c r="S17" s="998"/>
      <c r="T17" s="998"/>
      <c r="U17" s="998"/>
      <c r="V17" s="998"/>
      <c r="W17" s="998"/>
      <c r="X17" s="998"/>
      <c r="Y17" s="998"/>
      <c r="Z17" s="998"/>
      <c r="AA17" s="998"/>
      <c r="AB17" s="998"/>
      <c r="AC17" s="998"/>
      <c r="AD17" s="998"/>
      <c r="AE17" s="998"/>
      <c r="AF17" s="998"/>
      <c r="AG17" s="998"/>
    </row>
    <row r="18" spans="2:33" ht="12.75" customHeight="1" x14ac:dyDescent="0.25">
      <c r="B18" s="520"/>
      <c r="C18" s="521"/>
      <c r="D18" s="521"/>
      <c r="E18" s="521"/>
      <c r="F18" s="521"/>
      <c r="G18" s="521"/>
      <c r="H18" s="521"/>
      <c r="I18" s="521"/>
      <c r="J18" s="521"/>
      <c r="K18" s="521"/>
      <c r="L18" s="521"/>
      <c r="M18" s="521"/>
      <c r="N18" s="521"/>
      <c r="O18" s="521"/>
      <c r="P18" s="521"/>
      <c r="Q18" s="521"/>
      <c r="R18" s="998"/>
      <c r="S18" s="998"/>
      <c r="T18" s="998"/>
      <c r="U18" s="998"/>
      <c r="V18" s="998"/>
      <c r="W18" s="998"/>
      <c r="X18" s="998"/>
      <c r="Y18" s="998"/>
      <c r="Z18" s="998"/>
      <c r="AA18" s="998"/>
      <c r="AB18" s="998"/>
      <c r="AC18" s="998"/>
      <c r="AD18" s="998"/>
      <c r="AE18" s="998"/>
      <c r="AF18" s="998"/>
      <c r="AG18" s="998"/>
    </row>
    <row r="19" spans="2:33" ht="15.75" x14ac:dyDescent="0.25">
      <c r="B19" s="518"/>
      <c r="C19" s="517"/>
      <c r="D19" s="517"/>
      <c r="E19" s="517"/>
      <c r="F19" s="517"/>
      <c r="G19" s="517"/>
      <c r="H19" s="517"/>
      <c r="I19" s="517"/>
      <c r="J19" s="517"/>
      <c r="K19" s="517"/>
      <c r="L19" s="517"/>
      <c r="M19" s="517"/>
      <c r="N19" s="517"/>
      <c r="O19" s="517"/>
      <c r="P19" s="517"/>
      <c r="Q19" s="517"/>
      <c r="R19" s="998"/>
      <c r="S19" s="998"/>
      <c r="T19" s="998"/>
      <c r="U19" s="998"/>
      <c r="V19" s="998"/>
      <c r="W19" s="998"/>
      <c r="X19" s="998"/>
      <c r="Y19" s="998"/>
      <c r="Z19" s="998"/>
      <c r="AA19" s="998"/>
      <c r="AB19" s="998"/>
      <c r="AC19" s="998"/>
      <c r="AD19" s="998"/>
      <c r="AE19" s="998"/>
      <c r="AF19" s="998"/>
      <c r="AG19" s="998"/>
    </row>
    <row r="20" spans="2:33" ht="12.75" customHeight="1" x14ac:dyDescent="0.25">
      <c r="B20" s="518" t="s">
        <v>644</v>
      </c>
      <c r="C20" s="517">
        <f>+C21+C22</f>
        <v>760676.65920000011</v>
      </c>
      <c r="D20" s="517">
        <f>+D21+D22</f>
        <v>1190072.75321</v>
      </c>
      <c r="E20" s="517">
        <f>+E21+E22</f>
        <v>1586321.1237699999</v>
      </c>
      <c r="F20" s="517">
        <f t="shared" ref="F20:K20" si="2">+F21+F22</f>
        <v>376178.08614000003</v>
      </c>
      <c r="G20" s="517">
        <f t="shared" si="2"/>
        <v>244020.75467000002</v>
      </c>
      <c r="H20" s="517">
        <f t="shared" si="2"/>
        <v>304808.96835000004</v>
      </c>
      <c r="I20" s="517">
        <f t="shared" si="2"/>
        <v>100399.27708</v>
      </c>
      <c r="J20" s="517">
        <f t="shared" si="2"/>
        <v>1323083.7570799999</v>
      </c>
      <c r="K20" s="517">
        <f t="shared" si="2"/>
        <v>516090.09155000001</v>
      </c>
      <c r="L20" s="517">
        <f>+L21+L22</f>
        <v>6401651.4710499998</v>
      </c>
      <c r="M20" s="517">
        <f>+M21+M22</f>
        <v>86120.342269999994</v>
      </c>
      <c r="N20" s="517">
        <f>+N21+N22</f>
        <v>149561.67077999999</v>
      </c>
      <c r="O20" s="517">
        <f>+O21+O22</f>
        <v>164015.46552999999</v>
      </c>
      <c r="P20" s="517">
        <f t="shared" ref="P20:Q20" si="3">+P21+P22</f>
        <v>399697.47858</v>
      </c>
      <c r="Q20" s="517">
        <f t="shared" si="3"/>
        <v>6801348.9496299997</v>
      </c>
      <c r="R20" s="998"/>
      <c r="S20" s="998"/>
      <c r="T20" s="998"/>
      <c r="U20" s="998"/>
      <c r="V20" s="998"/>
      <c r="W20" s="998"/>
      <c r="X20" s="998"/>
      <c r="Y20" s="998"/>
      <c r="Z20" s="998"/>
      <c r="AA20" s="998"/>
      <c r="AB20" s="998"/>
      <c r="AC20" s="998"/>
      <c r="AD20" s="998"/>
      <c r="AE20" s="998"/>
      <c r="AF20" s="998"/>
      <c r="AG20" s="998"/>
    </row>
    <row r="21" spans="2:33" ht="12.75" customHeight="1" x14ac:dyDescent="0.25">
      <c r="B21" s="519" t="s">
        <v>99</v>
      </c>
      <c r="C21" s="517">
        <v>735421.91433000006</v>
      </c>
      <c r="D21" s="517">
        <v>1077391.68081</v>
      </c>
      <c r="E21" s="517">
        <v>1444134.55599</v>
      </c>
      <c r="F21" s="517">
        <v>365672.67486000003</v>
      </c>
      <c r="G21" s="517">
        <v>159143.11886000002</v>
      </c>
      <c r="H21" s="517">
        <v>220861.19293000002</v>
      </c>
      <c r="I21" s="517">
        <v>89893.8658</v>
      </c>
      <c r="J21" s="517">
        <v>1233992.6667599999</v>
      </c>
      <c r="K21" s="517">
        <v>403346.27754000004</v>
      </c>
      <c r="L21" s="517">
        <f>SUM(C21:K21)</f>
        <v>5729857.9478799999</v>
      </c>
      <c r="M21" s="517">
        <v>80198.045969999992</v>
      </c>
      <c r="N21" s="517">
        <v>133931.92233999999</v>
      </c>
      <c r="O21" s="517">
        <v>90169.733779999995</v>
      </c>
      <c r="P21" s="517">
        <f>SUM(M21:O21)</f>
        <v>304299.70208999998</v>
      </c>
      <c r="Q21" s="517">
        <f>+P21+L21</f>
        <v>6034157.6499699997</v>
      </c>
      <c r="R21" s="998"/>
      <c r="S21" s="998"/>
      <c r="T21" s="998"/>
      <c r="U21" s="998"/>
      <c r="V21" s="998"/>
      <c r="W21" s="998"/>
      <c r="X21" s="998"/>
      <c r="Y21" s="998"/>
      <c r="Z21" s="998"/>
      <c r="AA21" s="998"/>
      <c r="AB21" s="998"/>
      <c r="AC21" s="998"/>
      <c r="AD21" s="998"/>
      <c r="AE21" s="998"/>
      <c r="AF21" s="998"/>
      <c r="AG21" s="998"/>
    </row>
    <row r="22" spans="2:33" ht="12.75" customHeight="1" x14ac:dyDescent="0.25">
      <c r="B22" s="519" t="s">
        <v>100</v>
      </c>
      <c r="C22" s="517">
        <v>25254.744870000002</v>
      </c>
      <c r="D22" s="517">
        <v>112681.0724</v>
      </c>
      <c r="E22" s="517">
        <v>142186.56778000001</v>
      </c>
      <c r="F22" s="517">
        <v>10505.411279999998</v>
      </c>
      <c r="G22" s="517">
        <v>84877.635810000007</v>
      </c>
      <c r="H22" s="517">
        <v>83947.775420000005</v>
      </c>
      <c r="I22" s="517">
        <v>10505.411279999998</v>
      </c>
      <c r="J22" s="517">
        <v>89091.090319999988</v>
      </c>
      <c r="K22" s="517">
        <v>112743.81401</v>
      </c>
      <c r="L22" s="517">
        <f>SUM(C22:K22)</f>
        <v>671793.52317000006</v>
      </c>
      <c r="M22" s="517">
        <v>5922.2963</v>
      </c>
      <c r="N22" s="517">
        <v>15629.748439999999</v>
      </c>
      <c r="O22" s="517">
        <v>73845.731750000006</v>
      </c>
      <c r="P22" s="517">
        <f>SUM(M22:O22)</f>
        <v>95397.776490000004</v>
      </c>
      <c r="Q22" s="517">
        <f>+P22+L22</f>
        <v>767191.29966000002</v>
      </c>
      <c r="R22" s="998"/>
      <c r="S22" s="998"/>
      <c r="T22" s="998"/>
      <c r="U22" s="998"/>
      <c r="V22" s="998"/>
      <c r="W22" s="998"/>
      <c r="X22" s="998"/>
      <c r="Y22" s="998"/>
      <c r="Z22" s="998"/>
      <c r="AA22" s="998"/>
      <c r="AB22" s="998"/>
      <c r="AC22" s="998"/>
      <c r="AD22" s="998"/>
      <c r="AE22" s="998"/>
      <c r="AF22" s="998"/>
      <c r="AG22" s="998"/>
    </row>
    <row r="23" spans="2:33" ht="12.75" customHeight="1" x14ac:dyDescent="0.25">
      <c r="B23" s="518"/>
      <c r="C23" s="517"/>
      <c r="D23" s="517"/>
      <c r="E23" s="517"/>
      <c r="F23" s="517"/>
      <c r="G23" s="517"/>
      <c r="H23" s="517"/>
      <c r="I23" s="517"/>
      <c r="J23" s="517"/>
      <c r="K23" s="517"/>
      <c r="L23" s="517"/>
      <c r="M23" s="517"/>
      <c r="N23" s="517"/>
      <c r="O23" s="517"/>
      <c r="P23" s="517"/>
      <c r="Q23" s="517"/>
      <c r="R23" s="998"/>
      <c r="S23" s="998"/>
      <c r="T23" s="998"/>
      <c r="U23" s="998"/>
      <c r="V23" s="998"/>
      <c r="W23" s="998"/>
      <c r="X23" s="998"/>
      <c r="Y23" s="998"/>
      <c r="Z23" s="998"/>
      <c r="AA23" s="998"/>
      <c r="AB23" s="998"/>
      <c r="AC23" s="998"/>
      <c r="AD23" s="998"/>
      <c r="AE23" s="998"/>
      <c r="AF23" s="998"/>
      <c r="AG23" s="998"/>
    </row>
    <row r="24" spans="2:33" ht="15.75" x14ac:dyDescent="0.25">
      <c r="B24" s="522"/>
      <c r="C24" s="523"/>
      <c r="D24" s="523"/>
      <c r="E24" s="523"/>
      <c r="F24" s="523"/>
      <c r="G24" s="523"/>
      <c r="H24" s="523"/>
      <c r="I24" s="523"/>
      <c r="J24" s="523"/>
      <c r="K24" s="523"/>
      <c r="L24" s="523"/>
      <c r="M24" s="523"/>
      <c r="N24" s="523"/>
      <c r="O24" s="523"/>
      <c r="P24" s="523"/>
      <c r="Q24" s="523"/>
      <c r="R24" s="998"/>
      <c r="S24" s="998"/>
      <c r="T24" s="998"/>
      <c r="U24" s="998"/>
      <c r="V24" s="998"/>
      <c r="W24" s="998"/>
      <c r="X24" s="998"/>
      <c r="Y24" s="998"/>
      <c r="Z24" s="998"/>
      <c r="AA24" s="998"/>
      <c r="AB24" s="998"/>
      <c r="AC24" s="998"/>
      <c r="AD24" s="998"/>
      <c r="AE24" s="998"/>
      <c r="AF24" s="998"/>
      <c r="AG24" s="998"/>
    </row>
    <row r="25" spans="2:33" ht="12.75" customHeight="1" x14ac:dyDescent="0.25">
      <c r="B25" s="518" t="s">
        <v>645</v>
      </c>
      <c r="C25" s="517">
        <f>+C26+C27</f>
        <v>219386.32343999995</v>
      </c>
      <c r="D25" s="517">
        <f>+D26+D27</f>
        <v>174640.50318</v>
      </c>
      <c r="E25" s="517">
        <f>+E26+E27</f>
        <v>224907.12575000001</v>
      </c>
      <c r="F25" s="517">
        <f t="shared" ref="F25:Q25" si="4">+F26+F27</f>
        <v>103840.21091000001</v>
      </c>
      <c r="G25" s="517">
        <f t="shared" si="4"/>
        <v>175530.04075000001</v>
      </c>
      <c r="H25" s="517">
        <f t="shared" si="4"/>
        <v>296401.09617999999</v>
      </c>
      <c r="I25" s="517">
        <f t="shared" si="4"/>
        <v>207761.26784999997</v>
      </c>
      <c r="J25" s="517">
        <f t="shared" si="4"/>
        <v>175084.98927999998</v>
      </c>
      <c r="K25" s="517">
        <f t="shared" si="4"/>
        <v>199957.03217999998</v>
      </c>
      <c r="L25" s="517">
        <f t="shared" si="4"/>
        <v>1777508.5895199999</v>
      </c>
      <c r="M25" s="517">
        <f t="shared" si="4"/>
        <v>102131.09943</v>
      </c>
      <c r="N25" s="517">
        <f t="shared" si="4"/>
        <v>174504.77848000001</v>
      </c>
      <c r="O25" s="517">
        <f t="shared" si="4"/>
        <v>294831.55940999999</v>
      </c>
      <c r="P25" s="517">
        <f t="shared" si="4"/>
        <v>571467.43732000003</v>
      </c>
      <c r="Q25" s="517">
        <f t="shared" si="4"/>
        <v>2348976.0268399999</v>
      </c>
      <c r="R25" s="998"/>
      <c r="S25" s="998"/>
      <c r="T25" s="998"/>
      <c r="U25" s="998"/>
      <c r="V25" s="998"/>
      <c r="W25" s="998"/>
      <c r="X25" s="998"/>
      <c r="Y25" s="998"/>
      <c r="Z25" s="998"/>
      <c r="AA25" s="998"/>
      <c r="AB25" s="998"/>
      <c r="AC25" s="998"/>
      <c r="AD25" s="998"/>
      <c r="AE25" s="998"/>
      <c r="AF25" s="998"/>
      <c r="AG25" s="998"/>
    </row>
    <row r="26" spans="2:33" ht="12.75" customHeight="1" x14ac:dyDescent="0.25">
      <c r="B26" s="519" t="s">
        <v>99</v>
      </c>
      <c r="C26" s="517">
        <v>185754.42305999997</v>
      </c>
      <c r="D26" s="517">
        <v>124520.13889999999</v>
      </c>
      <c r="E26" s="517">
        <v>182871.69256</v>
      </c>
      <c r="F26" s="517">
        <v>79473.845920000007</v>
      </c>
      <c r="G26" s="517">
        <v>148008.44646000001</v>
      </c>
      <c r="H26" s="517">
        <v>214987.67852999998</v>
      </c>
      <c r="I26" s="517">
        <v>176736.32067999998</v>
      </c>
      <c r="J26" s="517">
        <v>124781.53327999999</v>
      </c>
      <c r="K26" s="517">
        <v>160097.18235999998</v>
      </c>
      <c r="L26" s="517">
        <f>SUM(C26:K26)</f>
        <v>1397231.2617499998</v>
      </c>
      <c r="M26" s="517">
        <v>78423.536970000001</v>
      </c>
      <c r="N26" s="517">
        <v>149464.11779000002</v>
      </c>
      <c r="O26" s="517">
        <v>217606.69824999999</v>
      </c>
      <c r="P26" s="517">
        <f>SUM(M26:O26)</f>
        <v>445494.35300999996</v>
      </c>
      <c r="Q26" s="517">
        <f>+P26+L26</f>
        <v>1842725.6147599998</v>
      </c>
      <c r="R26" s="998"/>
      <c r="S26" s="998"/>
      <c r="T26" s="998"/>
      <c r="U26" s="998"/>
      <c r="V26" s="998"/>
      <c r="W26" s="998"/>
      <c r="X26" s="998"/>
      <c r="Y26" s="998"/>
      <c r="Z26" s="998"/>
      <c r="AA26" s="998"/>
      <c r="AB26" s="998"/>
      <c r="AC26" s="998"/>
      <c r="AD26" s="998"/>
      <c r="AE26" s="998"/>
      <c r="AF26" s="998"/>
      <c r="AG26" s="998"/>
    </row>
    <row r="27" spans="2:33" ht="12.75" customHeight="1" x14ac:dyDescent="0.25">
      <c r="B27" s="519" t="s">
        <v>100</v>
      </c>
      <c r="C27" s="517">
        <v>33631.900379999992</v>
      </c>
      <c r="D27" s="517">
        <v>50120.364280000002</v>
      </c>
      <c r="E27" s="517">
        <v>42035.433189999996</v>
      </c>
      <c r="F27" s="517">
        <v>24366.364989999998</v>
      </c>
      <c r="G27" s="517">
        <v>27521.594289999997</v>
      </c>
      <c r="H27" s="517">
        <v>81413.417649999988</v>
      </c>
      <c r="I27" s="517">
        <v>31024.947170000003</v>
      </c>
      <c r="J27" s="517">
        <v>50303.455999999998</v>
      </c>
      <c r="K27" s="517">
        <v>39859.849820000003</v>
      </c>
      <c r="L27" s="517">
        <f>SUM(C27:K27)</f>
        <v>380277.32776999997</v>
      </c>
      <c r="M27" s="517">
        <v>23707.562460000005</v>
      </c>
      <c r="N27" s="517">
        <v>25040.660690000001</v>
      </c>
      <c r="O27" s="517">
        <v>77224.861160000015</v>
      </c>
      <c r="P27" s="517">
        <f>SUM(M27:O27)</f>
        <v>125973.08431000002</v>
      </c>
      <c r="Q27" s="517">
        <f>+P27+L27</f>
        <v>506250.41207999998</v>
      </c>
      <c r="R27" s="998"/>
      <c r="S27" s="998"/>
      <c r="T27" s="998"/>
      <c r="U27" s="998"/>
      <c r="V27" s="998"/>
      <c r="W27" s="998"/>
      <c r="X27" s="998"/>
      <c r="Y27" s="998"/>
      <c r="Z27" s="998"/>
      <c r="AA27" s="998"/>
      <c r="AB27" s="998"/>
      <c r="AC27" s="998"/>
      <c r="AD27" s="998"/>
      <c r="AE27" s="998"/>
      <c r="AF27" s="998"/>
      <c r="AG27" s="998"/>
    </row>
    <row r="28" spans="2:33" ht="12.75" customHeight="1" x14ac:dyDescent="0.25">
      <c r="B28" s="520"/>
      <c r="C28" s="521"/>
      <c r="D28" s="521"/>
      <c r="E28" s="521"/>
      <c r="F28" s="521"/>
      <c r="G28" s="521"/>
      <c r="H28" s="521"/>
      <c r="I28" s="521"/>
      <c r="J28" s="521"/>
      <c r="K28" s="521"/>
      <c r="L28" s="521"/>
      <c r="M28" s="521"/>
      <c r="N28" s="521"/>
      <c r="O28" s="521"/>
      <c r="P28" s="521"/>
      <c r="Q28" s="521"/>
      <c r="R28" s="998"/>
      <c r="S28" s="998"/>
      <c r="T28" s="998"/>
      <c r="U28" s="998"/>
      <c r="V28" s="998"/>
      <c r="W28" s="998"/>
      <c r="X28" s="998"/>
      <c r="Y28" s="998"/>
      <c r="Z28" s="998"/>
      <c r="AA28" s="998"/>
      <c r="AB28" s="998"/>
      <c r="AC28" s="998"/>
      <c r="AD28" s="998"/>
      <c r="AE28" s="998"/>
      <c r="AF28" s="998"/>
      <c r="AG28" s="998"/>
    </row>
    <row r="29" spans="2:33" ht="15.75" x14ac:dyDescent="0.25">
      <c r="B29" s="518"/>
      <c r="C29" s="517"/>
      <c r="D29" s="517"/>
      <c r="E29" s="517"/>
      <c r="F29" s="517"/>
      <c r="G29" s="517"/>
      <c r="H29" s="517"/>
      <c r="I29" s="517"/>
      <c r="J29" s="517"/>
      <c r="K29" s="517"/>
      <c r="L29" s="517"/>
      <c r="M29" s="517"/>
      <c r="N29" s="517"/>
      <c r="O29" s="517"/>
      <c r="P29" s="517"/>
      <c r="Q29" s="517"/>
      <c r="R29" s="998"/>
      <c r="S29" s="998"/>
      <c r="T29" s="998"/>
      <c r="U29" s="998"/>
      <c r="V29" s="998"/>
      <c r="W29" s="998"/>
      <c r="X29" s="998"/>
      <c r="Y29" s="998"/>
      <c r="Z29" s="998"/>
      <c r="AA29" s="998"/>
      <c r="AB29" s="998"/>
      <c r="AC29" s="998"/>
      <c r="AD29" s="998"/>
      <c r="AE29" s="998"/>
      <c r="AF29" s="998"/>
      <c r="AG29" s="998"/>
    </row>
    <row r="30" spans="2:33" ht="12.75" customHeight="1" x14ac:dyDescent="0.25">
      <c r="B30" s="518" t="s">
        <v>646</v>
      </c>
      <c r="C30" s="517">
        <f>+C31+C32</f>
        <v>58820.066359999997</v>
      </c>
      <c r="D30" s="517">
        <f>+D31+D32</f>
        <v>682173.82145000005</v>
      </c>
      <c r="E30" s="517">
        <f>+E31+E32</f>
        <v>5849.2632999999996</v>
      </c>
      <c r="F30" s="517">
        <f t="shared" ref="F30:K30" si="5">+F31+F32</f>
        <v>27628.216919999999</v>
      </c>
      <c r="G30" s="517">
        <f t="shared" si="5"/>
        <v>2640.2389400000002</v>
      </c>
      <c r="H30" s="517">
        <f t="shared" si="5"/>
        <v>6410.55789</v>
      </c>
      <c r="I30" s="517">
        <f t="shared" si="5"/>
        <v>57764.307939999999</v>
      </c>
      <c r="J30" s="517">
        <f t="shared" si="5"/>
        <v>4774.76505</v>
      </c>
      <c r="K30" s="517">
        <f t="shared" si="5"/>
        <v>6369.9692999999997</v>
      </c>
      <c r="L30" s="517">
        <f>+L31+L32</f>
        <v>852431.20715000015</v>
      </c>
      <c r="M30" s="517">
        <f>+M31+M32</f>
        <v>26886.76081</v>
      </c>
      <c r="N30" s="517">
        <f>+N31+N32</f>
        <v>2591.58851</v>
      </c>
      <c r="O30" s="517">
        <f>+O31+O32</f>
        <v>5901.7246599999989</v>
      </c>
      <c r="P30" s="517">
        <f t="shared" ref="P30:Q30" si="6">+P31+P32</f>
        <v>35380.073980000001</v>
      </c>
      <c r="Q30" s="517">
        <f t="shared" si="6"/>
        <v>887811.28113000013</v>
      </c>
      <c r="R30" s="998"/>
      <c r="S30" s="998"/>
      <c r="T30" s="998"/>
      <c r="U30" s="998"/>
      <c r="V30" s="998"/>
      <c r="W30" s="998"/>
      <c r="X30" s="998"/>
      <c r="Y30" s="998"/>
      <c r="Z30" s="998"/>
      <c r="AA30" s="998"/>
      <c r="AB30" s="998"/>
      <c r="AC30" s="998"/>
      <c r="AD30" s="998"/>
      <c r="AE30" s="998"/>
      <c r="AF30" s="998"/>
      <c r="AG30" s="998"/>
    </row>
    <row r="31" spans="2:33" ht="12.75" customHeight="1" x14ac:dyDescent="0.25">
      <c r="B31" s="519" t="s">
        <v>99</v>
      </c>
      <c r="C31" s="517">
        <v>54400.481540000001</v>
      </c>
      <c r="D31" s="517">
        <v>429000.22857000004</v>
      </c>
      <c r="E31" s="517">
        <v>810.31142</v>
      </c>
      <c r="F31" s="517">
        <v>19218.952949999999</v>
      </c>
      <c r="G31" s="517">
        <v>2262.0796700000001</v>
      </c>
      <c r="H31" s="517">
        <v>1164.1321399999999</v>
      </c>
      <c r="I31" s="517">
        <v>54400.373469999999</v>
      </c>
      <c r="J31" s="517">
        <v>4226.8303800000003</v>
      </c>
      <c r="K31" s="517">
        <v>810.31142</v>
      </c>
      <c r="L31" s="517">
        <f>SUM(C31:K31)</f>
        <v>566293.70156000019</v>
      </c>
      <c r="M31" s="517">
        <v>18447.96703</v>
      </c>
      <c r="N31" s="517">
        <v>2262.0796700000001</v>
      </c>
      <c r="O31" s="517">
        <v>1164.1321399999999</v>
      </c>
      <c r="P31" s="517">
        <f>SUM(M31:O31)</f>
        <v>21874.17884</v>
      </c>
      <c r="Q31" s="517">
        <f>+P31+L31</f>
        <v>588167.88040000014</v>
      </c>
      <c r="R31" s="998"/>
      <c r="S31" s="998"/>
      <c r="T31" s="998"/>
      <c r="U31" s="998"/>
      <c r="V31" s="998"/>
      <c r="W31" s="998"/>
      <c r="X31" s="998"/>
      <c r="Y31" s="998"/>
      <c r="Z31" s="998"/>
      <c r="AA31" s="998"/>
      <c r="AB31" s="998"/>
      <c r="AC31" s="998"/>
      <c r="AD31" s="998"/>
      <c r="AE31" s="998"/>
      <c r="AF31" s="998"/>
      <c r="AG31" s="998"/>
    </row>
    <row r="32" spans="2:33" ht="12.75" customHeight="1" x14ac:dyDescent="0.25">
      <c r="B32" s="519" t="s">
        <v>100</v>
      </c>
      <c r="C32" s="517">
        <v>4419.58482</v>
      </c>
      <c r="D32" s="517">
        <v>253173.59288000001</v>
      </c>
      <c r="E32" s="517">
        <v>5038.9518799999996</v>
      </c>
      <c r="F32" s="517">
        <v>8409.26397</v>
      </c>
      <c r="G32" s="517">
        <v>378.15926999999999</v>
      </c>
      <c r="H32" s="517">
        <v>5246.4257500000003</v>
      </c>
      <c r="I32" s="517">
        <v>3363.9344700000001</v>
      </c>
      <c r="J32" s="517">
        <v>547.9346700000001</v>
      </c>
      <c r="K32" s="517">
        <v>5559.6578799999997</v>
      </c>
      <c r="L32" s="517">
        <f>SUM(C32:K32)</f>
        <v>286137.50559000002</v>
      </c>
      <c r="M32" s="517">
        <v>8438.79378</v>
      </c>
      <c r="N32" s="517">
        <v>329.50884000000002</v>
      </c>
      <c r="O32" s="517">
        <v>4737.5925199999992</v>
      </c>
      <c r="P32" s="517">
        <f>SUM(M32:O32)</f>
        <v>13505.895140000001</v>
      </c>
      <c r="Q32" s="517">
        <f>+P32+L32</f>
        <v>299643.40072999999</v>
      </c>
      <c r="R32" s="998"/>
      <c r="S32" s="998"/>
      <c r="T32" s="998"/>
      <c r="U32" s="998"/>
      <c r="V32" s="998"/>
      <c r="W32" s="998"/>
      <c r="X32" s="998"/>
      <c r="Y32" s="998"/>
      <c r="Z32" s="998"/>
      <c r="AA32" s="998"/>
      <c r="AB32" s="998"/>
      <c r="AC32" s="998"/>
      <c r="AD32" s="998"/>
      <c r="AE32" s="998"/>
      <c r="AF32" s="998"/>
      <c r="AG32" s="998"/>
    </row>
    <row r="33" spans="2:33" ht="12.75" customHeight="1" x14ac:dyDescent="0.25">
      <c r="B33" s="520"/>
      <c r="C33" s="521"/>
      <c r="D33" s="521"/>
      <c r="E33" s="521"/>
      <c r="F33" s="521"/>
      <c r="G33" s="521"/>
      <c r="H33" s="521"/>
      <c r="I33" s="521"/>
      <c r="J33" s="521"/>
      <c r="K33" s="521"/>
      <c r="L33" s="521"/>
      <c r="M33" s="521"/>
      <c r="N33" s="521"/>
      <c r="O33" s="521"/>
      <c r="P33" s="521"/>
      <c r="Q33" s="521"/>
      <c r="R33" s="998"/>
      <c r="S33" s="998"/>
      <c r="T33" s="998"/>
      <c r="U33" s="998"/>
      <c r="V33" s="998"/>
      <c r="W33" s="998"/>
      <c r="X33" s="998"/>
      <c r="Y33" s="998"/>
      <c r="Z33" s="998"/>
      <c r="AA33" s="998"/>
      <c r="AB33" s="998"/>
      <c r="AC33" s="998"/>
      <c r="AD33" s="998"/>
      <c r="AE33" s="998"/>
      <c r="AF33" s="998"/>
      <c r="AG33" s="998"/>
    </row>
    <row r="34" spans="2:33" ht="15.75" x14ac:dyDescent="0.25">
      <c r="B34" s="524"/>
      <c r="C34" s="517"/>
      <c r="D34" s="517"/>
      <c r="E34" s="517"/>
      <c r="F34" s="517"/>
      <c r="G34" s="517"/>
      <c r="H34" s="517"/>
      <c r="I34" s="517"/>
      <c r="J34" s="517"/>
      <c r="K34" s="517"/>
      <c r="L34" s="517"/>
      <c r="M34" s="517"/>
      <c r="N34" s="517"/>
      <c r="O34" s="517"/>
      <c r="P34" s="517"/>
      <c r="Q34" s="517"/>
      <c r="R34" s="998"/>
      <c r="S34" s="998"/>
      <c r="T34" s="998"/>
      <c r="U34" s="998"/>
      <c r="V34" s="998"/>
      <c r="W34" s="998"/>
      <c r="X34" s="998"/>
      <c r="Y34" s="998"/>
      <c r="Z34" s="998"/>
      <c r="AA34" s="998"/>
      <c r="AB34" s="998"/>
      <c r="AC34" s="998"/>
      <c r="AD34" s="998"/>
      <c r="AE34" s="998"/>
      <c r="AF34" s="998"/>
      <c r="AG34" s="998"/>
    </row>
    <row r="35" spans="2:33" ht="12.75" customHeight="1" x14ac:dyDescent="0.25">
      <c r="B35" s="518" t="s">
        <v>647</v>
      </c>
      <c r="C35" s="517">
        <f>+C36+C37</f>
        <v>12133.32998</v>
      </c>
      <c r="D35" s="517">
        <f>+D36+D37</f>
        <v>11990.37947</v>
      </c>
      <c r="E35" s="517">
        <f>+E36+E37</f>
        <v>145395.01220999999</v>
      </c>
      <c r="F35" s="517">
        <f t="shared" ref="F35:K35" si="7">+F36+F37</f>
        <v>11434.95998</v>
      </c>
      <c r="G35" s="517">
        <f t="shared" si="7"/>
        <v>11615.605529999999</v>
      </c>
      <c r="H35" s="517">
        <f t="shared" si="7"/>
        <v>11615.44572</v>
      </c>
      <c r="I35" s="517">
        <f t="shared" si="7"/>
        <v>11434.480679999999</v>
      </c>
      <c r="J35" s="517">
        <f t="shared" si="7"/>
        <v>11615.126109999999</v>
      </c>
      <c r="K35" s="517">
        <f t="shared" si="7"/>
        <v>11434.16115</v>
      </c>
      <c r="L35" s="517">
        <f>+L36+L37</f>
        <v>238668.50082999992</v>
      </c>
      <c r="M35" s="517">
        <f>+M36+M37</f>
        <v>11614.806489999999</v>
      </c>
      <c r="N35" s="517">
        <f>+N36+N37</f>
        <v>11614.633229999999</v>
      </c>
      <c r="O35" s="517">
        <f>+O36+O37</f>
        <v>11252.89027</v>
      </c>
      <c r="P35" s="517">
        <f t="shared" ref="P35" si="8">+P36+P37</f>
        <v>34482.329989999998</v>
      </c>
      <c r="Q35" s="517">
        <f>+Q36+Q37</f>
        <v>273150.83081999992</v>
      </c>
      <c r="R35" s="998"/>
      <c r="S35" s="998"/>
      <c r="T35" s="998"/>
      <c r="U35" s="998"/>
      <c r="V35" s="998"/>
      <c r="W35" s="998"/>
      <c r="X35" s="998"/>
      <c r="Y35" s="998"/>
      <c r="Z35" s="998"/>
      <c r="AA35" s="998"/>
      <c r="AB35" s="998"/>
      <c r="AC35" s="998"/>
      <c r="AD35" s="998"/>
      <c r="AE35" s="998"/>
      <c r="AF35" s="998"/>
      <c r="AG35" s="998"/>
    </row>
    <row r="36" spans="2:33" ht="12.75" customHeight="1" x14ac:dyDescent="0.25">
      <c r="B36" s="519" t="s">
        <v>99</v>
      </c>
      <c r="C36" s="517">
        <v>0</v>
      </c>
      <c r="D36" s="517">
        <v>37.384160000000001</v>
      </c>
      <c r="E36" s="517">
        <v>133261.37127999999</v>
      </c>
      <c r="F36" s="517">
        <v>37.384160000000001</v>
      </c>
      <c r="G36" s="517">
        <v>37.384160000000001</v>
      </c>
      <c r="H36" s="517">
        <v>37.384160000000001</v>
      </c>
      <c r="I36" s="517">
        <v>37.384160000000001</v>
      </c>
      <c r="J36" s="517">
        <v>37.384160000000001</v>
      </c>
      <c r="K36" s="517">
        <v>37.384160000000001</v>
      </c>
      <c r="L36" s="517">
        <f>SUM(C36:K36)</f>
        <v>133523.0603999999</v>
      </c>
      <c r="M36" s="517">
        <v>37.384160000000001</v>
      </c>
      <c r="N36" s="517">
        <v>37.384160000000001</v>
      </c>
      <c r="O36" s="517">
        <v>37.384160000000001</v>
      </c>
      <c r="P36" s="517">
        <f>SUM(M36:O36)</f>
        <v>112.15248</v>
      </c>
      <c r="Q36" s="517">
        <f>+P36+L36</f>
        <v>133635.21287999989</v>
      </c>
      <c r="R36" s="998"/>
      <c r="S36" s="998"/>
      <c r="T36" s="998"/>
      <c r="U36" s="998"/>
      <c r="V36" s="998"/>
      <c r="W36" s="998"/>
      <c r="X36" s="998"/>
      <c r="Y36" s="998"/>
      <c r="Z36" s="998"/>
      <c r="AA36" s="998"/>
      <c r="AB36" s="998"/>
      <c r="AC36" s="998"/>
      <c r="AD36" s="998"/>
      <c r="AE36" s="998"/>
      <c r="AF36" s="998"/>
      <c r="AG36" s="998"/>
    </row>
    <row r="37" spans="2:33" ht="15.75" x14ac:dyDescent="0.25">
      <c r="B37" s="519" t="s">
        <v>100</v>
      </c>
      <c r="C37" s="517">
        <v>12133.32998</v>
      </c>
      <c r="D37" s="517">
        <v>11952.99531</v>
      </c>
      <c r="E37" s="517">
        <v>12133.64093</v>
      </c>
      <c r="F37" s="517">
        <v>11397.57582</v>
      </c>
      <c r="G37" s="517">
        <v>11578.221369999999</v>
      </c>
      <c r="H37" s="517">
        <v>11578.06156</v>
      </c>
      <c r="I37" s="517">
        <v>11397.096519999999</v>
      </c>
      <c r="J37" s="517">
        <v>11577.74195</v>
      </c>
      <c r="K37" s="517">
        <v>11396.77699</v>
      </c>
      <c r="L37" s="517">
        <f>SUM(C37:K37)</f>
        <v>105145.44043</v>
      </c>
      <c r="M37" s="517">
        <v>11577.422329999999</v>
      </c>
      <c r="N37" s="517">
        <v>11577.24907</v>
      </c>
      <c r="O37" s="517">
        <v>11215.50611</v>
      </c>
      <c r="P37" s="517">
        <f>SUM(M37:O37)</f>
        <v>34370.177510000001</v>
      </c>
      <c r="Q37" s="517">
        <f>+P37+L37</f>
        <v>139515.61794</v>
      </c>
      <c r="R37" s="998"/>
      <c r="S37" s="998"/>
      <c r="T37" s="998"/>
      <c r="U37" s="998"/>
      <c r="V37" s="998"/>
      <c r="W37" s="998"/>
      <c r="X37" s="998"/>
      <c r="Y37" s="998"/>
      <c r="Z37" s="998"/>
      <c r="AA37" s="998"/>
      <c r="AB37" s="998"/>
      <c r="AC37" s="998"/>
      <c r="AD37" s="998"/>
      <c r="AE37" s="998"/>
      <c r="AF37" s="998"/>
      <c r="AG37" s="998"/>
    </row>
    <row r="38" spans="2:33" ht="12.75" customHeight="1" x14ac:dyDescent="0.25">
      <c r="B38" s="520"/>
      <c r="C38" s="521"/>
      <c r="D38" s="521"/>
      <c r="E38" s="521"/>
      <c r="F38" s="521"/>
      <c r="G38" s="521"/>
      <c r="H38" s="521"/>
      <c r="I38" s="521"/>
      <c r="J38" s="521"/>
      <c r="K38" s="521"/>
      <c r="L38" s="521"/>
      <c r="M38" s="521"/>
      <c r="N38" s="521"/>
      <c r="O38" s="521"/>
      <c r="P38" s="521"/>
      <c r="Q38" s="521"/>
      <c r="R38" s="998"/>
      <c r="S38" s="998"/>
      <c r="T38" s="998"/>
      <c r="U38" s="998"/>
      <c r="V38" s="998"/>
      <c r="W38" s="998"/>
      <c r="X38" s="998"/>
      <c r="Y38" s="998"/>
      <c r="Z38" s="998"/>
      <c r="AA38" s="998"/>
      <c r="AB38" s="998"/>
      <c r="AC38" s="998"/>
      <c r="AD38" s="998"/>
      <c r="AE38" s="998"/>
      <c r="AF38" s="998"/>
      <c r="AG38" s="998"/>
    </row>
    <row r="39" spans="2:33" ht="15.75" x14ac:dyDescent="0.25">
      <c r="B39" s="519"/>
      <c r="C39" s="517"/>
      <c r="D39" s="517"/>
      <c r="E39" s="517"/>
      <c r="F39" s="517"/>
      <c r="G39" s="517"/>
      <c r="H39" s="517"/>
      <c r="I39" s="517"/>
      <c r="J39" s="517"/>
      <c r="K39" s="517"/>
      <c r="L39" s="517"/>
      <c r="M39" s="517"/>
      <c r="N39" s="517"/>
      <c r="O39" s="517"/>
      <c r="P39" s="517"/>
      <c r="Q39" s="517"/>
      <c r="R39" s="998"/>
      <c r="S39" s="998"/>
      <c r="T39" s="998"/>
      <c r="U39" s="998"/>
      <c r="V39" s="998"/>
      <c r="W39" s="998"/>
      <c r="X39" s="998"/>
      <c r="Y39" s="998"/>
      <c r="Z39" s="998"/>
      <c r="AA39" s="998"/>
      <c r="AB39" s="998"/>
      <c r="AC39" s="998"/>
      <c r="AD39" s="998"/>
      <c r="AE39" s="998"/>
      <c r="AF39" s="998"/>
      <c r="AG39" s="998"/>
    </row>
    <row r="40" spans="2:33" ht="12.75" customHeight="1" x14ac:dyDescent="0.25">
      <c r="B40" s="519" t="s">
        <v>648</v>
      </c>
      <c r="C40" s="517">
        <f>+C41+C42</f>
        <v>217129.79721000002</v>
      </c>
      <c r="D40" s="517">
        <f>+D41+D42</f>
        <v>756531.96257000009</v>
      </c>
      <c r="E40" s="517">
        <f>+E41+E42</f>
        <v>211664.83247999998</v>
      </c>
      <c r="F40" s="517">
        <f t="shared" ref="F40:K40" si="9">+F41+F42</f>
        <v>212598.43776999999</v>
      </c>
      <c r="G40" s="517">
        <f t="shared" si="9"/>
        <v>213515.88378999999</v>
      </c>
      <c r="H40" s="517">
        <f t="shared" si="9"/>
        <v>219490.23074999999</v>
      </c>
      <c r="I40" s="517">
        <f t="shared" si="9"/>
        <v>203605.27596999999</v>
      </c>
      <c r="J40" s="517">
        <f t="shared" si="9"/>
        <v>207013.82543999999</v>
      </c>
      <c r="K40" s="517">
        <f t="shared" si="9"/>
        <v>198147.34437000001</v>
      </c>
      <c r="L40" s="517">
        <f>+L41+L42</f>
        <v>2439697.5903500002</v>
      </c>
      <c r="M40" s="517">
        <f>+M41+M42</f>
        <v>139106.58145</v>
      </c>
      <c r="N40" s="517">
        <f>+N41+N42</f>
        <v>139596.02307</v>
      </c>
      <c r="O40" s="517">
        <f>+O41+O42</f>
        <v>135434.07988999999</v>
      </c>
      <c r="P40" s="517">
        <f t="shared" ref="P40" si="10">+P41+P42</f>
        <v>414136.68440999999</v>
      </c>
      <c r="Q40" s="517">
        <f>+Q41+Q42</f>
        <v>2853834.2747599999</v>
      </c>
      <c r="R40" s="998"/>
      <c r="S40" s="998"/>
      <c r="T40" s="998"/>
      <c r="U40" s="998"/>
      <c r="V40" s="998"/>
      <c r="W40" s="998"/>
      <c r="X40" s="998"/>
      <c r="Y40" s="998"/>
      <c r="Z40" s="998"/>
      <c r="AA40" s="998"/>
      <c r="AB40" s="998"/>
      <c r="AC40" s="998"/>
      <c r="AD40" s="998"/>
      <c r="AE40" s="998"/>
      <c r="AF40" s="998"/>
      <c r="AG40" s="998"/>
    </row>
    <row r="41" spans="2:33" ht="12.75" customHeight="1" x14ac:dyDescent="0.25">
      <c r="B41" s="519" t="s">
        <v>99</v>
      </c>
      <c r="C41" s="517">
        <v>171892.19377000001</v>
      </c>
      <c r="D41" s="517">
        <v>708132.75262000004</v>
      </c>
      <c r="E41" s="517">
        <v>171888.20163999998</v>
      </c>
      <c r="F41" s="517">
        <v>171888.66715999998</v>
      </c>
      <c r="G41" s="517">
        <v>173612.32034999999</v>
      </c>
      <c r="H41" s="517">
        <v>184057.31078999999</v>
      </c>
      <c r="I41" s="517">
        <v>171892.9736</v>
      </c>
      <c r="J41" s="517">
        <v>173611.89898</v>
      </c>
      <c r="K41" s="517">
        <v>171888.93654</v>
      </c>
      <c r="L41" s="517">
        <f>SUM(C41:K41)</f>
        <v>2098865.2554500001</v>
      </c>
      <c r="M41" s="517">
        <v>113117.39771999999</v>
      </c>
      <c r="N41" s="517">
        <v>114841.18798</v>
      </c>
      <c r="O41" s="517">
        <v>113121.58467</v>
      </c>
      <c r="P41" s="517">
        <f>SUM(M41:O41)</f>
        <v>341080.17037000001</v>
      </c>
      <c r="Q41" s="517">
        <f>+P41+L41</f>
        <v>2439945.42582</v>
      </c>
      <c r="R41" s="998"/>
      <c r="S41" s="998"/>
      <c r="T41" s="998"/>
      <c r="U41" s="998"/>
      <c r="V41" s="998"/>
      <c r="W41" s="998"/>
      <c r="X41" s="998"/>
      <c r="Y41" s="998"/>
      <c r="Z41" s="998"/>
      <c r="AA41" s="998"/>
      <c r="AB41" s="998"/>
      <c r="AC41" s="998"/>
      <c r="AD41" s="998"/>
      <c r="AE41" s="998"/>
      <c r="AF41" s="998"/>
      <c r="AG41" s="998"/>
    </row>
    <row r="42" spans="2:33" ht="12.75" customHeight="1" x14ac:dyDescent="0.25">
      <c r="B42" s="519" t="s">
        <v>100</v>
      </c>
      <c r="C42" s="517">
        <v>45237.603439999999</v>
      </c>
      <c r="D42" s="517">
        <v>48399.209950000004</v>
      </c>
      <c r="E42" s="517">
        <v>39776.630840000005</v>
      </c>
      <c r="F42" s="517">
        <v>40709.77061</v>
      </c>
      <c r="G42" s="517">
        <v>39903.563439999998</v>
      </c>
      <c r="H42" s="517">
        <v>35432.919959999999</v>
      </c>
      <c r="I42" s="517">
        <v>31712.302370000001</v>
      </c>
      <c r="J42" s="517">
        <v>33401.926460000002</v>
      </c>
      <c r="K42" s="517">
        <v>26258.407830000004</v>
      </c>
      <c r="L42" s="517">
        <f>SUM(C42:K42)</f>
        <v>340832.33489999996</v>
      </c>
      <c r="M42" s="517">
        <v>25989.183730000001</v>
      </c>
      <c r="N42" s="517">
        <v>24754.83509</v>
      </c>
      <c r="O42" s="517">
        <v>22312.495220000004</v>
      </c>
      <c r="P42" s="517">
        <f>SUM(M42:O42)</f>
        <v>73056.514040000009</v>
      </c>
      <c r="Q42" s="517">
        <f>+P42+L42</f>
        <v>413888.84893999994</v>
      </c>
      <c r="R42" s="998"/>
      <c r="S42" s="998"/>
      <c r="T42" s="998"/>
      <c r="U42" s="998"/>
      <c r="V42" s="998"/>
      <c r="W42" s="998"/>
      <c r="X42" s="998"/>
      <c r="Y42" s="998"/>
      <c r="Z42" s="998"/>
      <c r="AA42" s="998"/>
      <c r="AB42" s="998"/>
      <c r="AC42" s="998"/>
      <c r="AD42" s="998"/>
      <c r="AE42" s="998"/>
      <c r="AF42" s="998"/>
      <c r="AG42" s="998"/>
    </row>
    <row r="43" spans="2:33" ht="12.75" customHeight="1" x14ac:dyDescent="0.25">
      <c r="B43" s="525"/>
      <c r="C43" s="521"/>
      <c r="D43" s="521"/>
      <c r="E43" s="521"/>
      <c r="F43" s="521"/>
      <c r="G43" s="521"/>
      <c r="H43" s="521"/>
      <c r="I43" s="521"/>
      <c r="J43" s="521"/>
      <c r="K43" s="521"/>
      <c r="L43" s="521"/>
      <c r="M43" s="521"/>
      <c r="N43" s="521"/>
      <c r="O43" s="521"/>
      <c r="P43" s="521"/>
      <c r="Q43" s="521"/>
      <c r="R43" s="998"/>
      <c r="S43" s="998"/>
      <c r="T43" s="998"/>
      <c r="U43" s="998"/>
      <c r="V43" s="998"/>
      <c r="W43" s="998"/>
      <c r="X43" s="998"/>
      <c r="Y43" s="998"/>
      <c r="Z43" s="998"/>
      <c r="AA43" s="998"/>
      <c r="AB43" s="998"/>
      <c r="AC43" s="998"/>
      <c r="AD43" s="998"/>
      <c r="AE43" s="998"/>
      <c r="AF43" s="998"/>
      <c r="AG43" s="998"/>
    </row>
    <row r="44" spans="2:33" ht="15.75" x14ac:dyDescent="0.25">
      <c r="B44" s="519"/>
      <c r="C44" s="517"/>
      <c r="D44" s="517"/>
      <c r="E44" s="517"/>
      <c r="F44" s="517"/>
      <c r="G44" s="517"/>
      <c r="H44" s="517"/>
      <c r="I44" s="517"/>
      <c r="J44" s="517"/>
      <c r="K44" s="517"/>
      <c r="L44" s="517"/>
      <c r="M44" s="517"/>
      <c r="N44" s="517"/>
      <c r="O44" s="517"/>
      <c r="P44" s="517"/>
      <c r="Q44" s="517"/>
      <c r="R44" s="998"/>
      <c r="S44" s="998"/>
      <c r="T44" s="998"/>
      <c r="U44" s="998"/>
      <c r="V44" s="998"/>
      <c r="W44" s="998"/>
      <c r="X44" s="998"/>
      <c r="Y44" s="998"/>
      <c r="Z44" s="998"/>
      <c r="AA44" s="998"/>
      <c r="AB44" s="998"/>
      <c r="AC44" s="998"/>
      <c r="AD44" s="998"/>
      <c r="AE44" s="998"/>
      <c r="AF44" s="998"/>
      <c r="AG44" s="998"/>
    </row>
    <row r="45" spans="2:33" ht="12.75" customHeight="1" x14ac:dyDescent="0.25">
      <c r="B45" s="526" t="s">
        <v>649</v>
      </c>
      <c r="C45" s="517">
        <f>+C46+C47</f>
        <v>10507.215120000001</v>
      </c>
      <c r="D45" s="517">
        <f>+D46+D47</f>
        <v>10391.272959999998</v>
      </c>
      <c r="E45" s="517">
        <f>+E46+E47</f>
        <v>10421.68167</v>
      </c>
      <c r="F45" s="517">
        <f t="shared" ref="F45:K45" si="11">+F46+F47</f>
        <v>10305.025730000001</v>
      </c>
      <c r="G45" s="517">
        <f t="shared" si="11"/>
        <v>10335.10175</v>
      </c>
      <c r="H45" s="517">
        <f t="shared" si="11"/>
        <v>10291.811779999996</v>
      </c>
      <c r="I45" s="517">
        <f t="shared" si="11"/>
        <v>11860.659510000001</v>
      </c>
      <c r="J45" s="517">
        <f t="shared" si="11"/>
        <v>11878.531309999998</v>
      </c>
      <c r="K45" s="517">
        <f t="shared" si="11"/>
        <v>11751.0998</v>
      </c>
      <c r="L45" s="517">
        <f>+L46+L47</f>
        <v>97742.39963</v>
      </c>
      <c r="M45" s="517">
        <f>+M46+M47</f>
        <v>11768.54105</v>
      </c>
      <c r="N45" s="517">
        <f>+N46+N47</f>
        <v>11713.545910000004</v>
      </c>
      <c r="O45" s="517">
        <f>+O46+O47</f>
        <v>10235.996930000001</v>
      </c>
      <c r="P45" s="517">
        <f t="shared" ref="P45" si="12">+P46+P47</f>
        <v>33718.083890000009</v>
      </c>
      <c r="Q45" s="517">
        <f>+Q46+Q47</f>
        <v>131460.48352000001</v>
      </c>
      <c r="R45" s="998"/>
      <c r="S45" s="998"/>
      <c r="T45" s="998"/>
      <c r="U45" s="998"/>
      <c r="V45" s="998"/>
      <c r="W45" s="998"/>
      <c r="X45" s="998"/>
      <c r="Y45" s="998"/>
      <c r="Z45" s="998"/>
      <c r="AA45" s="998"/>
      <c r="AB45" s="998"/>
      <c r="AC45" s="998"/>
      <c r="AD45" s="998"/>
      <c r="AE45" s="998"/>
      <c r="AF45" s="998"/>
      <c r="AG45" s="998"/>
    </row>
    <row r="46" spans="2:33" ht="12.75" customHeight="1" x14ac:dyDescent="0.25">
      <c r="B46" s="519" t="s">
        <v>99</v>
      </c>
      <c r="C46" s="517">
        <v>6308.2446300000011</v>
      </c>
      <c r="D46" s="517">
        <v>6308.2446299999992</v>
      </c>
      <c r="E46" s="517">
        <v>6308.2446300000001</v>
      </c>
      <c r="F46" s="517">
        <v>6308.2446300000001</v>
      </c>
      <c r="G46" s="517">
        <v>6308.2446300000001</v>
      </c>
      <c r="H46" s="517">
        <v>6308.2446299999974</v>
      </c>
      <c r="I46" s="517">
        <v>7993.2492500000008</v>
      </c>
      <c r="J46" s="517">
        <v>7993.2492499999989</v>
      </c>
      <c r="K46" s="517">
        <v>7993.2492499999998</v>
      </c>
      <c r="L46" s="517">
        <f>SUM(C46:K46)</f>
        <v>61829.215530000001</v>
      </c>
      <c r="M46" s="517">
        <v>7993.2492499999998</v>
      </c>
      <c r="N46" s="517">
        <v>7993.2492500000044</v>
      </c>
      <c r="O46" s="517">
        <v>6714.27646</v>
      </c>
      <c r="P46" s="517">
        <f>SUM(M46:O46)</f>
        <v>22700.774960000006</v>
      </c>
      <c r="Q46" s="517">
        <f>+L46+P46</f>
        <v>84529.990490000011</v>
      </c>
      <c r="R46" s="998"/>
      <c r="S46" s="998"/>
      <c r="T46" s="998"/>
      <c r="U46" s="998"/>
      <c r="V46" s="998"/>
      <c r="W46" s="998"/>
      <c r="X46" s="998"/>
      <c r="Y46" s="998"/>
      <c r="Z46" s="998"/>
      <c r="AA46" s="998"/>
      <c r="AB46" s="998"/>
      <c r="AC46" s="998"/>
      <c r="AD46" s="998"/>
      <c r="AE46" s="998"/>
      <c r="AF46" s="998"/>
      <c r="AG46" s="998"/>
    </row>
    <row r="47" spans="2:33" ht="12.75" customHeight="1" x14ac:dyDescent="0.25">
      <c r="B47" s="519" t="s">
        <v>100</v>
      </c>
      <c r="C47" s="517">
        <v>4198.9704900000006</v>
      </c>
      <c r="D47" s="517">
        <v>4083.0283300000001</v>
      </c>
      <c r="E47" s="517">
        <v>4113.4370399999998</v>
      </c>
      <c r="F47" s="517">
        <v>3996.7811000000002</v>
      </c>
      <c r="G47" s="517">
        <v>4026.8571200000001</v>
      </c>
      <c r="H47" s="517">
        <v>3983.5671499999999</v>
      </c>
      <c r="I47" s="517">
        <v>3867.4102599999997</v>
      </c>
      <c r="J47" s="517">
        <v>3885.28206</v>
      </c>
      <c r="K47" s="517">
        <v>3757.8505499999997</v>
      </c>
      <c r="L47" s="517">
        <f>SUM(C47:K47)</f>
        <v>35913.184100000006</v>
      </c>
      <c r="M47" s="517">
        <v>3775.2918</v>
      </c>
      <c r="N47" s="517">
        <v>3720.29666</v>
      </c>
      <c r="O47" s="517">
        <v>3521.7204700000002</v>
      </c>
      <c r="P47" s="517">
        <f>SUM(M47:O47)</f>
        <v>11017.308929999999</v>
      </c>
      <c r="Q47" s="517">
        <f>+L47+P47</f>
        <v>46930.493030000005</v>
      </c>
      <c r="R47" s="998"/>
      <c r="S47" s="998"/>
      <c r="T47" s="998"/>
      <c r="U47" s="998"/>
      <c r="V47" s="998"/>
      <c r="W47" s="998"/>
      <c r="X47" s="998"/>
      <c r="Y47" s="998"/>
      <c r="Z47" s="998"/>
      <c r="AA47" s="998"/>
      <c r="AB47" s="998"/>
      <c r="AC47" s="998"/>
      <c r="AD47" s="998"/>
      <c r="AE47" s="998"/>
      <c r="AF47" s="998"/>
      <c r="AG47" s="998"/>
    </row>
    <row r="48" spans="2:33" ht="12.75" customHeight="1" x14ac:dyDescent="0.25">
      <c r="B48" s="525"/>
      <c r="C48" s="521"/>
      <c r="D48" s="521"/>
      <c r="E48" s="521"/>
      <c r="F48" s="521"/>
      <c r="G48" s="521"/>
      <c r="H48" s="521"/>
      <c r="I48" s="521"/>
      <c r="J48" s="521"/>
      <c r="K48" s="521"/>
      <c r="L48" s="521"/>
      <c r="M48" s="521"/>
      <c r="N48" s="521"/>
      <c r="O48" s="521"/>
      <c r="P48" s="521"/>
      <c r="Q48" s="521"/>
      <c r="R48" s="998"/>
      <c r="S48" s="998"/>
      <c r="T48" s="998"/>
      <c r="U48" s="998"/>
      <c r="V48" s="998"/>
      <c r="W48" s="998"/>
      <c r="X48" s="998"/>
      <c r="Y48" s="998"/>
      <c r="Z48" s="998"/>
      <c r="AA48" s="998"/>
      <c r="AB48" s="998"/>
      <c r="AC48" s="998"/>
      <c r="AD48" s="998"/>
      <c r="AE48" s="998"/>
      <c r="AF48" s="998"/>
      <c r="AG48" s="998"/>
    </row>
    <row r="49" spans="2:33" ht="12.75" customHeight="1" x14ac:dyDescent="0.25">
      <c r="B49" s="519"/>
      <c r="C49" s="517"/>
      <c r="D49" s="517"/>
      <c r="E49" s="517"/>
      <c r="F49" s="517"/>
      <c r="G49" s="517"/>
      <c r="H49" s="517"/>
      <c r="I49" s="517"/>
      <c r="J49" s="517"/>
      <c r="K49" s="517"/>
      <c r="L49" s="517"/>
      <c r="M49" s="517"/>
      <c r="N49" s="517"/>
      <c r="O49" s="517"/>
      <c r="P49" s="517"/>
      <c r="Q49" s="517"/>
      <c r="R49" s="998"/>
      <c r="S49" s="998"/>
      <c r="T49" s="998"/>
      <c r="U49" s="998"/>
      <c r="V49" s="998"/>
      <c r="W49" s="998"/>
      <c r="X49" s="998"/>
      <c r="Y49" s="998"/>
      <c r="Z49" s="998"/>
      <c r="AA49" s="998"/>
      <c r="AB49" s="998"/>
      <c r="AC49" s="998"/>
      <c r="AD49" s="998"/>
      <c r="AE49" s="998"/>
      <c r="AF49" s="998"/>
      <c r="AG49" s="998"/>
    </row>
    <row r="50" spans="2:33" ht="12.75" customHeight="1" x14ac:dyDescent="0.25">
      <c r="B50" s="526" t="s">
        <v>650</v>
      </c>
      <c r="C50" s="517">
        <f t="shared" ref="C50:Q50" si="13">+C51+C52</f>
        <v>46968.563320000001</v>
      </c>
      <c r="D50" s="517">
        <f t="shared" si="13"/>
        <v>2514.2296000000001</v>
      </c>
      <c r="E50" s="517">
        <f t="shared" si="13"/>
        <v>31768.894800000002</v>
      </c>
      <c r="F50" s="517">
        <f t="shared" si="13"/>
        <v>1717.0330900000001</v>
      </c>
      <c r="G50" s="517">
        <f t="shared" si="13"/>
        <v>0</v>
      </c>
      <c r="H50" s="517">
        <f t="shared" si="13"/>
        <v>54610.548349999997</v>
      </c>
      <c r="I50" s="517">
        <f t="shared" si="13"/>
        <v>44865.43593</v>
      </c>
      <c r="J50" s="517">
        <f t="shared" si="13"/>
        <v>2430.4887400000002</v>
      </c>
      <c r="K50" s="517">
        <f t="shared" si="13"/>
        <v>31306.225409999999</v>
      </c>
      <c r="L50" s="517">
        <f t="shared" si="13"/>
        <v>216181.41924000002</v>
      </c>
      <c r="M50" s="517">
        <f t="shared" si="13"/>
        <v>1670.8541699999998</v>
      </c>
      <c r="N50" s="517">
        <f t="shared" si="13"/>
        <v>17218.655649999997</v>
      </c>
      <c r="O50" s="517">
        <f t="shared" si="13"/>
        <v>34345.958359999997</v>
      </c>
      <c r="P50" s="517">
        <f t="shared" si="13"/>
        <v>53235.468179999996</v>
      </c>
      <c r="Q50" s="517">
        <f t="shared" si="13"/>
        <v>269416.88742000004</v>
      </c>
      <c r="R50" s="998"/>
      <c r="S50" s="998"/>
      <c r="T50" s="998"/>
      <c r="U50" s="998"/>
      <c r="V50" s="998"/>
      <c r="W50" s="998"/>
      <c r="X50" s="998"/>
      <c r="Y50" s="998"/>
      <c r="Z50" s="998"/>
      <c r="AA50" s="998"/>
      <c r="AB50" s="998"/>
      <c r="AC50" s="998"/>
      <c r="AD50" s="998"/>
      <c r="AE50" s="998"/>
      <c r="AF50" s="998"/>
      <c r="AG50" s="998"/>
    </row>
    <row r="51" spans="2:33" ht="12.75" customHeight="1" x14ac:dyDescent="0.25">
      <c r="B51" s="519" t="s">
        <v>99</v>
      </c>
      <c r="C51" s="517">
        <v>46968.563320000001</v>
      </c>
      <c r="D51" s="517">
        <v>2514.2296000000001</v>
      </c>
      <c r="E51" s="517">
        <v>0</v>
      </c>
      <c r="F51" s="517">
        <v>1717.0330900000001</v>
      </c>
      <c r="G51" s="517">
        <v>0</v>
      </c>
      <c r="H51" s="517">
        <v>19801.920600000001</v>
      </c>
      <c r="I51" s="517">
        <v>44865.43593</v>
      </c>
      <c r="J51" s="517">
        <v>2430.4887400000002</v>
      </c>
      <c r="K51" s="517">
        <v>0</v>
      </c>
      <c r="L51" s="517">
        <f>SUM(C51:K51)</f>
        <v>118297.67128000001</v>
      </c>
      <c r="M51" s="517">
        <v>1670.8541699999998</v>
      </c>
      <c r="N51" s="517">
        <v>17218.655649999997</v>
      </c>
      <c r="O51" s="517">
        <v>0</v>
      </c>
      <c r="P51" s="517">
        <f>SUM(M51:O51)</f>
        <v>18889.509819999996</v>
      </c>
      <c r="Q51" s="517">
        <f>+P51+L51</f>
        <v>137187.18110000002</v>
      </c>
      <c r="R51" s="998"/>
      <c r="S51" s="998"/>
      <c r="T51" s="998"/>
      <c r="U51" s="998"/>
      <c r="V51" s="998"/>
      <c r="W51" s="998"/>
      <c r="X51" s="998"/>
      <c r="Y51" s="998"/>
      <c r="Z51" s="998"/>
      <c r="AA51" s="998"/>
      <c r="AB51" s="998"/>
      <c r="AC51" s="998"/>
      <c r="AD51" s="998"/>
      <c r="AE51" s="998"/>
      <c r="AF51" s="998"/>
      <c r="AG51" s="998"/>
    </row>
    <row r="52" spans="2:33" ht="12.75" customHeight="1" x14ac:dyDescent="0.25">
      <c r="B52" s="519" t="s">
        <v>100</v>
      </c>
      <c r="C52" s="517">
        <v>0</v>
      </c>
      <c r="D52" s="517">
        <v>0</v>
      </c>
      <c r="E52" s="517">
        <v>31768.894800000002</v>
      </c>
      <c r="F52" s="517">
        <v>0</v>
      </c>
      <c r="G52" s="517">
        <v>0</v>
      </c>
      <c r="H52" s="517">
        <v>34808.62775</v>
      </c>
      <c r="I52" s="517">
        <v>0</v>
      </c>
      <c r="J52" s="517">
        <v>0</v>
      </c>
      <c r="K52" s="517">
        <v>31306.225409999999</v>
      </c>
      <c r="L52" s="517">
        <f>SUM(C52:K52)</f>
        <v>97883.747959999993</v>
      </c>
      <c r="M52" s="517">
        <v>0</v>
      </c>
      <c r="N52" s="517">
        <v>0</v>
      </c>
      <c r="O52" s="517">
        <v>34345.958359999997</v>
      </c>
      <c r="P52" s="517">
        <f>SUM(M52:O52)</f>
        <v>34345.958359999997</v>
      </c>
      <c r="Q52" s="517">
        <f>+P52+L52</f>
        <v>132229.70632</v>
      </c>
      <c r="R52" s="998"/>
      <c r="S52" s="998"/>
      <c r="T52" s="998"/>
      <c r="U52" s="998"/>
      <c r="V52" s="998"/>
      <c r="W52" s="998"/>
      <c r="X52" s="998"/>
      <c r="Y52" s="998"/>
      <c r="Z52" s="998"/>
      <c r="AA52" s="998"/>
      <c r="AB52" s="998"/>
      <c r="AC52" s="998"/>
      <c r="AD52" s="998"/>
      <c r="AE52" s="998"/>
      <c r="AF52" s="998"/>
      <c r="AG52" s="998"/>
    </row>
    <row r="53" spans="2:33" ht="12.75" customHeight="1" x14ac:dyDescent="0.25">
      <c r="B53" s="525"/>
      <c r="C53" s="521"/>
      <c r="D53" s="521"/>
      <c r="E53" s="521"/>
      <c r="F53" s="521"/>
      <c r="G53" s="521"/>
      <c r="H53" s="521"/>
      <c r="I53" s="521"/>
      <c r="J53" s="521"/>
      <c r="K53" s="521"/>
      <c r="L53" s="521"/>
      <c r="M53" s="521"/>
      <c r="N53" s="521"/>
      <c r="O53" s="521"/>
      <c r="P53" s="521"/>
      <c r="Q53" s="521"/>
      <c r="R53" s="998"/>
      <c r="S53" s="998"/>
      <c r="T53" s="998"/>
      <c r="U53" s="998"/>
      <c r="V53" s="998"/>
      <c r="W53" s="998"/>
      <c r="X53" s="998"/>
      <c r="Y53" s="998"/>
      <c r="Z53" s="998"/>
      <c r="AA53" s="998"/>
      <c r="AB53" s="998"/>
      <c r="AC53" s="998"/>
      <c r="AD53" s="998"/>
      <c r="AE53" s="998"/>
      <c r="AF53" s="998"/>
      <c r="AG53" s="998"/>
    </row>
    <row r="54" spans="2:33" ht="15.75" x14ac:dyDescent="0.25">
      <c r="B54" s="526"/>
      <c r="C54" s="517"/>
      <c r="D54" s="517"/>
      <c r="E54" s="517"/>
      <c r="F54" s="517"/>
      <c r="G54" s="517"/>
      <c r="H54" s="517"/>
      <c r="I54" s="517"/>
      <c r="J54" s="517"/>
      <c r="K54" s="517"/>
      <c r="L54" s="517"/>
      <c r="M54" s="517"/>
      <c r="N54" s="517"/>
      <c r="O54" s="517"/>
      <c r="P54" s="517"/>
      <c r="Q54" s="517"/>
      <c r="R54" s="998"/>
      <c r="S54" s="998"/>
      <c r="T54" s="998"/>
      <c r="U54" s="998"/>
      <c r="V54" s="998"/>
      <c r="W54" s="998"/>
      <c r="X54" s="998"/>
      <c r="Y54" s="998"/>
      <c r="Z54" s="998"/>
      <c r="AA54" s="998"/>
      <c r="AB54" s="998"/>
      <c r="AC54" s="998"/>
      <c r="AD54" s="998"/>
      <c r="AE54" s="998"/>
      <c r="AF54" s="998"/>
      <c r="AG54" s="998"/>
    </row>
    <row r="55" spans="2:33" ht="12.75" customHeight="1" x14ac:dyDescent="0.25">
      <c r="B55" s="524" t="s">
        <v>651</v>
      </c>
      <c r="C55" s="517">
        <f>+C56+C57</f>
        <v>1082803.2699500001</v>
      </c>
      <c r="D55" s="517">
        <f>+D56+D57</f>
        <v>867376.44137999997</v>
      </c>
      <c r="E55" s="517">
        <f>+E56+E57</f>
        <v>2182613.92111</v>
      </c>
      <c r="F55" s="517">
        <f t="shared" ref="F55:K55" si="14">+F56+F57</f>
        <v>2284658.2083299998</v>
      </c>
      <c r="G55" s="517">
        <f t="shared" si="14"/>
        <v>1156501.9218299999</v>
      </c>
      <c r="H55" s="517">
        <f t="shared" si="14"/>
        <v>1213193.19251</v>
      </c>
      <c r="I55" s="517">
        <f t="shared" si="14"/>
        <v>916130.93415999995</v>
      </c>
      <c r="J55" s="517">
        <f t="shared" si="14"/>
        <v>3401476.2406899999</v>
      </c>
      <c r="K55" s="517">
        <f t="shared" si="14"/>
        <v>9038856.19692</v>
      </c>
      <c r="L55" s="517">
        <f>+L56+L57</f>
        <v>22143610.326880001</v>
      </c>
      <c r="M55" s="517">
        <f>+M56+M57</f>
        <v>504552.30904000002</v>
      </c>
      <c r="N55" s="517">
        <f>+N56+N57</f>
        <v>1190516.6842400001</v>
      </c>
      <c r="O55" s="517">
        <f>+O56+O57</f>
        <v>1678061.61207</v>
      </c>
      <c r="P55" s="517">
        <f t="shared" ref="P55:Q55" si="15">+P56+P57</f>
        <v>3373130.6053499999</v>
      </c>
      <c r="Q55" s="517">
        <f t="shared" si="15"/>
        <v>25516740.932229999</v>
      </c>
      <c r="R55" s="998"/>
      <c r="S55" s="998"/>
      <c r="T55" s="998"/>
      <c r="U55" s="998"/>
      <c r="V55" s="998"/>
      <c r="W55" s="998"/>
      <c r="X55" s="998"/>
      <c r="Y55" s="998"/>
      <c r="Z55" s="998"/>
      <c r="AA55" s="998"/>
      <c r="AB55" s="998"/>
      <c r="AC55" s="998"/>
      <c r="AD55" s="998"/>
      <c r="AE55" s="998"/>
      <c r="AF55" s="998"/>
      <c r="AG55" s="998"/>
    </row>
    <row r="56" spans="2:33" ht="12.75" customHeight="1" x14ac:dyDescent="0.25">
      <c r="B56" s="519" t="s">
        <v>99</v>
      </c>
      <c r="C56" s="517">
        <v>1082803.2699500001</v>
      </c>
      <c r="D56" s="517">
        <v>867376.44137999997</v>
      </c>
      <c r="E56" s="517">
        <v>2182613.92111</v>
      </c>
      <c r="F56" s="517">
        <v>2284658.2083299998</v>
      </c>
      <c r="G56" s="517">
        <v>1156501.9218299999</v>
      </c>
      <c r="H56" s="517">
        <v>1213193.19251</v>
      </c>
      <c r="I56" s="517">
        <v>916130.93415999995</v>
      </c>
      <c r="J56" s="517">
        <v>3401476.2406899999</v>
      </c>
      <c r="K56" s="517">
        <v>9038856.19692</v>
      </c>
      <c r="L56" s="517">
        <f>SUM(C56:K56)</f>
        <v>22143610.326880001</v>
      </c>
      <c r="M56" s="517">
        <v>504552.30904000002</v>
      </c>
      <c r="N56" s="517">
        <v>1190516.6842400001</v>
      </c>
      <c r="O56" s="517">
        <v>1678061.61207</v>
      </c>
      <c r="P56" s="517">
        <f>SUM(M56:O56)</f>
        <v>3373130.6053499999</v>
      </c>
      <c r="Q56" s="517">
        <f>+P56+L56</f>
        <v>25516740.932229999</v>
      </c>
      <c r="R56" s="998"/>
      <c r="S56" s="998"/>
      <c r="T56" s="998"/>
      <c r="U56" s="998"/>
      <c r="V56" s="998"/>
      <c r="W56" s="998"/>
      <c r="X56" s="998"/>
      <c r="Y56" s="998"/>
      <c r="Z56" s="998"/>
      <c r="AA56" s="998"/>
      <c r="AB56" s="998"/>
      <c r="AC56" s="998"/>
      <c r="AD56" s="998"/>
      <c r="AE56" s="998"/>
      <c r="AF56" s="998"/>
      <c r="AG56" s="998"/>
    </row>
    <row r="57" spans="2:33" ht="12.75" customHeight="1" x14ac:dyDescent="0.25">
      <c r="B57" s="519" t="s">
        <v>100</v>
      </c>
      <c r="C57" s="517">
        <v>0</v>
      </c>
      <c r="D57" s="517">
        <v>0</v>
      </c>
      <c r="E57" s="517">
        <v>0</v>
      </c>
      <c r="F57" s="517">
        <v>0</v>
      </c>
      <c r="G57" s="517">
        <v>0</v>
      </c>
      <c r="H57" s="517">
        <v>0</v>
      </c>
      <c r="I57" s="517">
        <v>0</v>
      </c>
      <c r="J57" s="517">
        <v>0</v>
      </c>
      <c r="K57" s="517">
        <v>0</v>
      </c>
      <c r="L57" s="517">
        <v>0</v>
      </c>
      <c r="M57" s="517">
        <v>0</v>
      </c>
      <c r="N57" s="517">
        <v>0</v>
      </c>
      <c r="O57" s="517">
        <v>0</v>
      </c>
      <c r="P57" s="517">
        <v>0</v>
      </c>
      <c r="Q57" s="517">
        <f>+P57+L57</f>
        <v>0</v>
      </c>
      <c r="R57" s="998"/>
      <c r="S57" s="998"/>
      <c r="T57" s="998"/>
      <c r="U57" s="998"/>
      <c r="V57" s="998"/>
      <c r="W57" s="998"/>
      <c r="X57" s="998"/>
      <c r="Y57" s="998"/>
      <c r="Z57" s="998"/>
      <c r="AA57" s="998"/>
      <c r="AB57" s="998"/>
      <c r="AC57" s="998"/>
      <c r="AD57" s="998"/>
      <c r="AE57" s="998"/>
      <c r="AF57" s="998"/>
      <c r="AG57" s="998"/>
    </row>
    <row r="58" spans="2:33" ht="12.75" customHeight="1" thickBot="1" x14ac:dyDescent="0.3">
      <c r="B58" s="527"/>
      <c r="C58" s="528"/>
      <c r="D58" s="528"/>
      <c r="E58" s="528"/>
      <c r="F58" s="528"/>
      <c r="G58" s="528"/>
      <c r="H58" s="528"/>
      <c r="I58" s="528"/>
      <c r="J58" s="528"/>
      <c r="K58" s="528"/>
      <c r="L58" s="528"/>
      <c r="M58" s="528"/>
      <c r="N58" s="528"/>
      <c r="O58" s="528"/>
      <c r="P58" s="528"/>
      <c r="Q58" s="528"/>
      <c r="R58" s="998"/>
      <c r="S58" s="998"/>
      <c r="T58" s="998"/>
      <c r="U58" s="998"/>
      <c r="V58" s="998"/>
      <c r="W58" s="998"/>
      <c r="X58" s="998"/>
      <c r="Y58" s="998"/>
      <c r="Z58" s="998"/>
      <c r="AA58" s="998"/>
      <c r="AB58" s="998"/>
      <c r="AC58" s="998"/>
      <c r="AD58" s="998"/>
      <c r="AE58" s="998"/>
      <c r="AF58" s="998"/>
      <c r="AG58" s="998"/>
    </row>
    <row r="59" spans="2:33" ht="16.5" thickTop="1" x14ac:dyDescent="0.25">
      <c r="B59" s="529"/>
      <c r="C59" s="515"/>
      <c r="D59" s="515"/>
      <c r="E59" s="515"/>
      <c r="F59" s="515"/>
      <c r="G59" s="515"/>
      <c r="H59" s="515"/>
      <c r="I59" s="515"/>
      <c r="J59" s="515"/>
      <c r="K59" s="515"/>
      <c r="L59" s="515"/>
      <c r="M59" s="515"/>
      <c r="N59" s="515"/>
      <c r="O59" s="515"/>
      <c r="P59" s="515"/>
      <c r="Q59" s="515"/>
      <c r="R59" s="998"/>
      <c r="S59" s="998"/>
      <c r="T59" s="998"/>
      <c r="U59" s="998"/>
      <c r="V59" s="998"/>
      <c r="W59" s="998"/>
      <c r="X59" s="998"/>
      <c r="Y59" s="998"/>
      <c r="Z59" s="998"/>
      <c r="AA59" s="998"/>
      <c r="AB59" s="998"/>
      <c r="AC59" s="998"/>
      <c r="AD59" s="998"/>
      <c r="AE59" s="998"/>
      <c r="AF59" s="998"/>
      <c r="AG59" s="998"/>
    </row>
    <row r="60" spans="2:33" ht="12.75" customHeight="1" x14ac:dyDescent="0.25">
      <c r="B60" s="530" t="s">
        <v>652</v>
      </c>
      <c r="C60" s="531">
        <f>+C61+C62</f>
        <v>2995682.8995100004</v>
      </c>
      <c r="D60" s="531">
        <f t="shared" ref="D60:P60" si="16">+D61+D62</f>
        <v>4171593.0043300004</v>
      </c>
      <c r="E60" s="531">
        <f t="shared" si="16"/>
        <v>6223604.6760499999</v>
      </c>
      <c r="F60" s="531">
        <f t="shared" si="16"/>
        <v>3143455.2933800002</v>
      </c>
      <c r="G60" s="531">
        <f t="shared" si="16"/>
        <v>1971646.0896799997</v>
      </c>
      <c r="H60" s="531">
        <f t="shared" si="16"/>
        <v>3286158.3619499998</v>
      </c>
      <c r="I60" s="531">
        <f t="shared" si="16"/>
        <v>7825115.2791900001</v>
      </c>
      <c r="J60" s="531">
        <f t="shared" si="16"/>
        <v>5617731.3500199988</v>
      </c>
      <c r="K60" s="531">
        <f t="shared" si="16"/>
        <v>11819486.785640001</v>
      </c>
      <c r="L60" s="531">
        <f t="shared" si="16"/>
        <v>47054473.739750005</v>
      </c>
      <c r="M60" s="531">
        <f t="shared" si="16"/>
        <v>10516091.409640003</v>
      </c>
      <c r="N60" s="531">
        <f t="shared" si="16"/>
        <v>1846838.9931300003</v>
      </c>
      <c r="O60" s="531">
        <f t="shared" si="16"/>
        <v>5125219.3370599998</v>
      </c>
      <c r="P60" s="531">
        <f t="shared" si="16"/>
        <v>17488149.739830002</v>
      </c>
      <c r="Q60" s="531">
        <f>+Q61+Q62</f>
        <v>64542623.479580007</v>
      </c>
      <c r="R60" s="998"/>
      <c r="S60" s="998"/>
      <c r="T60" s="998"/>
      <c r="U60" s="998"/>
      <c r="V60" s="998"/>
      <c r="W60" s="998"/>
      <c r="X60" s="998"/>
      <c r="Y60" s="998"/>
      <c r="Z60" s="998"/>
      <c r="AA60" s="998"/>
      <c r="AB60" s="998"/>
      <c r="AC60" s="998"/>
      <c r="AD60" s="998"/>
      <c r="AE60" s="998"/>
      <c r="AF60" s="998"/>
      <c r="AG60" s="998"/>
    </row>
    <row r="61" spans="2:33" ht="12.75" customHeight="1" x14ac:dyDescent="0.25">
      <c r="B61" s="532" t="s">
        <v>99</v>
      </c>
      <c r="C61" s="515">
        <f>+C56+C46+C41++C36+C31+C16+C26+C21+C51</f>
        <v>2373888.8259400004</v>
      </c>
      <c r="D61" s="515">
        <f t="shared" ref="D61:P61" si="17">+D56+D46+D41++D36+D31+D16+D26+D21+D51</f>
        <v>3229945.9577400004</v>
      </c>
      <c r="E61" s="515">
        <f t="shared" si="17"/>
        <v>4147866.9306500005</v>
      </c>
      <c r="F61" s="515">
        <f t="shared" si="17"/>
        <v>3010010.9817000004</v>
      </c>
      <c r="G61" s="515">
        <f t="shared" si="17"/>
        <v>1660538.3730299997</v>
      </c>
      <c r="H61" s="515">
        <f t="shared" si="17"/>
        <v>2101099.0244099996</v>
      </c>
      <c r="I61" s="515">
        <f t="shared" si="17"/>
        <v>7242795.5006499998</v>
      </c>
      <c r="J61" s="515">
        <f t="shared" si="17"/>
        <v>4963215.1493099993</v>
      </c>
      <c r="K61" s="515">
        <f t="shared" si="17"/>
        <v>9808906.170210002</v>
      </c>
      <c r="L61" s="515">
        <f t="shared" si="17"/>
        <v>38538266.913640007</v>
      </c>
      <c r="M61" s="515">
        <f t="shared" si="17"/>
        <v>10409130.044490002</v>
      </c>
      <c r="N61" s="515">
        <f t="shared" si="17"/>
        <v>1623100.1034400002</v>
      </c>
      <c r="O61" s="515">
        <f t="shared" si="17"/>
        <v>3989135.25342</v>
      </c>
      <c r="P61" s="515">
        <f t="shared" si="17"/>
        <v>16021365.401350003</v>
      </c>
      <c r="Q61" s="515">
        <f>+Q56+Q46+Q41++Q36+Q31+Q16+Q26+Q21+Q51</f>
        <v>54559632.314990006</v>
      </c>
      <c r="R61" s="998"/>
      <c r="S61" s="998"/>
      <c r="T61" s="998"/>
      <c r="U61" s="998"/>
      <c r="V61" s="998"/>
      <c r="W61" s="998"/>
      <c r="X61" s="998"/>
      <c r="Y61" s="998"/>
      <c r="Z61" s="998"/>
      <c r="AA61" s="998"/>
      <c r="AB61" s="998"/>
      <c r="AC61" s="998"/>
      <c r="AD61" s="998"/>
      <c r="AE61" s="998"/>
      <c r="AF61" s="998"/>
      <c r="AG61" s="998"/>
    </row>
    <row r="62" spans="2:33" ht="15.75" x14ac:dyDescent="0.25">
      <c r="B62" s="532" t="s">
        <v>100</v>
      </c>
      <c r="C62" s="515">
        <f t="shared" ref="C62:Q62" si="18">+C57+C47+C42++C37+C32+C17+C27+C22+C52</f>
        <v>621794.07357000001</v>
      </c>
      <c r="D62" s="515">
        <f t="shared" si="18"/>
        <v>941647.04658999993</v>
      </c>
      <c r="E62" s="515">
        <f t="shared" si="18"/>
        <v>2075737.7453999999</v>
      </c>
      <c r="F62" s="515">
        <f t="shared" si="18"/>
        <v>133444.31167999998</v>
      </c>
      <c r="G62" s="515">
        <f t="shared" si="18"/>
        <v>311107.71664999996</v>
      </c>
      <c r="H62" s="515">
        <f t="shared" si="18"/>
        <v>1185059.33754</v>
      </c>
      <c r="I62" s="515">
        <f t="shared" si="18"/>
        <v>582319.77854000009</v>
      </c>
      <c r="J62" s="515">
        <f t="shared" si="18"/>
        <v>654516.20071</v>
      </c>
      <c r="K62" s="515">
        <f t="shared" si="18"/>
        <v>2010580.61543</v>
      </c>
      <c r="L62" s="515">
        <f t="shared" si="18"/>
        <v>8516206.8261099998</v>
      </c>
      <c r="M62" s="515">
        <f t="shared" si="18"/>
        <v>106961.36515</v>
      </c>
      <c r="N62" s="515">
        <f t="shared" si="18"/>
        <v>223738.88968999998</v>
      </c>
      <c r="O62" s="515">
        <f t="shared" si="18"/>
        <v>1136084.0836399999</v>
      </c>
      <c r="P62" s="515">
        <f t="shared" si="18"/>
        <v>1466784.3384800002</v>
      </c>
      <c r="Q62" s="515">
        <f t="shared" si="18"/>
        <v>9982991.1645899992</v>
      </c>
      <c r="R62" s="998"/>
      <c r="S62" s="998"/>
      <c r="T62" s="998"/>
      <c r="U62" s="998"/>
      <c r="V62" s="998"/>
      <c r="W62" s="998"/>
      <c r="X62" s="998"/>
      <c r="Y62" s="998"/>
      <c r="Z62" s="998"/>
      <c r="AA62" s="998"/>
      <c r="AB62" s="998"/>
      <c r="AC62" s="998"/>
      <c r="AD62" s="998"/>
      <c r="AE62" s="998"/>
      <c r="AF62" s="998"/>
      <c r="AG62" s="998"/>
    </row>
    <row r="63" spans="2:33" ht="18.75" customHeight="1" thickBot="1" x14ac:dyDescent="0.3">
      <c r="B63" s="533"/>
      <c r="C63" s="528"/>
      <c r="D63" s="528"/>
      <c r="E63" s="528"/>
      <c r="F63" s="528"/>
      <c r="G63" s="528"/>
      <c r="H63" s="528"/>
      <c r="I63" s="528"/>
      <c r="J63" s="528"/>
      <c r="K63" s="528"/>
      <c r="L63" s="528"/>
      <c r="M63" s="528"/>
      <c r="N63" s="528"/>
      <c r="O63" s="528"/>
      <c r="P63" s="534"/>
      <c r="Q63" s="534"/>
      <c r="R63" s="998"/>
      <c r="S63" s="998"/>
      <c r="T63" s="998"/>
      <c r="U63" s="998"/>
      <c r="V63" s="998"/>
      <c r="W63" s="998"/>
      <c r="X63" s="998"/>
      <c r="Y63" s="998"/>
      <c r="Z63" s="998"/>
      <c r="AA63" s="998"/>
      <c r="AB63" s="998"/>
      <c r="AC63" s="998"/>
      <c r="AD63" s="998"/>
      <c r="AE63" s="998"/>
      <c r="AF63" s="998"/>
      <c r="AG63" s="998"/>
    </row>
    <row r="64" spans="2:33" ht="16.5" thickTop="1" x14ac:dyDescent="0.25">
      <c r="B64" s="535"/>
      <c r="C64" s="536"/>
      <c r="D64" s="536"/>
      <c r="E64" s="536"/>
      <c r="F64" s="536"/>
      <c r="G64" s="536"/>
      <c r="H64" s="536"/>
      <c r="I64" s="536"/>
      <c r="J64" s="536"/>
      <c r="K64" s="536"/>
      <c r="L64" s="536"/>
      <c r="M64" s="536"/>
      <c r="N64" s="536"/>
      <c r="O64" s="536"/>
      <c r="P64" s="536"/>
      <c r="Q64" s="537"/>
    </row>
    <row r="65" spans="2:17" ht="12.75" customHeight="1" x14ac:dyDescent="0.25">
      <c r="B65" s="538" t="s">
        <v>653</v>
      </c>
      <c r="C65" s="539"/>
      <c r="D65" s="539"/>
      <c r="E65" s="539"/>
      <c r="F65" s="539"/>
      <c r="G65" s="539"/>
      <c r="H65" s="539"/>
      <c r="I65" s="539"/>
      <c r="J65" s="539"/>
      <c r="K65" s="539"/>
      <c r="L65" s="539"/>
      <c r="M65" s="540"/>
      <c r="N65" s="540"/>
      <c r="O65" s="536"/>
      <c r="P65" s="536"/>
      <c r="Q65" s="537"/>
    </row>
    <row r="66" spans="2:17" ht="7.5" customHeight="1" x14ac:dyDescent="0.25">
      <c r="B66" s="537"/>
      <c r="C66" s="537"/>
      <c r="D66" s="537"/>
      <c r="E66" s="537"/>
      <c r="F66" s="537"/>
      <c r="G66" s="537"/>
      <c r="H66" s="537"/>
      <c r="I66" s="537"/>
      <c r="J66" s="537"/>
      <c r="K66" s="537"/>
      <c r="L66" s="537"/>
      <c r="O66" s="540"/>
      <c r="P66" s="540"/>
      <c r="Q66" s="536"/>
    </row>
  </sheetData>
  <mergeCells count="6">
    <mergeCell ref="B7:O7"/>
    <mergeCell ref="B8:O8"/>
    <mergeCell ref="B9:O9"/>
    <mergeCell ref="B12:B13"/>
    <mergeCell ref="C12:K12"/>
    <mergeCell ref="M12:O12"/>
  </mergeCells>
  <hyperlinks>
    <hyperlink ref="A1" location="INDICE!A1" display="Indice"/>
  </hyperlinks>
  <printOptions horizontalCentered="1"/>
  <pageMargins left="0.39370078740157483" right="0.39370078740157483" top="0.19685039370078741" bottom="0.19685039370078741" header="0.15748031496062992" footer="0"/>
  <pageSetup paperSize="9" scale="36" orientation="landscape" r:id="rId1"/>
  <headerFooter alignWithMargins="0">
    <oddFooter>&amp;R&amp;8&amp;A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5"/>
  <sheetViews>
    <sheetView showGridLines="0" view="pageBreakPreview" zoomScale="85" zoomScaleNormal="75" zoomScaleSheetLayoutView="85" workbookViewId="0">
      <pane xSplit="1" ySplit="11" topLeftCell="B12" activePane="bottomRight" state="frozen"/>
      <selection pane="topRight"/>
      <selection pane="bottomLeft"/>
      <selection pane="bottomRight"/>
    </sheetView>
  </sheetViews>
  <sheetFormatPr baseColWidth="10" defaultRowHeight="12.75" x14ac:dyDescent="0.2"/>
  <cols>
    <col min="1" max="1" width="7.140625" style="199" customWidth="1"/>
    <col min="2" max="2" width="56.85546875" style="542" customWidth="1"/>
    <col min="3" max="6" width="10.7109375" style="542" customWidth="1"/>
    <col min="7" max="8" width="9.28515625" style="542" customWidth="1"/>
    <col min="9" max="9" width="12.85546875" style="542" customWidth="1"/>
    <col min="10" max="10" width="12.7109375" style="542" customWidth="1"/>
    <col min="11" max="11" width="12.85546875" style="542" customWidth="1"/>
    <col min="12" max="12" width="14.28515625" style="542" customWidth="1"/>
    <col min="13" max="21" width="12.5703125" style="542" bestFit="1" customWidth="1"/>
    <col min="22" max="22" width="13.5703125" style="542" bestFit="1" customWidth="1"/>
    <col min="23" max="16384" width="11.42578125" style="542"/>
  </cols>
  <sheetData>
    <row r="1" spans="1:22" x14ac:dyDescent="0.2">
      <c r="A1" s="16" t="s">
        <v>66</v>
      </c>
      <c r="B1" s="541"/>
      <c r="C1" s="541"/>
      <c r="D1" s="541"/>
      <c r="E1" s="541"/>
      <c r="F1" s="541"/>
      <c r="G1" s="541"/>
      <c r="H1" s="541"/>
      <c r="I1" s="541"/>
      <c r="J1" s="541"/>
      <c r="K1" s="541"/>
      <c r="L1" s="541"/>
    </row>
    <row r="2" spans="1:22" x14ac:dyDescent="0.2">
      <c r="A2" s="19"/>
      <c r="B2" s="543"/>
      <c r="C2" s="541"/>
      <c r="D2" s="541"/>
      <c r="E2" s="541"/>
      <c r="F2" s="541"/>
      <c r="G2" s="541"/>
      <c r="H2" s="541"/>
      <c r="I2" s="541"/>
      <c r="J2" s="541"/>
      <c r="K2" s="541"/>
      <c r="L2" s="541"/>
    </row>
    <row r="3" spans="1:22" ht="14.25" x14ac:dyDescent="0.2">
      <c r="A3" s="19"/>
      <c r="B3" s="17" t="s">
        <v>67</v>
      </c>
      <c r="C3" s="541"/>
      <c r="D3" s="541"/>
      <c r="E3" s="541"/>
      <c r="F3" s="541"/>
      <c r="G3" s="541"/>
      <c r="H3" s="541"/>
      <c r="I3" s="541"/>
      <c r="J3" s="541"/>
      <c r="K3" s="541"/>
      <c r="L3" s="541"/>
    </row>
    <row r="4" spans="1:22" ht="14.25" x14ac:dyDescent="0.2">
      <c r="A4" s="19"/>
      <c r="B4" s="20" t="s">
        <v>68</v>
      </c>
      <c r="C4" s="541"/>
      <c r="D4" s="541"/>
      <c r="E4" s="541"/>
      <c r="F4" s="541"/>
      <c r="G4" s="541"/>
      <c r="H4" s="541"/>
      <c r="I4" s="541"/>
      <c r="J4" s="541"/>
      <c r="K4" s="541"/>
      <c r="L4" s="541"/>
    </row>
    <row r="5" spans="1:22" s="545" customFormat="1" ht="13.5" thickBot="1" x14ac:dyDescent="0.25">
      <c r="A5" s="19"/>
      <c r="B5" s="544"/>
    </row>
    <row r="6" spans="1:22" s="545" customFormat="1" ht="16.5" customHeight="1" thickBot="1" x14ac:dyDescent="0.25">
      <c r="A6" s="19"/>
      <c r="B6" s="1126" t="s">
        <v>654</v>
      </c>
      <c r="C6" s="1127"/>
      <c r="D6" s="1127"/>
      <c r="E6" s="1127"/>
      <c r="F6" s="1127"/>
      <c r="G6" s="1127"/>
      <c r="H6" s="1127"/>
      <c r="I6" s="1127"/>
      <c r="J6" s="1127"/>
      <c r="K6" s="1127"/>
      <c r="L6" s="1127"/>
    </row>
    <row r="7" spans="1:22" s="545" customFormat="1" x14ac:dyDescent="0.2">
      <c r="A7" s="19"/>
      <c r="B7" s="21"/>
    </row>
    <row r="8" spans="1:22" s="545" customFormat="1" ht="13.5" thickBot="1" x14ac:dyDescent="0.25">
      <c r="A8" s="19"/>
      <c r="B8" s="269" t="s">
        <v>655</v>
      </c>
    </row>
    <row r="9" spans="1:22" s="545" customFormat="1" ht="14.25" thickTop="1" thickBot="1" x14ac:dyDescent="0.25">
      <c r="A9" s="19"/>
      <c r="B9" s="21"/>
      <c r="C9" s="546">
        <v>42095</v>
      </c>
      <c r="D9" s="546">
        <v>42125</v>
      </c>
      <c r="E9" s="546">
        <v>42156</v>
      </c>
      <c r="F9" s="546">
        <v>42186</v>
      </c>
      <c r="G9" s="546">
        <v>42217</v>
      </c>
      <c r="H9" s="546">
        <v>42248</v>
      </c>
      <c r="I9" s="546">
        <v>42278</v>
      </c>
      <c r="J9" s="546">
        <v>42309</v>
      </c>
      <c r="K9" s="546">
        <v>42339</v>
      </c>
      <c r="L9" s="547">
        <v>2015</v>
      </c>
    </row>
    <row r="10" spans="1:22" s="545" customFormat="1" ht="14.25" thickTop="1" thickBot="1" x14ac:dyDescent="0.25">
      <c r="A10" s="19"/>
      <c r="B10" s="21"/>
    </row>
    <row r="11" spans="1:22" s="545" customFormat="1" ht="13.5" thickBot="1" x14ac:dyDescent="0.25">
      <c r="A11" s="19"/>
      <c r="B11" s="1128" t="s">
        <v>656</v>
      </c>
      <c r="C11" s="1129"/>
      <c r="D11" s="1129"/>
      <c r="E11" s="1129"/>
      <c r="F11" s="1129"/>
      <c r="G11" s="1129"/>
      <c r="H11" s="1129"/>
      <c r="I11" s="1129"/>
      <c r="J11" s="1129"/>
      <c r="K11" s="1129"/>
      <c r="L11" s="1129"/>
    </row>
    <row r="12" spans="1:22" s="549" customFormat="1" ht="13.5" thickBot="1" x14ac:dyDescent="0.25">
      <c r="A12" s="548"/>
      <c r="B12" s="21"/>
    </row>
    <row r="13" spans="1:22" ht="15" thickBot="1" x14ac:dyDescent="0.25">
      <c r="B13" s="550" t="s">
        <v>657</v>
      </c>
      <c r="C13" s="551">
        <f>+C14+C15</f>
        <v>2373.8888259296873</v>
      </c>
      <c r="D13" s="551">
        <f t="shared" ref="D13:L13" si="0">+D14+D15</f>
        <v>3229.9459577334651</v>
      </c>
      <c r="E13" s="551">
        <f t="shared" si="0"/>
        <v>4147.8669306418806</v>
      </c>
      <c r="F13" s="551">
        <f t="shared" si="0"/>
        <v>3010.0109817018774</v>
      </c>
      <c r="G13" s="551">
        <f t="shared" si="0"/>
        <v>1660.5383730211165</v>
      </c>
      <c r="H13" s="551">
        <f t="shared" si="0"/>
        <v>2101.0990244109962</v>
      </c>
      <c r="I13" s="551">
        <f t="shared" si="0"/>
        <v>7242.7955006429911</v>
      </c>
      <c r="J13" s="551">
        <f t="shared" si="0"/>
        <v>4963.2151492984476</v>
      </c>
      <c r="K13" s="551">
        <f t="shared" si="0"/>
        <v>9808.9061702054714</v>
      </c>
      <c r="L13" s="551">
        <f t="shared" si="0"/>
        <v>38538.266913585932</v>
      </c>
      <c r="M13" s="999"/>
      <c r="N13" s="999"/>
      <c r="O13" s="999"/>
      <c r="P13" s="999"/>
      <c r="Q13" s="999"/>
      <c r="R13" s="999"/>
      <c r="S13" s="999"/>
      <c r="T13" s="999"/>
      <c r="U13" s="999"/>
      <c r="V13" s="999"/>
    </row>
    <row r="14" spans="1:22" ht="13.5" x14ac:dyDescent="0.25">
      <c r="A14" s="19"/>
      <c r="B14" s="552" t="s">
        <v>658</v>
      </c>
      <c r="C14" s="553">
        <v>1734.9914337924929</v>
      </c>
      <c r="D14" s="553">
        <v>1804.2427450355569</v>
      </c>
      <c r="E14" s="553">
        <v>2366.9739690205829</v>
      </c>
      <c r="F14" s="553">
        <v>1753.3636587113899</v>
      </c>
      <c r="G14" s="553">
        <v>802.38237894894814</v>
      </c>
      <c r="H14" s="553">
        <v>915.22854977834561</v>
      </c>
      <c r="I14" s="553">
        <v>924.82325957875833</v>
      </c>
      <c r="J14" s="553">
        <v>2565.4274483230242</v>
      </c>
      <c r="K14" s="553">
        <v>7061.3995341102755</v>
      </c>
      <c r="L14" s="553">
        <f>SUM(C14:K14)</f>
        <v>19928.832977299371</v>
      </c>
      <c r="M14" s="999"/>
      <c r="N14" s="999"/>
      <c r="O14" s="999"/>
      <c r="P14" s="999"/>
      <c r="Q14" s="999"/>
      <c r="R14" s="999"/>
      <c r="S14" s="999"/>
      <c r="T14" s="999"/>
      <c r="U14" s="999"/>
      <c r="V14" s="999"/>
    </row>
    <row r="15" spans="1:22" ht="13.5" x14ac:dyDescent="0.25">
      <c r="A15" s="19"/>
      <c r="B15" s="552" t="s">
        <v>659</v>
      </c>
      <c r="C15" s="553">
        <v>638.8973921371944</v>
      </c>
      <c r="D15" s="553">
        <v>1425.7032126979082</v>
      </c>
      <c r="E15" s="553">
        <v>1780.8929616212977</v>
      </c>
      <c r="F15" s="553">
        <v>1256.6473229904875</v>
      </c>
      <c r="G15" s="553">
        <v>858.15599407216837</v>
      </c>
      <c r="H15" s="553">
        <v>1185.8704746326507</v>
      </c>
      <c r="I15" s="553">
        <v>6317.9722410642325</v>
      </c>
      <c r="J15" s="553">
        <v>2397.7877009754234</v>
      </c>
      <c r="K15" s="553">
        <v>2747.506636095196</v>
      </c>
      <c r="L15" s="553">
        <f>SUM(C15:K15)</f>
        <v>18609.433936286558</v>
      </c>
      <c r="M15" s="999"/>
      <c r="N15" s="999"/>
      <c r="O15" s="999"/>
      <c r="P15" s="999"/>
      <c r="Q15" s="999"/>
      <c r="R15" s="999"/>
      <c r="S15" s="999"/>
      <c r="T15" s="999"/>
      <c r="U15" s="999"/>
      <c r="V15" s="999"/>
    </row>
    <row r="16" spans="1:22" s="549" customFormat="1" ht="13.5" thickBot="1" x14ac:dyDescent="0.25">
      <c r="A16" s="19"/>
      <c r="B16" s="21"/>
      <c r="C16" s="554"/>
      <c r="D16" s="554"/>
      <c r="E16" s="554"/>
      <c r="F16" s="554"/>
      <c r="G16" s="554"/>
      <c r="H16" s="554"/>
      <c r="I16" s="554"/>
      <c r="J16" s="554"/>
      <c r="K16" s="554"/>
      <c r="L16" s="554"/>
      <c r="M16" s="1000"/>
      <c r="N16" s="1000"/>
      <c r="O16" s="1000"/>
      <c r="P16" s="1000"/>
      <c r="Q16" s="1000"/>
      <c r="R16" s="1000"/>
      <c r="S16" s="1000"/>
      <c r="T16" s="1000"/>
      <c r="U16" s="1000"/>
      <c r="V16" s="1000"/>
    </row>
    <row r="17" spans="1:22" s="541" customFormat="1" ht="13.5" thickBot="1" x14ac:dyDescent="0.25">
      <c r="A17" s="19"/>
      <c r="B17" s="555" t="s">
        <v>551</v>
      </c>
      <c r="C17" s="556">
        <f>+C18+C22+C25+C32+C33+C41+C44</f>
        <v>1548.1271762626288</v>
      </c>
      <c r="D17" s="556">
        <f t="shared" ref="D17:L17" si="1">+D18+D22+D25+D32+D33+D41+D44</f>
        <v>2137.8894198523749</v>
      </c>
      <c r="E17" s="556">
        <f t="shared" si="1"/>
        <v>2677.7537426325557</v>
      </c>
      <c r="F17" s="556">
        <f t="shared" si="1"/>
        <v>2563.3023362408694</v>
      </c>
      <c r="G17" s="556">
        <f t="shared" si="1"/>
        <v>1486.7303970982639</v>
      </c>
      <c r="H17" s="556">
        <f t="shared" si="1"/>
        <v>1639.5498633610598</v>
      </c>
      <c r="I17" s="556">
        <f t="shared" si="1"/>
        <v>1372.0566712434947</v>
      </c>
      <c r="J17" s="556">
        <f t="shared" si="1"/>
        <v>3714.5576254736716</v>
      </c>
      <c r="K17" s="556">
        <f t="shared" si="1"/>
        <v>9379.6832606412172</v>
      </c>
      <c r="L17" s="556">
        <f t="shared" si="1"/>
        <v>26519.650492806137</v>
      </c>
      <c r="M17" s="705"/>
      <c r="N17" s="705"/>
      <c r="O17" s="705"/>
      <c r="P17" s="705"/>
      <c r="Q17" s="705"/>
      <c r="R17" s="705"/>
      <c r="S17" s="705"/>
      <c r="T17" s="705"/>
      <c r="U17" s="705"/>
      <c r="V17" s="705"/>
    </row>
    <row r="18" spans="1:22" s="541" customFormat="1" x14ac:dyDescent="0.2">
      <c r="A18" s="19"/>
      <c r="B18" s="557" t="s">
        <v>660</v>
      </c>
      <c r="C18" s="558">
        <f>+C19+C20+C21</f>
        <v>185.7544230575721</v>
      </c>
      <c r="D18" s="558">
        <f t="shared" ref="D18:K18" si="2">+D19+D20+D21</f>
        <v>124.52013889900002</v>
      </c>
      <c r="E18" s="558">
        <f t="shared" si="2"/>
        <v>182.87169256300768</v>
      </c>
      <c r="F18" s="558">
        <f t="shared" si="2"/>
        <v>79.473845920000002</v>
      </c>
      <c r="G18" s="558">
        <f t="shared" si="2"/>
        <v>148.00844645890999</v>
      </c>
      <c r="H18" s="558">
        <f t="shared" si="2"/>
        <v>214.98767853184549</v>
      </c>
      <c r="I18" s="558">
        <f t="shared" si="2"/>
        <v>176.73632067457206</v>
      </c>
      <c r="J18" s="558">
        <f t="shared" si="2"/>
        <v>124.781533279</v>
      </c>
      <c r="K18" s="558">
        <f t="shared" si="2"/>
        <v>160.09718235900766</v>
      </c>
      <c r="L18" s="558">
        <f>+SUM(C18:K18)</f>
        <v>1397.2312617429152</v>
      </c>
      <c r="M18" s="705"/>
      <c r="N18" s="705"/>
      <c r="O18" s="705"/>
      <c r="P18" s="705"/>
      <c r="Q18" s="705"/>
      <c r="R18" s="705"/>
      <c r="S18" s="705"/>
      <c r="T18" s="705"/>
      <c r="U18" s="705"/>
      <c r="V18" s="705"/>
    </row>
    <row r="19" spans="1:22" s="541" customFormat="1" x14ac:dyDescent="0.2">
      <c r="A19" s="19"/>
      <c r="B19" s="559" t="s">
        <v>661</v>
      </c>
      <c r="C19" s="560">
        <v>139.67853070000001</v>
      </c>
      <c r="D19" s="560">
        <v>8.7883348599999991</v>
      </c>
      <c r="E19" s="560">
        <v>45.143179809999999</v>
      </c>
      <c r="F19" s="560">
        <v>30.66504669</v>
      </c>
      <c r="G19" s="560">
        <v>57.347458920000001</v>
      </c>
      <c r="H19" s="560">
        <v>74.109679327845498</v>
      </c>
      <c r="I19" s="560">
        <v>145.00065930699998</v>
      </c>
      <c r="J19" s="560">
        <v>8.7882988999999991</v>
      </c>
      <c r="K19" s="560">
        <v>44.893179509999996</v>
      </c>
      <c r="L19" s="560">
        <f t="shared" ref="L19:L44" si="3">+SUM(C19:K19)</f>
        <v>554.41436802484543</v>
      </c>
      <c r="M19" s="705"/>
      <c r="N19" s="705"/>
      <c r="O19" s="705"/>
      <c r="P19" s="705"/>
      <c r="Q19" s="705"/>
      <c r="R19" s="705"/>
      <c r="S19" s="705"/>
      <c r="T19" s="705"/>
      <c r="U19" s="705"/>
      <c r="V19" s="705"/>
    </row>
    <row r="20" spans="1:22" s="541" customFormat="1" x14ac:dyDescent="0.2">
      <c r="A20" s="19"/>
      <c r="B20" s="561" t="s">
        <v>662</v>
      </c>
      <c r="C20" s="562">
        <v>45.473509959999994</v>
      </c>
      <c r="D20" s="562">
        <v>97.273429739000008</v>
      </c>
      <c r="E20" s="562">
        <v>79.216732789999995</v>
      </c>
      <c r="F20" s="562">
        <v>36.119162530000004</v>
      </c>
      <c r="G20" s="562">
        <v>78.268527888909986</v>
      </c>
      <c r="H20" s="562">
        <v>124.19008632100001</v>
      </c>
      <c r="I20" s="562">
        <v>31.021978969999999</v>
      </c>
      <c r="J20" s="562">
        <v>97.534860078999998</v>
      </c>
      <c r="K20" s="562">
        <v>56.608475885999994</v>
      </c>
      <c r="L20" s="562">
        <f t="shared" si="3"/>
        <v>645.70676416390995</v>
      </c>
      <c r="M20" s="705"/>
      <c r="N20" s="705"/>
      <c r="O20" s="705"/>
      <c r="P20" s="705"/>
      <c r="Q20" s="705"/>
      <c r="R20" s="705"/>
      <c r="S20" s="705"/>
      <c r="T20" s="705"/>
      <c r="U20" s="705"/>
      <c r="V20" s="705"/>
    </row>
    <row r="21" spans="1:22" s="541" customFormat="1" x14ac:dyDescent="0.2">
      <c r="A21" s="19"/>
      <c r="B21" s="561" t="s">
        <v>663</v>
      </c>
      <c r="C21" s="562">
        <v>0.60238239757207901</v>
      </c>
      <c r="D21" s="562">
        <v>18.458374299999999</v>
      </c>
      <c r="E21" s="562">
        <v>58.511779963007683</v>
      </c>
      <c r="F21" s="562">
        <v>12.689636700000001</v>
      </c>
      <c r="G21" s="562">
        <v>12.392459649999999</v>
      </c>
      <c r="H21" s="562">
        <v>16.687912882999999</v>
      </c>
      <c r="I21" s="562">
        <v>0.71368239757207896</v>
      </c>
      <c r="J21" s="562">
        <v>18.458374299999999</v>
      </c>
      <c r="K21" s="562">
        <v>58.595526963007678</v>
      </c>
      <c r="L21" s="562">
        <f t="shared" si="3"/>
        <v>197.11012955415953</v>
      </c>
      <c r="M21" s="705"/>
      <c r="N21" s="705"/>
      <c r="O21" s="705"/>
      <c r="P21" s="705"/>
      <c r="Q21" s="705"/>
      <c r="R21" s="705"/>
      <c r="S21" s="705"/>
      <c r="T21" s="705"/>
      <c r="U21" s="705"/>
      <c r="V21" s="705"/>
    </row>
    <row r="22" spans="1:22" s="565" customFormat="1" x14ac:dyDescent="0.2">
      <c r="A22" s="19"/>
      <c r="B22" s="563" t="s">
        <v>585</v>
      </c>
      <c r="C22" s="564">
        <f>+C23+C24</f>
        <v>0</v>
      </c>
      <c r="D22" s="564">
        <f t="shared" ref="D22:K22" si="4">+D23+D24</f>
        <v>3.738416E-2</v>
      </c>
      <c r="E22" s="564">
        <f t="shared" si="4"/>
        <v>133.26137128000002</v>
      </c>
      <c r="F22" s="564">
        <f t="shared" si="4"/>
        <v>3.738416E-2</v>
      </c>
      <c r="G22" s="564">
        <f t="shared" si="4"/>
        <v>3.738416E-2</v>
      </c>
      <c r="H22" s="564">
        <f t="shared" si="4"/>
        <v>3.738416E-2</v>
      </c>
      <c r="I22" s="564">
        <f t="shared" si="4"/>
        <v>3.738416E-2</v>
      </c>
      <c r="J22" s="564">
        <f t="shared" si="4"/>
        <v>3.738416E-2</v>
      </c>
      <c r="K22" s="564">
        <f t="shared" si="4"/>
        <v>3.738416E-2</v>
      </c>
      <c r="L22" s="564">
        <f t="shared" si="3"/>
        <v>133.52306039999993</v>
      </c>
      <c r="M22" s="621"/>
      <c r="N22" s="621"/>
      <c r="O22" s="621"/>
      <c r="P22" s="621"/>
      <c r="Q22" s="621"/>
      <c r="R22" s="621"/>
      <c r="S22" s="621"/>
      <c r="T22" s="621"/>
      <c r="U22" s="621"/>
      <c r="V22" s="621"/>
    </row>
    <row r="23" spans="1:22" s="565" customFormat="1" x14ac:dyDescent="0.2">
      <c r="A23" s="19"/>
      <c r="B23" s="559" t="s">
        <v>664</v>
      </c>
      <c r="C23" s="560">
        <v>0</v>
      </c>
      <c r="D23" s="560">
        <v>3.498453E-2</v>
      </c>
      <c r="E23" s="560">
        <v>133.25897165000001</v>
      </c>
      <c r="F23" s="560">
        <v>3.498453E-2</v>
      </c>
      <c r="G23" s="560">
        <v>3.498453E-2</v>
      </c>
      <c r="H23" s="560">
        <v>3.498453E-2</v>
      </c>
      <c r="I23" s="560">
        <v>3.498453E-2</v>
      </c>
      <c r="J23" s="560">
        <v>3.498453E-2</v>
      </c>
      <c r="K23" s="560">
        <v>3.498453E-2</v>
      </c>
      <c r="L23" s="560">
        <f t="shared" si="3"/>
        <v>133.50386336000003</v>
      </c>
      <c r="M23" s="621"/>
      <c r="N23" s="621"/>
      <c r="O23" s="621"/>
      <c r="P23" s="621"/>
      <c r="Q23" s="621"/>
      <c r="R23" s="621"/>
      <c r="S23" s="621"/>
      <c r="T23" s="621"/>
      <c r="U23" s="621"/>
      <c r="V23" s="621"/>
    </row>
    <row r="24" spans="1:22" s="541" customFormat="1" x14ac:dyDescent="0.2">
      <c r="A24" s="19"/>
      <c r="B24" s="566" t="s">
        <v>665</v>
      </c>
      <c r="C24" s="567">
        <v>0</v>
      </c>
      <c r="D24" s="567">
        <v>2.3996300000000003E-3</v>
      </c>
      <c r="E24" s="567">
        <v>2.3996300000000003E-3</v>
      </c>
      <c r="F24" s="567">
        <v>2.3996300000000003E-3</v>
      </c>
      <c r="G24" s="567">
        <v>2.3996300000000003E-3</v>
      </c>
      <c r="H24" s="567">
        <v>2.3996300000000003E-3</v>
      </c>
      <c r="I24" s="567">
        <v>2.3996300000000003E-3</v>
      </c>
      <c r="J24" s="567">
        <v>2.3996300000000003E-3</v>
      </c>
      <c r="K24" s="567">
        <v>2.3996300000000003E-3</v>
      </c>
      <c r="L24" s="567">
        <f t="shared" si="3"/>
        <v>1.9197040000000002E-2</v>
      </c>
      <c r="M24" s="705"/>
      <c r="N24" s="705"/>
      <c r="O24" s="705"/>
      <c r="P24" s="705"/>
      <c r="Q24" s="705"/>
      <c r="R24" s="705"/>
      <c r="S24" s="705"/>
      <c r="T24" s="705"/>
      <c r="U24" s="705"/>
      <c r="V24" s="705"/>
    </row>
    <row r="25" spans="1:22" s="541" customFormat="1" x14ac:dyDescent="0.2">
      <c r="A25" s="19"/>
      <c r="B25" s="563" t="s">
        <v>666</v>
      </c>
      <c r="C25" s="564">
        <f>+C26+C27+C29</f>
        <v>171.89219376256412</v>
      </c>
      <c r="D25" s="564">
        <f t="shared" ref="D25:K25" si="5">+D26+D27+D29</f>
        <v>708.13275261939509</v>
      </c>
      <c r="E25" s="564">
        <f t="shared" si="5"/>
        <v>171.88820163133465</v>
      </c>
      <c r="F25" s="564">
        <f t="shared" si="5"/>
        <v>171.88866715951349</v>
      </c>
      <c r="G25" s="564">
        <f t="shared" si="5"/>
        <v>173.61232034789609</v>
      </c>
      <c r="H25" s="564">
        <f t="shared" si="5"/>
        <v>184.05731078916503</v>
      </c>
      <c r="I25" s="564">
        <f t="shared" si="5"/>
        <v>171.89297360016437</v>
      </c>
      <c r="J25" s="564">
        <f t="shared" si="5"/>
        <v>173.61189897621298</v>
      </c>
      <c r="K25" s="564">
        <f t="shared" si="5"/>
        <v>171.88893652962525</v>
      </c>
      <c r="L25" s="564">
        <f t="shared" si="3"/>
        <v>2098.8652554158712</v>
      </c>
      <c r="M25" s="705"/>
      <c r="N25" s="705"/>
      <c r="O25" s="705"/>
      <c r="P25" s="705"/>
      <c r="Q25" s="705"/>
      <c r="R25" s="705"/>
      <c r="S25" s="705"/>
      <c r="T25" s="705"/>
      <c r="U25" s="705"/>
      <c r="V25" s="705"/>
    </row>
    <row r="26" spans="1:22" s="565" customFormat="1" x14ac:dyDescent="0.2">
      <c r="A26" s="19"/>
      <c r="B26" s="559" t="s">
        <v>664</v>
      </c>
      <c r="C26" s="560">
        <v>0</v>
      </c>
      <c r="D26" s="560">
        <v>0</v>
      </c>
      <c r="E26" s="560">
        <v>0</v>
      </c>
      <c r="F26" s="560">
        <v>0</v>
      </c>
      <c r="G26" s="560">
        <v>0</v>
      </c>
      <c r="H26" s="560">
        <v>0</v>
      </c>
      <c r="I26" s="560">
        <v>0</v>
      </c>
      <c r="J26" s="560">
        <v>0</v>
      </c>
      <c r="K26" s="560">
        <v>0</v>
      </c>
      <c r="L26" s="560">
        <f t="shared" si="3"/>
        <v>0</v>
      </c>
      <c r="M26" s="621"/>
      <c r="N26" s="621"/>
      <c r="O26" s="621"/>
      <c r="P26" s="621"/>
      <c r="Q26" s="621"/>
      <c r="R26" s="621"/>
      <c r="S26" s="621"/>
      <c r="T26" s="621"/>
      <c r="U26" s="621"/>
      <c r="V26" s="621"/>
    </row>
    <row r="27" spans="1:22" s="565" customFormat="1" x14ac:dyDescent="0.2">
      <c r="A27" s="19"/>
      <c r="B27" s="561" t="s">
        <v>665</v>
      </c>
      <c r="C27" s="562">
        <f>+C28</f>
        <v>171.87476838000001</v>
      </c>
      <c r="D27" s="562">
        <f t="shared" ref="D27:K27" si="6">+D28</f>
        <v>708.11957351000001</v>
      </c>
      <c r="E27" s="562">
        <f t="shared" si="6"/>
        <v>171.87476838000001</v>
      </c>
      <c r="F27" s="562">
        <f t="shared" si="6"/>
        <v>171.87476838000001</v>
      </c>
      <c r="G27" s="562">
        <f t="shared" si="6"/>
        <v>173.59817814999997</v>
      </c>
      <c r="H27" s="562">
        <f t="shared" si="6"/>
        <v>171.87476838000001</v>
      </c>
      <c r="I27" s="562">
        <f t="shared" si="6"/>
        <v>171.87476838000001</v>
      </c>
      <c r="J27" s="562">
        <f t="shared" si="6"/>
        <v>173.59817814999997</v>
      </c>
      <c r="K27" s="562">
        <f t="shared" si="6"/>
        <v>171.87476836000002</v>
      </c>
      <c r="L27" s="562">
        <f t="shared" si="3"/>
        <v>2086.56454007</v>
      </c>
      <c r="M27" s="621"/>
      <c r="N27" s="621"/>
      <c r="O27" s="621"/>
      <c r="P27" s="621"/>
      <c r="Q27" s="621"/>
      <c r="R27" s="621"/>
      <c r="S27" s="621"/>
      <c r="T27" s="621"/>
      <c r="U27" s="621"/>
      <c r="V27" s="621"/>
    </row>
    <row r="28" spans="1:22" s="541" customFormat="1" x14ac:dyDescent="0.2">
      <c r="A28" s="19"/>
      <c r="B28" s="568" t="s">
        <v>667</v>
      </c>
      <c r="C28" s="569">
        <v>171.87476838000001</v>
      </c>
      <c r="D28" s="569">
        <v>708.11957351000001</v>
      </c>
      <c r="E28" s="569">
        <v>171.87476838000001</v>
      </c>
      <c r="F28" s="569">
        <v>171.87476838000001</v>
      </c>
      <c r="G28" s="569">
        <v>173.59817814999997</v>
      </c>
      <c r="H28" s="569">
        <v>171.87476838000001</v>
      </c>
      <c r="I28" s="569">
        <v>171.87476838000001</v>
      </c>
      <c r="J28" s="569">
        <v>173.59817814999997</v>
      </c>
      <c r="K28" s="569">
        <v>171.87476836000002</v>
      </c>
      <c r="L28" s="569">
        <f t="shared" si="3"/>
        <v>2086.56454007</v>
      </c>
      <c r="M28" s="705"/>
      <c r="N28" s="705"/>
      <c r="O28" s="705"/>
      <c r="P28" s="705"/>
      <c r="Q28" s="705"/>
      <c r="R28" s="705"/>
      <c r="S28" s="705"/>
      <c r="T28" s="705"/>
      <c r="U28" s="705"/>
      <c r="V28" s="705"/>
    </row>
    <row r="29" spans="1:22" s="541" customFormat="1" x14ac:dyDescent="0.2">
      <c r="A29" s="19"/>
      <c r="B29" s="561" t="s">
        <v>668</v>
      </c>
      <c r="C29" s="562">
        <f>+C30+C31</f>
        <v>1.7425382564102566E-2</v>
      </c>
      <c r="D29" s="562">
        <f t="shared" ref="D29:K29" si="7">+D30+D31</f>
        <v>1.317910939513478E-2</v>
      </c>
      <c r="E29" s="562">
        <f t="shared" si="7"/>
        <v>1.3433251334648257E-2</v>
      </c>
      <c r="F29" s="562">
        <f t="shared" si="7"/>
        <v>1.3898779513477975E-2</v>
      </c>
      <c r="G29" s="562">
        <f t="shared" si="7"/>
        <v>1.4142197896120973E-2</v>
      </c>
      <c r="H29" s="562">
        <f t="shared" si="7"/>
        <v>12.182542409165023</v>
      </c>
      <c r="I29" s="562">
        <f t="shared" si="7"/>
        <v>1.820522016436555E-2</v>
      </c>
      <c r="J29" s="562">
        <f t="shared" si="7"/>
        <v>1.3720826213017753E-2</v>
      </c>
      <c r="K29" s="562">
        <f t="shared" si="7"/>
        <v>1.4168169625246549E-2</v>
      </c>
      <c r="L29" s="562">
        <f t="shared" si="3"/>
        <v>12.300715345871136</v>
      </c>
      <c r="M29" s="705"/>
      <c r="N29" s="705"/>
      <c r="O29" s="705"/>
      <c r="P29" s="705"/>
      <c r="Q29" s="705"/>
      <c r="R29" s="705"/>
      <c r="S29" s="705"/>
      <c r="T29" s="705"/>
      <c r="U29" s="705"/>
      <c r="V29" s="705"/>
    </row>
    <row r="30" spans="1:22" s="565" customFormat="1" x14ac:dyDescent="0.2">
      <c r="A30" s="19"/>
      <c r="B30" s="570" t="s">
        <v>667</v>
      </c>
      <c r="C30" s="569">
        <v>0</v>
      </c>
      <c r="D30" s="569">
        <v>0</v>
      </c>
      <c r="E30" s="569">
        <v>0</v>
      </c>
      <c r="F30" s="569">
        <v>0</v>
      </c>
      <c r="G30" s="569">
        <v>0</v>
      </c>
      <c r="H30" s="569">
        <v>0</v>
      </c>
      <c r="I30" s="569">
        <v>0</v>
      </c>
      <c r="J30" s="569">
        <v>0</v>
      </c>
      <c r="K30" s="569">
        <v>0</v>
      </c>
      <c r="L30" s="569">
        <f t="shared" si="3"/>
        <v>0</v>
      </c>
      <c r="M30" s="621"/>
      <c r="N30" s="621"/>
      <c r="O30" s="621"/>
      <c r="P30" s="621"/>
      <c r="Q30" s="621"/>
      <c r="R30" s="621"/>
      <c r="S30" s="621"/>
      <c r="T30" s="621"/>
      <c r="U30" s="621"/>
      <c r="V30" s="621"/>
    </row>
    <row r="31" spans="1:22" s="565" customFormat="1" x14ac:dyDescent="0.2">
      <c r="A31" s="19"/>
      <c r="B31" s="571" t="s">
        <v>669</v>
      </c>
      <c r="C31" s="569">
        <v>1.7425382564102566E-2</v>
      </c>
      <c r="D31" s="569">
        <v>1.317910939513478E-2</v>
      </c>
      <c r="E31" s="569">
        <v>1.3433251334648257E-2</v>
      </c>
      <c r="F31" s="569">
        <v>1.3898779513477975E-2</v>
      </c>
      <c r="G31" s="569">
        <v>1.4142197896120973E-2</v>
      </c>
      <c r="H31" s="569">
        <v>12.182542409165023</v>
      </c>
      <c r="I31" s="569">
        <v>1.820522016436555E-2</v>
      </c>
      <c r="J31" s="569">
        <v>1.3720826213017753E-2</v>
      </c>
      <c r="K31" s="569">
        <v>1.4168169625246549E-2</v>
      </c>
      <c r="L31" s="569">
        <f t="shared" si="3"/>
        <v>12.300715345871136</v>
      </c>
      <c r="M31" s="621"/>
      <c r="N31" s="621"/>
      <c r="O31" s="621"/>
      <c r="P31" s="621"/>
      <c r="Q31" s="621"/>
      <c r="R31" s="621"/>
      <c r="S31" s="621"/>
      <c r="T31" s="621"/>
      <c r="U31" s="621"/>
      <c r="V31" s="621"/>
    </row>
    <row r="32" spans="1:22" s="541" customFormat="1" x14ac:dyDescent="0.2">
      <c r="A32" s="19"/>
      <c r="B32" s="563" t="s">
        <v>670</v>
      </c>
      <c r="C32" s="564">
        <v>54.400481540000008</v>
      </c>
      <c r="D32" s="564">
        <v>429.00022856842281</v>
      </c>
      <c r="E32" s="564">
        <v>0.81031141978540755</v>
      </c>
      <c r="F32" s="564">
        <v>19.218952952274677</v>
      </c>
      <c r="G32" s="564">
        <v>2.2620796673819741</v>
      </c>
      <c r="H32" s="564">
        <v>1.1641321378321678</v>
      </c>
      <c r="I32" s="564">
        <v>54.400373470000005</v>
      </c>
      <c r="J32" s="564">
        <v>4.22683038</v>
      </c>
      <c r="K32" s="564">
        <v>0.81031141978540755</v>
      </c>
      <c r="L32" s="564">
        <f t="shared" si="3"/>
        <v>566.29370155548247</v>
      </c>
      <c r="M32" s="705"/>
      <c r="N32" s="705"/>
      <c r="O32" s="705"/>
      <c r="P32" s="705"/>
      <c r="Q32" s="705"/>
      <c r="R32" s="705"/>
      <c r="S32" s="705"/>
      <c r="T32" s="705"/>
      <c r="U32" s="705"/>
      <c r="V32" s="705"/>
    </row>
    <row r="33" spans="1:22" s="21" customFormat="1" x14ac:dyDescent="0.2">
      <c r="B33" s="563" t="s">
        <v>671</v>
      </c>
      <c r="C33" s="564">
        <f>+C34+C37+C38</f>
        <v>46.968563320000001</v>
      </c>
      <c r="D33" s="564">
        <f t="shared" ref="D33:K33" si="8">+D34+D37+D38</f>
        <v>2.5142296000000002</v>
      </c>
      <c r="E33" s="564">
        <f t="shared" si="8"/>
        <v>0</v>
      </c>
      <c r="F33" s="564">
        <f t="shared" si="8"/>
        <v>1.7170330900000002</v>
      </c>
      <c r="G33" s="564">
        <f t="shared" si="8"/>
        <v>0</v>
      </c>
      <c r="H33" s="564">
        <f t="shared" si="8"/>
        <v>19.801920600000003</v>
      </c>
      <c r="I33" s="564">
        <f t="shared" si="8"/>
        <v>44.865435929999997</v>
      </c>
      <c r="J33" s="564">
        <f t="shared" si="8"/>
        <v>2.4304887400000004</v>
      </c>
      <c r="K33" s="564">
        <f t="shared" si="8"/>
        <v>0</v>
      </c>
      <c r="L33" s="564">
        <f t="shared" si="3"/>
        <v>118.29767127999999</v>
      </c>
      <c r="M33" s="425"/>
      <c r="N33" s="425"/>
      <c r="O33" s="425"/>
      <c r="P33" s="425"/>
      <c r="Q33" s="425"/>
      <c r="R33" s="425"/>
      <c r="S33" s="425"/>
      <c r="T33" s="425"/>
      <c r="U33" s="425"/>
      <c r="V33" s="425"/>
    </row>
    <row r="34" spans="1:22" s="21" customFormat="1" x14ac:dyDescent="0.2">
      <c r="B34" s="572" t="s">
        <v>672</v>
      </c>
      <c r="C34" s="573">
        <f>+C35+C36</f>
        <v>0</v>
      </c>
      <c r="D34" s="573">
        <f t="shared" ref="D34:K34" si="9">+D35+D36</f>
        <v>0</v>
      </c>
      <c r="E34" s="573">
        <f t="shared" si="9"/>
        <v>0</v>
      </c>
      <c r="F34" s="573">
        <f t="shared" si="9"/>
        <v>0</v>
      </c>
      <c r="G34" s="573">
        <f t="shared" si="9"/>
        <v>0</v>
      </c>
      <c r="H34" s="573">
        <f t="shared" si="9"/>
        <v>0</v>
      </c>
      <c r="I34" s="573">
        <f t="shared" si="9"/>
        <v>0</v>
      </c>
      <c r="J34" s="573">
        <f t="shared" si="9"/>
        <v>0</v>
      </c>
      <c r="K34" s="573">
        <f t="shared" si="9"/>
        <v>0</v>
      </c>
      <c r="L34" s="573">
        <f t="shared" si="3"/>
        <v>0</v>
      </c>
      <c r="M34" s="425"/>
      <c r="N34" s="425"/>
      <c r="O34" s="425"/>
      <c r="P34" s="425"/>
      <c r="Q34" s="425"/>
      <c r="R34" s="425"/>
      <c r="S34" s="425"/>
      <c r="T34" s="425"/>
      <c r="U34" s="425"/>
      <c r="V34" s="425"/>
    </row>
    <row r="35" spans="1:22" s="21" customFormat="1" x14ac:dyDescent="0.2">
      <c r="B35" s="113" t="s">
        <v>673</v>
      </c>
      <c r="C35" s="114">
        <v>0</v>
      </c>
      <c r="D35" s="114">
        <v>0</v>
      </c>
      <c r="E35" s="114">
        <v>0</v>
      </c>
      <c r="F35" s="574">
        <v>0</v>
      </c>
      <c r="G35" s="114">
        <v>0</v>
      </c>
      <c r="H35" s="574">
        <v>0</v>
      </c>
      <c r="I35" s="574">
        <v>0</v>
      </c>
      <c r="J35" s="574">
        <v>0</v>
      </c>
      <c r="K35" s="574">
        <v>0</v>
      </c>
      <c r="L35" s="574">
        <f t="shared" si="3"/>
        <v>0</v>
      </c>
      <c r="M35" s="425"/>
      <c r="N35" s="425"/>
      <c r="O35" s="425"/>
      <c r="P35" s="425"/>
      <c r="Q35" s="425"/>
      <c r="R35" s="425"/>
      <c r="S35" s="425"/>
      <c r="T35" s="425"/>
      <c r="U35" s="425"/>
      <c r="V35" s="425"/>
    </row>
    <row r="36" spans="1:22" s="21" customFormat="1" x14ac:dyDescent="0.2">
      <c r="B36" s="575" t="s">
        <v>674</v>
      </c>
      <c r="C36" s="576">
        <v>0</v>
      </c>
      <c r="D36" s="576">
        <v>0</v>
      </c>
      <c r="E36" s="576">
        <v>0</v>
      </c>
      <c r="F36" s="576">
        <v>0</v>
      </c>
      <c r="G36" s="576">
        <v>0</v>
      </c>
      <c r="H36" s="576">
        <v>0</v>
      </c>
      <c r="I36" s="576">
        <v>0</v>
      </c>
      <c r="J36" s="576">
        <v>0</v>
      </c>
      <c r="K36" s="576">
        <v>0</v>
      </c>
      <c r="L36" s="576">
        <f t="shared" si="3"/>
        <v>0</v>
      </c>
      <c r="M36" s="425"/>
      <c r="N36" s="425"/>
      <c r="O36" s="425"/>
      <c r="P36" s="425"/>
      <c r="Q36" s="425"/>
      <c r="R36" s="425"/>
      <c r="S36" s="425"/>
      <c r="T36" s="425"/>
      <c r="U36" s="425"/>
      <c r="V36" s="425"/>
    </row>
    <row r="37" spans="1:22" s="21" customFormat="1" x14ac:dyDescent="0.2">
      <c r="B37" s="575" t="s">
        <v>675</v>
      </c>
      <c r="C37" s="114">
        <v>46.968563320000001</v>
      </c>
      <c r="D37" s="576">
        <v>2.5142296000000002</v>
      </c>
      <c r="E37" s="576">
        <v>0</v>
      </c>
      <c r="F37" s="576">
        <v>1.7170330900000002</v>
      </c>
      <c r="G37" s="114">
        <v>0</v>
      </c>
      <c r="H37" s="114">
        <v>17.776435020000001</v>
      </c>
      <c r="I37" s="577">
        <v>44.865435929999997</v>
      </c>
      <c r="J37" s="114">
        <v>2.4304887400000004</v>
      </c>
      <c r="K37" s="114">
        <v>0</v>
      </c>
      <c r="L37" s="114">
        <f t="shared" si="3"/>
        <v>116.27218570000001</v>
      </c>
      <c r="M37" s="425"/>
      <c r="N37" s="425"/>
      <c r="O37" s="425"/>
      <c r="P37" s="425"/>
      <c r="Q37" s="425"/>
      <c r="R37" s="425"/>
      <c r="S37" s="425"/>
      <c r="T37" s="425"/>
      <c r="U37" s="425"/>
      <c r="V37" s="425"/>
    </row>
    <row r="38" spans="1:22" s="21" customFormat="1" x14ac:dyDescent="0.2">
      <c r="B38" s="113" t="s">
        <v>676</v>
      </c>
      <c r="C38" s="574">
        <f>+C39+C40</f>
        <v>0</v>
      </c>
      <c r="D38" s="574">
        <f t="shared" ref="D38:K38" si="10">+D39+D40</f>
        <v>0</v>
      </c>
      <c r="E38" s="574">
        <f t="shared" si="10"/>
        <v>0</v>
      </c>
      <c r="F38" s="574">
        <f t="shared" si="10"/>
        <v>0</v>
      </c>
      <c r="G38" s="574">
        <f t="shared" si="10"/>
        <v>0</v>
      </c>
      <c r="H38" s="574">
        <f t="shared" si="10"/>
        <v>2.0254855800000002</v>
      </c>
      <c r="I38" s="114">
        <f t="shared" si="10"/>
        <v>0</v>
      </c>
      <c r="J38" s="574">
        <f t="shared" si="10"/>
        <v>0</v>
      </c>
      <c r="K38" s="577">
        <f t="shared" si="10"/>
        <v>0</v>
      </c>
      <c r="L38" s="574">
        <f t="shared" si="3"/>
        <v>2.0254855800000002</v>
      </c>
      <c r="M38" s="425"/>
      <c r="N38" s="425"/>
      <c r="O38" s="425"/>
      <c r="P38" s="425"/>
      <c r="Q38" s="425"/>
      <c r="R38" s="425"/>
      <c r="S38" s="425"/>
      <c r="T38" s="425"/>
      <c r="U38" s="425"/>
      <c r="V38" s="425"/>
    </row>
    <row r="39" spans="1:22" s="21" customFormat="1" x14ac:dyDescent="0.2">
      <c r="B39" s="578" t="s">
        <v>677</v>
      </c>
      <c r="C39" s="574">
        <v>0</v>
      </c>
      <c r="D39" s="574">
        <v>0</v>
      </c>
      <c r="E39" s="574">
        <v>0</v>
      </c>
      <c r="F39" s="574">
        <v>0</v>
      </c>
      <c r="G39" s="574">
        <v>0</v>
      </c>
      <c r="H39" s="574">
        <v>2.0254855800000002</v>
      </c>
      <c r="I39" s="574">
        <v>0</v>
      </c>
      <c r="J39" s="574">
        <v>0</v>
      </c>
      <c r="K39" s="114">
        <v>0</v>
      </c>
      <c r="L39" s="574">
        <f t="shared" si="3"/>
        <v>2.0254855800000002</v>
      </c>
      <c r="M39" s="425"/>
      <c r="N39" s="425"/>
      <c r="O39" s="425"/>
      <c r="P39" s="425"/>
      <c r="Q39" s="425"/>
      <c r="R39" s="425"/>
      <c r="S39" s="425"/>
      <c r="T39" s="425"/>
      <c r="U39" s="425"/>
      <c r="V39" s="425"/>
    </row>
    <row r="40" spans="1:22" s="21" customFormat="1" x14ac:dyDescent="0.2">
      <c r="B40" s="571" t="s">
        <v>678</v>
      </c>
      <c r="C40" s="579">
        <v>0</v>
      </c>
      <c r="D40" s="579">
        <v>0</v>
      </c>
      <c r="E40" s="579">
        <v>0</v>
      </c>
      <c r="F40" s="579">
        <v>0</v>
      </c>
      <c r="G40" s="579">
        <v>0</v>
      </c>
      <c r="H40" s="579">
        <v>0</v>
      </c>
      <c r="I40" s="579">
        <v>0</v>
      </c>
      <c r="J40" s="579">
        <v>0</v>
      </c>
      <c r="K40" s="579">
        <v>0</v>
      </c>
      <c r="L40" s="579">
        <f t="shared" si="3"/>
        <v>0</v>
      </c>
      <c r="M40" s="425"/>
      <c r="N40" s="425"/>
      <c r="O40" s="425"/>
      <c r="P40" s="425"/>
      <c r="Q40" s="425"/>
      <c r="R40" s="425"/>
      <c r="S40" s="425"/>
      <c r="T40" s="425"/>
      <c r="U40" s="425"/>
      <c r="V40" s="425"/>
    </row>
    <row r="41" spans="1:22" s="565" customFormat="1" x14ac:dyDescent="0.2">
      <c r="A41" s="19"/>
      <c r="B41" s="563" t="s">
        <v>679</v>
      </c>
      <c r="C41" s="564">
        <f>+C42+C43</f>
        <v>6.3082446300000026</v>
      </c>
      <c r="D41" s="564">
        <f t="shared" ref="D41:K41" si="11">+D42+D43</f>
        <v>6.3082446300000008</v>
      </c>
      <c r="E41" s="564">
        <f t="shared" si="11"/>
        <v>6.3082446299999999</v>
      </c>
      <c r="F41" s="564">
        <f t="shared" si="11"/>
        <v>6.3082446299999999</v>
      </c>
      <c r="G41" s="564">
        <f t="shared" si="11"/>
        <v>6.3082446299999999</v>
      </c>
      <c r="H41" s="564">
        <f t="shared" si="11"/>
        <v>6.308244629999999</v>
      </c>
      <c r="I41" s="564">
        <f t="shared" si="11"/>
        <v>7.9932492499999999</v>
      </c>
      <c r="J41" s="564">
        <f t="shared" si="11"/>
        <v>7.9932492499999999</v>
      </c>
      <c r="K41" s="564">
        <f t="shared" si="11"/>
        <v>7.993249249999999</v>
      </c>
      <c r="L41" s="564">
        <f t="shared" si="3"/>
        <v>61.829215529999999</v>
      </c>
      <c r="M41" s="621"/>
      <c r="N41" s="621"/>
      <c r="O41" s="621"/>
      <c r="P41" s="621"/>
      <c r="Q41" s="621"/>
      <c r="R41" s="621"/>
      <c r="S41" s="621"/>
      <c r="T41" s="621"/>
      <c r="U41" s="621"/>
      <c r="V41" s="621"/>
    </row>
    <row r="42" spans="1:22" s="565" customFormat="1" x14ac:dyDescent="0.2">
      <c r="A42" s="19"/>
      <c r="B42" s="559" t="s">
        <v>680</v>
      </c>
      <c r="C42" s="560">
        <v>0</v>
      </c>
      <c r="D42" s="560">
        <v>0</v>
      </c>
      <c r="E42" s="560">
        <v>0</v>
      </c>
      <c r="F42" s="560">
        <v>0</v>
      </c>
      <c r="G42" s="560">
        <v>0</v>
      </c>
      <c r="H42" s="560">
        <v>0</v>
      </c>
      <c r="I42" s="560">
        <v>0</v>
      </c>
      <c r="J42" s="560">
        <v>0</v>
      </c>
      <c r="K42" s="560">
        <v>0</v>
      </c>
      <c r="L42" s="560">
        <f t="shared" si="3"/>
        <v>0</v>
      </c>
      <c r="M42" s="621"/>
      <c r="N42" s="621"/>
      <c r="O42" s="621"/>
      <c r="P42" s="621"/>
      <c r="Q42" s="621"/>
      <c r="R42" s="621"/>
      <c r="S42" s="621"/>
      <c r="T42" s="621"/>
      <c r="U42" s="621"/>
      <c r="V42" s="621"/>
    </row>
    <row r="43" spans="1:22" s="541" customFormat="1" x14ac:dyDescent="0.2">
      <c r="A43" s="19"/>
      <c r="B43" s="561" t="s">
        <v>668</v>
      </c>
      <c r="C43" s="562">
        <v>6.3082446300000026</v>
      </c>
      <c r="D43" s="562">
        <v>6.3082446300000008</v>
      </c>
      <c r="E43" s="562">
        <v>6.3082446299999999</v>
      </c>
      <c r="F43" s="562">
        <v>6.3082446299999999</v>
      </c>
      <c r="G43" s="562">
        <v>6.3082446299999999</v>
      </c>
      <c r="H43" s="562">
        <v>6.308244629999999</v>
      </c>
      <c r="I43" s="562">
        <v>7.9932492499999999</v>
      </c>
      <c r="J43" s="562">
        <v>7.9932492499999999</v>
      </c>
      <c r="K43" s="562">
        <v>7.993249249999999</v>
      </c>
      <c r="L43" s="562">
        <f t="shared" si="3"/>
        <v>61.829215529999999</v>
      </c>
      <c r="M43" s="705"/>
      <c r="N43" s="705"/>
      <c r="O43" s="705"/>
      <c r="P43" s="705"/>
      <c r="Q43" s="705"/>
      <c r="R43" s="705"/>
      <c r="S43" s="705"/>
      <c r="T43" s="705"/>
      <c r="U43" s="705"/>
      <c r="V43" s="705"/>
    </row>
    <row r="44" spans="1:22" s="541" customFormat="1" x14ac:dyDescent="0.2">
      <c r="A44" s="19"/>
      <c r="B44" s="563" t="s">
        <v>681</v>
      </c>
      <c r="C44" s="564">
        <v>1082.8032699524927</v>
      </c>
      <c r="D44" s="564">
        <v>867.37644137555708</v>
      </c>
      <c r="E44" s="564">
        <v>2182.6139211084278</v>
      </c>
      <c r="F44" s="564">
        <v>2284.6582083290814</v>
      </c>
      <c r="G44" s="564">
        <v>1156.501921834076</v>
      </c>
      <c r="H44" s="564">
        <v>1213.1931925122171</v>
      </c>
      <c r="I44" s="564">
        <v>916.13093415875835</v>
      </c>
      <c r="J44" s="564">
        <v>3401.4762406884588</v>
      </c>
      <c r="K44" s="564">
        <v>9038.8561969227994</v>
      </c>
      <c r="L44" s="564">
        <f t="shared" si="3"/>
        <v>22143.61032688187</v>
      </c>
      <c r="M44" s="705"/>
      <c r="N44" s="705"/>
      <c r="O44" s="705"/>
      <c r="P44" s="705"/>
      <c r="Q44" s="705"/>
      <c r="R44" s="705"/>
      <c r="S44" s="705"/>
      <c r="T44" s="705"/>
      <c r="U44" s="705"/>
      <c r="V44" s="705"/>
    </row>
    <row r="45" spans="1:22" s="549" customFormat="1" ht="13.5" thickBot="1" x14ac:dyDescent="0.25">
      <c r="A45" s="19"/>
      <c r="B45" s="21"/>
      <c r="C45" s="580"/>
      <c r="D45" s="580"/>
      <c r="E45" s="580"/>
      <c r="F45" s="580"/>
      <c r="G45" s="580"/>
      <c r="H45" s="580"/>
      <c r="I45" s="580"/>
      <c r="J45" s="580"/>
      <c r="K45" s="580"/>
      <c r="L45" s="580"/>
      <c r="M45" s="1000"/>
      <c r="N45" s="1000"/>
      <c r="O45" s="1000"/>
      <c r="P45" s="1000"/>
      <c r="Q45" s="1000"/>
      <c r="R45" s="1000"/>
      <c r="S45" s="1000"/>
      <c r="T45" s="1000"/>
      <c r="U45" s="1000"/>
      <c r="V45" s="1000"/>
    </row>
    <row r="46" spans="1:22" s="541" customFormat="1" ht="13.5" thickBot="1" x14ac:dyDescent="0.25">
      <c r="A46" s="19"/>
      <c r="B46" s="555" t="s">
        <v>682</v>
      </c>
      <c r="C46" s="556">
        <f t="shared" ref="C46:K46" si="12">+C47+C50+C67+C84+C86++C88+C89+C90+C91+C97+C104+C105+C108+C87+C85+C93+C94+C95+C96+C98+C102+C103+C99</f>
        <v>825.76164966550391</v>
      </c>
      <c r="D46" s="556">
        <f t="shared" si="12"/>
        <v>1092.056537885881</v>
      </c>
      <c r="E46" s="556">
        <f t="shared" si="12"/>
        <v>1470.1131880096775</v>
      </c>
      <c r="F46" s="556">
        <f t="shared" si="12"/>
        <v>446.70864546581953</v>
      </c>
      <c r="G46" s="556">
        <f t="shared" si="12"/>
        <v>173.80797593588079</v>
      </c>
      <c r="H46" s="556">
        <f t="shared" si="12"/>
        <v>461.54916105067866</v>
      </c>
      <c r="I46" s="556">
        <f t="shared" si="12"/>
        <v>5870.7388293958193</v>
      </c>
      <c r="J46" s="556">
        <f t="shared" si="12"/>
        <v>1248.6575238258808</v>
      </c>
      <c r="K46" s="556">
        <f t="shared" si="12"/>
        <v>429.22290955967742</v>
      </c>
      <c r="L46" s="556">
        <f>+L47+L50+L67+L84+L86++L88+L89+L90+L91+L97+L104+L105+L108+L87+L85+L93+L94+L95+L96+L98+L99</f>
        <v>12018.616420794819</v>
      </c>
      <c r="M46" s="705"/>
      <c r="N46" s="705"/>
      <c r="O46" s="705"/>
      <c r="P46" s="705"/>
      <c r="Q46" s="705"/>
      <c r="R46" s="705"/>
      <c r="S46" s="705"/>
      <c r="T46" s="705"/>
      <c r="U46" s="705"/>
      <c r="V46" s="705"/>
    </row>
    <row r="47" spans="1:22" s="541" customFormat="1" x14ac:dyDescent="0.2">
      <c r="A47" s="19"/>
      <c r="B47" s="581" t="s">
        <v>683</v>
      </c>
      <c r="C47" s="558">
        <f>+C48</f>
        <v>0</v>
      </c>
      <c r="D47" s="558">
        <f t="shared" ref="D47:K48" si="13">+D48</f>
        <v>0</v>
      </c>
      <c r="E47" s="558">
        <f t="shared" si="13"/>
        <v>0</v>
      </c>
      <c r="F47" s="558">
        <f t="shared" si="13"/>
        <v>0</v>
      </c>
      <c r="G47" s="558">
        <f t="shared" si="13"/>
        <v>0</v>
      </c>
      <c r="H47" s="558">
        <f t="shared" si="13"/>
        <v>0</v>
      </c>
      <c r="I47" s="558">
        <f t="shared" si="13"/>
        <v>5699.8089929999996</v>
      </c>
      <c r="J47" s="558">
        <f t="shared" si="13"/>
        <v>0</v>
      </c>
      <c r="K47" s="558">
        <f t="shared" si="13"/>
        <v>0</v>
      </c>
      <c r="L47" s="558">
        <f>+SUM(C47:K47)</f>
        <v>5699.8089929999996</v>
      </c>
      <c r="M47" s="705"/>
      <c r="N47" s="705"/>
      <c r="O47" s="705"/>
      <c r="P47" s="705"/>
      <c r="Q47" s="705"/>
      <c r="R47" s="705"/>
      <c r="S47" s="705"/>
      <c r="T47" s="705"/>
      <c r="U47" s="705"/>
      <c r="V47" s="705"/>
    </row>
    <row r="48" spans="1:22" s="541" customFormat="1" x14ac:dyDescent="0.2">
      <c r="A48" s="19"/>
      <c r="B48" s="561" t="s">
        <v>684</v>
      </c>
      <c r="C48" s="562">
        <f>+C49</f>
        <v>0</v>
      </c>
      <c r="D48" s="562">
        <f t="shared" si="13"/>
        <v>0</v>
      </c>
      <c r="E48" s="562">
        <f t="shared" si="13"/>
        <v>0</v>
      </c>
      <c r="F48" s="562">
        <f t="shared" si="13"/>
        <v>0</v>
      </c>
      <c r="G48" s="562">
        <f t="shared" si="13"/>
        <v>0</v>
      </c>
      <c r="H48" s="562">
        <f t="shared" si="13"/>
        <v>0</v>
      </c>
      <c r="I48" s="562">
        <f t="shared" si="13"/>
        <v>5699.8089929999996</v>
      </c>
      <c r="J48" s="562">
        <f t="shared" si="13"/>
        <v>0</v>
      </c>
      <c r="K48" s="562">
        <f t="shared" si="13"/>
        <v>0</v>
      </c>
      <c r="L48" s="562">
        <f t="shared" ref="L48:L111" si="14">+SUM(C48:K48)</f>
        <v>5699.8089929999996</v>
      </c>
      <c r="M48" s="705"/>
      <c r="N48" s="705"/>
      <c r="O48" s="705"/>
      <c r="P48" s="705"/>
      <c r="Q48" s="705"/>
      <c r="R48" s="705"/>
      <c r="S48" s="705"/>
      <c r="T48" s="705"/>
      <c r="U48" s="705"/>
      <c r="V48" s="705"/>
    </row>
    <row r="49" spans="1:22" s="541" customFormat="1" x14ac:dyDescent="0.2">
      <c r="A49" s="19"/>
      <c r="B49" s="545" t="s">
        <v>685</v>
      </c>
      <c r="C49" s="569">
        <v>0</v>
      </c>
      <c r="D49" s="569">
        <v>0</v>
      </c>
      <c r="E49" s="569">
        <v>0</v>
      </c>
      <c r="F49" s="569">
        <v>0</v>
      </c>
      <c r="G49" s="569">
        <v>0</v>
      </c>
      <c r="H49" s="569">
        <v>0</v>
      </c>
      <c r="I49" s="569">
        <v>5699.8089929999996</v>
      </c>
      <c r="J49" s="569">
        <v>0</v>
      </c>
      <c r="K49" s="569">
        <v>0</v>
      </c>
      <c r="L49" s="569">
        <f t="shared" si="14"/>
        <v>5699.8089929999996</v>
      </c>
      <c r="M49" s="705"/>
      <c r="N49" s="705"/>
      <c r="O49" s="705"/>
      <c r="P49" s="705"/>
      <c r="Q49" s="705"/>
      <c r="R49" s="705"/>
      <c r="S49" s="705"/>
      <c r="T49" s="705"/>
      <c r="U49" s="705"/>
      <c r="V49" s="705"/>
    </row>
    <row r="50" spans="1:22" s="541" customFormat="1" x14ac:dyDescent="0.2">
      <c r="A50" s="19"/>
      <c r="B50" s="563" t="s">
        <v>686</v>
      </c>
      <c r="C50" s="564">
        <f>+C51+C54+C61+C64</f>
        <v>0</v>
      </c>
      <c r="D50" s="564">
        <f t="shared" ref="D50:K50" si="15">+D51+D54+D61+D64</f>
        <v>0</v>
      </c>
      <c r="E50" s="564">
        <f t="shared" si="15"/>
        <v>0</v>
      </c>
      <c r="F50" s="564">
        <f t="shared" si="15"/>
        <v>0</v>
      </c>
      <c r="G50" s="564">
        <f t="shared" si="15"/>
        <v>0</v>
      </c>
      <c r="H50" s="564">
        <f t="shared" si="15"/>
        <v>0</v>
      </c>
      <c r="I50" s="564">
        <f t="shared" si="15"/>
        <v>0</v>
      </c>
      <c r="J50" s="564">
        <f t="shared" si="15"/>
        <v>0</v>
      </c>
      <c r="K50" s="564">
        <f t="shared" si="15"/>
        <v>0</v>
      </c>
      <c r="L50" s="564">
        <f t="shared" si="14"/>
        <v>0</v>
      </c>
      <c r="M50" s="705"/>
      <c r="N50" s="705"/>
      <c r="O50" s="705"/>
      <c r="P50" s="705"/>
      <c r="Q50" s="705"/>
      <c r="R50" s="705"/>
      <c r="S50" s="705"/>
      <c r="T50" s="705"/>
      <c r="U50" s="705"/>
      <c r="V50" s="705"/>
    </row>
    <row r="51" spans="1:22" s="541" customFormat="1" x14ac:dyDescent="0.2">
      <c r="A51" s="19"/>
      <c r="B51" s="269" t="s">
        <v>687</v>
      </c>
      <c r="C51" s="569">
        <f>+C52+C53</f>
        <v>0</v>
      </c>
      <c r="D51" s="569">
        <f t="shared" ref="D51:K51" si="16">+D52+D53</f>
        <v>0</v>
      </c>
      <c r="E51" s="569">
        <f t="shared" si="16"/>
        <v>0</v>
      </c>
      <c r="F51" s="569">
        <f t="shared" si="16"/>
        <v>0</v>
      </c>
      <c r="G51" s="569">
        <f t="shared" si="16"/>
        <v>0</v>
      </c>
      <c r="H51" s="569">
        <f t="shared" si="16"/>
        <v>0</v>
      </c>
      <c r="I51" s="569">
        <f t="shared" si="16"/>
        <v>0</v>
      </c>
      <c r="J51" s="569">
        <f t="shared" si="16"/>
        <v>0</v>
      </c>
      <c r="K51" s="569">
        <f t="shared" si="16"/>
        <v>0</v>
      </c>
      <c r="L51" s="569">
        <f t="shared" si="14"/>
        <v>0</v>
      </c>
      <c r="M51" s="705"/>
      <c r="N51" s="705"/>
      <c r="O51" s="705"/>
      <c r="P51" s="705"/>
      <c r="Q51" s="705"/>
      <c r="R51" s="705"/>
      <c r="S51" s="705"/>
      <c r="T51" s="705"/>
      <c r="U51" s="705"/>
      <c r="V51" s="705"/>
    </row>
    <row r="52" spans="1:22" s="541" customFormat="1" x14ac:dyDescent="0.2">
      <c r="A52" s="19"/>
      <c r="B52" s="582" t="s">
        <v>688</v>
      </c>
      <c r="C52" s="569">
        <v>0</v>
      </c>
      <c r="D52" s="569">
        <v>0</v>
      </c>
      <c r="E52" s="569">
        <v>0</v>
      </c>
      <c r="F52" s="569">
        <v>0</v>
      </c>
      <c r="G52" s="569">
        <v>0</v>
      </c>
      <c r="H52" s="569">
        <v>0</v>
      </c>
      <c r="I52" s="569">
        <v>0</v>
      </c>
      <c r="J52" s="569">
        <v>0</v>
      </c>
      <c r="K52" s="569">
        <v>0</v>
      </c>
      <c r="L52" s="569">
        <f t="shared" si="14"/>
        <v>0</v>
      </c>
      <c r="M52" s="705"/>
      <c r="N52" s="705"/>
      <c r="O52" s="705"/>
      <c r="P52" s="705"/>
      <c r="Q52" s="705"/>
      <c r="R52" s="705"/>
      <c r="S52" s="705"/>
      <c r="T52" s="705"/>
      <c r="U52" s="705"/>
      <c r="V52" s="705"/>
    </row>
    <row r="53" spans="1:22" s="541" customFormat="1" x14ac:dyDescent="0.2">
      <c r="A53" s="19"/>
      <c r="B53" s="582" t="s">
        <v>689</v>
      </c>
      <c r="C53" s="569">
        <v>0</v>
      </c>
      <c r="D53" s="569">
        <v>0</v>
      </c>
      <c r="E53" s="569">
        <v>0</v>
      </c>
      <c r="F53" s="569">
        <v>0</v>
      </c>
      <c r="G53" s="569">
        <v>0</v>
      </c>
      <c r="H53" s="569">
        <v>0</v>
      </c>
      <c r="I53" s="569">
        <v>0</v>
      </c>
      <c r="J53" s="569">
        <v>0</v>
      </c>
      <c r="K53" s="569">
        <v>0</v>
      </c>
      <c r="L53" s="569">
        <f t="shared" si="14"/>
        <v>0</v>
      </c>
      <c r="M53" s="705"/>
      <c r="N53" s="705"/>
      <c r="O53" s="705"/>
      <c r="P53" s="705"/>
      <c r="Q53" s="705"/>
      <c r="R53" s="705"/>
      <c r="S53" s="705"/>
      <c r="T53" s="705"/>
      <c r="U53" s="705"/>
      <c r="V53" s="705"/>
    </row>
    <row r="54" spans="1:22" s="541" customFormat="1" x14ac:dyDescent="0.2">
      <c r="A54" s="19"/>
      <c r="B54" s="21" t="s">
        <v>690</v>
      </c>
      <c r="C54" s="569">
        <f>+C55+C58</f>
        <v>0</v>
      </c>
      <c r="D54" s="569">
        <f t="shared" ref="D54:K54" si="17">+D55+D58</f>
        <v>0</v>
      </c>
      <c r="E54" s="569">
        <f t="shared" si="17"/>
        <v>0</v>
      </c>
      <c r="F54" s="569">
        <f t="shared" si="17"/>
        <v>0</v>
      </c>
      <c r="G54" s="569">
        <f t="shared" si="17"/>
        <v>0</v>
      </c>
      <c r="H54" s="569">
        <f t="shared" si="17"/>
        <v>0</v>
      </c>
      <c r="I54" s="569">
        <f t="shared" si="17"/>
        <v>0</v>
      </c>
      <c r="J54" s="569">
        <f t="shared" si="17"/>
        <v>0</v>
      </c>
      <c r="K54" s="569">
        <f t="shared" si="17"/>
        <v>0</v>
      </c>
      <c r="L54" s="569">
        <f t="shared" si="14"/>
        <v>0</v>
      </c>
      <c r="M54" s="705"/>
      <c r="N54" s="705"/>
      <c r="O54" s="705"/>
      <c r="P54" s="705"/>
      <c r="Q54" s="705"/>
      <c r="R54" s="705"/>
      <c r="S54" s="705"/>
      <c r="T54" s="705"/>
      <c r="U54" s="705"/>
      <c r="V54" s="705"/>
    </row>
    <row r="55" spans="1:22" s="541" customFormat="1" x14ac:dyDescent="0.2">
      <c r="A55" s="19"/>
      <c r="B55" s="582" t="s">
        <v>688</v>
      </c>
      <c r="C55" s="569">
        <f>+C56+C57</f>
        <v>0</v>
      </c>
      <c r="D55" s="569">
        <f t="shared" ref="D55:K55" si="18">+D56+D57</f>
        <v>0</v>
      </c>
      <c r="E55" s="569">
        <f t="shared" si="18"/>
        <v>0</v>
      </c>
      <c r="F55" s="569">
        <f t="shared" si="18"/>
        <v>0</v>
      </c>
      <c r="G55" s="569">
        <f t="shared" si="18"/>
        <v>0</v>
      </c>
      <c r="H55" s="569">
        <f t="shared" si="18"/>
        <v>0</v>
      </c>
      <c r="I55" s="569">
        <f t="shared" si="18"/>
        <v>0</v>
      </c>
      <c r="J55" s="569">
        <f t="shared" si="18"/>
        <v>0</v>
      </c>
      <c r="K55" s="569">
        <f t="shared" si="18"/>
        <v>0</v>
      </c>
      <c r="L55" s="569">
        <f t="shared" si="14"/>
        <v>0</v>
      </c>
      <c r="M55" s="705"/>
      <c r="N55" s="705"/>
      <c r="O55" s="705"/>
      <c r="P55" s="705"/>
      <c r="Q55" s="705"/>
      <c r="R55" s="705"/>
      <c r="S55" s="705"/>
      <c r="T55" s="705"/>
      <c r="U55" s="705"/>
      <c r="V55" s="705"/>
    </row>
    <row r="56" spans="1:22" s="541" customFormat="1" x14ac:dyDescent="0.2">
      <c r="A56" s="19"/>
      <c r="B56" s="583" t="s">
        <v>691</v>
      </c>
      <c r="C56" s="569">
        <v>0</v>
      </c>
      <c r="D56" s="569">
        <v>0</v>
      </c>
      <c r="E56" s="569">
        <v>0</v>
      </c>
      <c r="F56" s="569">
        <v>0</v>
      </c>
      <c r="G56" s="569">
        <v>0</v>
      </c>
      <c r="H56" s="569">
        <v>0</v>
      </c>
      <c r="I56" s="569">
        <v>0</v>
      </c>
      <c r="J56" s="569">
        <v>0</v>
      </c>
      <c r="K56" s="569">
        <v>0</v>
      </c>
      <c r="L56" s="569">
        <f t="shared" si="14"/>
        <v>0</v>
      </c>
      <c r="M56" s="705"/>
      <c r="N56" s="705"/>
      <c r="O56" s="705"/>
      <c r="P56" s="705"/>
      <c r="Q56" s="705"/>
      <c r="R56" s="705"/>
      <c r="S56" s="705"/>
      <c r="T56" s="705"/>
      <c r="U56" s="705"/>
      <c r="V56" s="705"/>
    </row>
    <row r="57" spans="1:22" s="541" customFormat="1" x14ac:dyDescent="0.2">
      <c r="A57" s="19"/>
      <c r="B57" s="584" t="s">
        <v>692</v>
      </c>
      <c r="C57" s="569">
        <v>0</v>
      </c>
      <c r="D57" s="569">
        <v>0</v>
      </c>
      <c r="E57" s="569">
        <v>0</v>
      </c>
      <c r="F57" s="569">
        <v>0</v>
      </c>
      <c r="G57" s="569">
        <v>0</v>
      </c>
      <c r="H57" s="569">
        <v>0</v>
      </c>
      <c r="I57" s="569">
        <v>0</v>
      </c>
      <c r="J57" s="569">
        <v>0</v>
      </c>
      <c r="K57" s="569">
        <v>0</v>
      </c>
      <c r="L57" s="569">
        <f t="shared" si="14"/>
        <v>0</v>
      </c>
      <c r="M57" s="705"/>
      <c r="N57" s="705"/>
      <c r="O57" s="705"/>
      <c r="P57" s="705"/>
      <c r="Q57" s="705"/>
      <c r="R57" s="705"/>
      <c r="S57" s="705"/>
      <c r="T57" s="705"/>
      <c r="U57" s="705"/>
      <c r="V57" s="705"/>
    </row>
    <row r="58" spans="1:22" s="541" customFormat="1" x14ac:dyDescent="0.2">
      <c r="A58" s="19"/>
      <c r="B58" s="582" t="s">
        <v>689</v>
      </c>
      <c r="C58" s="569">
        <f>+C59+C60</f>
        <v>0</v>
      </c>
      <c r="D58" s="569">
        <f t="shared" ref="D58:K58" si="19">+D59+D60</f>
        <v>0</v>
      </c>
      <c r="E58" s="569">
        <f t="shared" si="19"/>
        <v>0</v>
      </c>
      <c r="F58" s="569">
        <f t="shared" si="19"/>
        <v>0</v>
      </c>
      <c r="G58" s="569">
        <f t="shared" si="19"/>
        <v>0</v>
      </c>
      <c r="H58" s="569">
        <f t="shared" si="19"/>
        <v>0</v>
      </c>
      <c r="I58" s="569">
        <f t="shared" si="19"/>
        <v>0</v>
      </c>
      <c r="J58" s="569">
        <f t="shared" si="19"/>
        <v>0</v>
      </c>
      <c r="K58" s="569">
        <f t="shared" si="19"/>
        <v>0</v>
      </c>
      <c r="L58" s="569">
        <f t="shared" si="14"/>
        <v>0</v>
      </c>
      <c r="M58" s="705"/>
      <c r="N58" s="705"/>
      <c r="O58" s="705"/>
      <c r="P58" s="705"/>
      <c r="Q58" s="705"/>
      <c r="R58" s="705"/>
      <c r="S58" s="705"/>
      <c r="T58" s="705"/>
      <c r="U58" s="705"/>
      <c r="V58" s="705"/>
    </row>
    <row r="59" spans="1:22" s="541" customFormat="1" x14ac:dyDescent="0.2">
      <c r="A59" s="19"/>
      <c r="B59" s="583" t="s">
        <v>691</v>
      </c>
      <c r="C59" s="569">
        <v>0</v>
      </c>
      <c r="D59" s="569">
        <v>0</v>
      </c>
      <c r="E59" s="569">
        <v>0</v>
      </c>
      <c r="F59" s="569">
        <v>0</v>
      </c>
      <c r="G59" s="569">
        <v>0</v>
      </c>
      <c r="H59" s="569">
        <v>0</v>
      </c>
      <c r="I59" s="569">
        <v>0</v>
      </c>
      <c r="J59" s="569">
        <v>0</v>
      </c>
      <c r="K59" s="569">
        <v>0</v>
      </c>
      <c r="L59" s="569">
        <f t="shared" si="14"/>
        <v>0</v>
      </c>
      <c r="M59" s="705"/>
      <c r="N59" s="705"/>
      <c r="O59" s="705"/>
      <c r="P59" s="705"/>
      <c r="Q59" s="705"/>
      <c r="R59" s="705"/>
      <c r="S59" s="705"/>
      <c r="T59" s="705"/>
      <c r="U59" s="705"/>
      <c r="V59" s="705"/>
    </row>
    <row r="60" spans="1:22" s="541" customFormat="1" x14ac:dyDescent="0.2">
      <c r="A60" s="19"/>
      <c r="B60" s="584" t="s">
        <v>692</v>
      </c>
      <c r="C60" s="569">
        <v>0</v>
      </c>
      <c r="D60" s="569">
        <v>0</v>
      </c>
      <c r="E60" s="569">
        <v>0</v>
      </c>
      <c r="F60" s="569">
        <v>0</v>
      </c>
      <c r="G60" s="569">
        <v>0</v>
      </c>
      <c r="H60" s="569">
        <v>0</v>
      </c>
      <c r="I60" s="569">
        <v>0</v>
      </c>
      <c r="J60" s="569">
        <v>0</v>
      </c>
      <c r="K60" s="569">
        <v>0</v>
      </c>
      <c r="L60" s="569">
        <f t="shared" si="14"/>
        <v>0</v>
      </c>
      <c r="M60" s="705"/>
      <c r="N60" s="705"/>
      <c r="O60" s="705"/>
      <c r="P60" s="705"/>
      <c r="Q60" s="705"/>
      <c r="R60" s="705"/>
      <c r="S60" s="705"/>
      <c r="T60" s="705"/>
      <c r="U60" s="705"/>
      <c r="V60" s="705"/>
    </row>
    <row r="61" spans="1:22" s="541" customFormat="1" x14ac:dyDescent="0.2">
      <c r="A61" s="19"/>
      <c r="B61" s="21" t="s">
        <v>693</v>
      </c>
      <c r="C61" s="569">
        <f>+C62+C63</f>
        <v>0</v>
      </c>
      <c r="D61" s="569">
        <f t="shared" ref="D61:K61" si="20">+D62+D63</f>
        <v>0</v>
      </c>
      <c r="E61" s="569">
        <f t="shared" si="20"/>
        <v>0</v>
      </c>
      <c r="F61" s="569">
        <f t="shared" si="20"/>
        <v>0</v>
      </c>
      <c r="G61" s="569">
        <f t="shared" si="20"/>
        <v>0</v>
      </c>
      <c r="H61" s="569">
        <f t="shared" si="20"/>
        <v>0</v>
      </c>
      <c r="I61" s="569">
        <f t="shared" si="20"/>
        <v>0</v>
      </c>
      <c r="J61" s="569">
        <f t="shared" si="20"/>
        <v>0</v>
      </c>
      <c r="K61" s="569">
        <f t="shared" si="20"/>
        <v>0</v>
      </c>
      <c r="L61" s="569">
        <f t="shared" si="14"/>
        <v>0</v>
      </c>
      <c r="M61" s="705"/>
      <c r="N61" s="705"/>
      <c r="O61" s="705"/>
      <c r="P61" s="705"/>
      <c r="Q61" s="705"/>
      <c r="R61" s="705"/>
      <c r="S61" s="705"/>
      <c r="T61" s="705"/>
      <c r="U61" s="705"/>
      <c r="V61" s="705"/>
    </row>
    <row r="62" spans="1:22" s="541" customFormat="1" x14ac:dyDescent="0.2">
      <c r="A62" s="19"/>
      <c r="B62" s="582" t="s">
        <v>688</v>
      </c>
      <c r="C62" s="569">
        <v>0</v>
      </c>
      <c r="D62" s="569">
        <v>0</v>
      </c>
      <c r="E62" s="569">
        <v>0</v>
      </c>
      <c r="F62" s="569">
        <v>0</v>
      </c>
      <c r="G62" s="569">
        <v>0</v>
      </c>
      <c r="H62" s="569">
        <v>0</v>
      </c>
      <c r="I62" s="569">
        <v>0</v>
      </c>
      <c r="J62" s="569">
        <v>0</v>
      </c>
      <c r="K62" s="569">
        <v>0</v>
      </c>
      <c r="L62" s="569">
        <f t="shared" si="14"/>
        <v>0</v>
      </c>
      <c r="M62" s="705"/>
      <c r="N62" s="705"/>
      <c r="O62" s="705"/>
      <c r="P62" s="705"/>
      <c r="Q62" s="705"/>
      <c r="R62" s="705"/>
      <c r="S62" s="705"/>
      <c r="T62" s="705"/>
      <c r="U62" s="705"/>
      <c r="V62" s="705"/>
    </row>
    <row r="63" spans="1:22" s="541" customFormat="1" x14ac:dyDescent="0.2">
      <c r="A63" s="19"/>
      <c r="B63" s="582" t="s">
        <v>689</v>
      </c>
      <c r="C63" s="569">
        <v>0</v>
      </c>
      <c r="D63" s="569">
        <v>0</v>
      </c>
      <c r="E63" s="569">
        <v>0</v>
      </c>
      <c r="F63" s="569">
        <v>0</v>
      </c>
      <c r="G63" s="569">
        <v>0</v>
      </c>
      <c r="H63" s="569">
        <v>0</v>
      </c>
      <c r="I63" s="569">
        <v>0</v>
      </c>
      <c r="J63" s="569">
        <v>0</v>
      </c>
      <c r="K63" s="569">
        <v>0</v>
      </c>
      <c r="L63" s="569">
        <f t="shared" si="14"/>
        <v>0</v>
      </c>
      <c r="M63" s="705"/>
      <c r="N63" s="705"/>
      <c r="O63" s="705"/>
      <c r="P63" s="705"/>
      <c r="Q63" s="705"/>
      <c r="R63" s="705"/>
      <c r="S63" s="705"/>
      <c r="T63" s="705"/>
      <c r="U63" s="705"/>
      <c r="V63" s="705"/>
    </row>
    <row r="64" spans="1:22" s="541" customFormat="1" x14ac:dyDescent="0.2">
      <c r="A64" s="19"/>
      <c r="B64" s="21" t="s">
        <v>694</v>
      </c>
      <c r="C64" s="569">
        <f>+C65+C66</f>
        <v>0</v>
      </c>
      <c r="D64" s="569">
        <f t="shared" ref="D64:K64" si="21">+D65+D66</f>
        <v>0</v>
      </c>
      <c r="E64" s="569">
        <f t="shared" si="21"/>
        <v>0</v>
      </c>
      <c r="F64" s="569">
        <f t="shared" si="21"/>
        <v>0</v>
      </c>
      <c r="G64" s="569">
        <f t="shared" si="21"/>
        <v>0</v>
      </c>
      <c r="H64" s="569">
        <f t="shared" si="21"/>
        <v>0</v>
      </c>
      <c r="I64" s="569">
        <f t="shared" si="21"/>
        <v>0</v>
      </c>
      <c r="J64" s="569">
        <f t="shared" si="21"/>
        <v>0</v>
      </c>
      <c r="K64" s="569">
        <f t="shared" si="21"/>
        <v>0</v>
      </c>
      <c r="L64" s="569">
        <f t="shared" si="14"/>
        <v>0</v>
      </c>
      <c r="M64" s="705"/>
      <c r="N64" s="705"/>
      <c r="O64" s="705"/>
      <c r="P64" s="705"/>
      <c r="Q64" s="705"/>
      <c r="R64" s="705"/>
      <c r="S64" s="705"/>
      <c r="T64" s="705"/>
      <c r="U64" s="705"/>
      <c r="V64" s="705"/>
    </row>
    <row r="65" spans="1:22" s="541" customFormat="1" x14ac:dyDescent="0.2">
      <c r="A65" s="19"/>
      <c r="B65" s="582" t="s">
        <v>688</v>
      </c>
      <c r="C65" s="569">
        <v>0</v>
      </c>
      <c r="D65" s="569">
        <v>0</v>
      </c>
      <c r="E65" s="569">
        <v>0</v>
      </c>
      <c r="F65" s="569">
        <v>0</v>
      </c>
      <c r="G65" s="569">
        <v>0</v>
      </c>
      <c r="H65" s="569">
        <v>0</v>
      </c>
      <c r="I65" s="569">
        <v>0</v>
      </c>
      <c r="J65" s="569">
        <v>0</v>
      </c>
      <c r="K65" s="569">
        <v>0</v>
      </c>
      <c r="L65" s="569">
        <f t="shared" si="14"/>
        <v>0</v>
      </c>
      <c r="M65" s="705"/>
      <c r="N65" s="705"/>
      <c r="O65" s="705"/>
      <c r="P65" s="705"/>
      <c r="Q65" s="705"/>
      <c r="R65" s="705"/>
      <c r="S65" s="705"/>
      <c r="T65" s="705"/>
      <c r="U65" s="705"/>
      <c r="V65" s="705"/>
    </row>
    <row r="66" spans="1:22" s="541" customFormat="1" x14ac:dyDescent="0.2">
      <c r="A66" s="19"/>
      <c r="B66" s="582" t="s">
        <v>689</v>
      </c>
      <c r="C66" s="569">
        <v>0</v>
      </c>
      <c r="D66" s="569">
        <v>0</v>
      </c>
      <c r="E66" s="569">
        <v>0</v>
      </c>
      <c r="F66" s="569">
        <v>0</v>
      </c>
      <c r="G66" s="569">
        <v>0</v>
      </c>
      <c r="H66" s="569">
        <v>0</v>
      </c>
      <c r="I66" s="569">
        <v>0</v>
      </c>
      <c r="J66" s="569">
        <v>0</v>
      </c>
      <c r="K66" s="569">
        <v>0</v>
      </c>
      <c r="L66" s="569">
        <f t="shared" si="14"/>
        <v>0</v>
      </c>
      <c r="M66" s="705"/>
      <c r="N66" s="705"/>
      <c r="O66" s="705"/>
      <c r="P66" s="705"/>
      <c r="Q66" s="705"/>
      <c r="R66" s="705"/>
      <c r="S66" s="705"/>
      <c r="T66" s="705"/>
      <c r="U66" s="705"/>
      <c r="V66" s="705"/>
    </row>
    <row r="67" spans="1:22" s="541" customFormat="1" x14ac:dyDescent="0.2">
      <c r="A67" s="19"/>
      <c r="B67" s="563" t="s">
        <v>695</v>
      </c>
      <c r="C67" s="564">
        <f>+C68+C71+C78+C81</f>
        <v>0</v>
      </c>
      <c r="D67" s="564">
        <f t="shared" ref="D67:K67" si="22">+D68+D71+D78+D81</f>
        <v>0</v>
      </c>
      <c r="E67" s="564">
        <f t="shared" si="22"/>
        <v>0</v>
      </c>
      <c r="F67" s="564">
        <f t="shared" si="22"/>
        <v>0</v>
      </c>
      <c r="G67" s="564">
        <f t="shared" si="22"/>
        <v>0</v>
      </c>
      <c r="H67" s="564">
        <f t="shared" si="22"/>
        <v>0</v>
      </c>
      <c r="I67" s="564">
        <f t="shared" si="22"/>
        <v>0</v>
      </c>
      <c r="J67" s="564">
        <f t="shared" si="22"/>
        <v>0</v>
      </c>
      <c r="K67" s="564">
        <f t="shared" si="22"/>
        <v>0</v>
      </c>
      <c r="L67" s="564">
        <f t="shared" si="14"/>
        <v>0</v>
      </c>
      <c r="M67" s="705"/>
      <c r="N67" s="705"/>
      <c r="O67" s="705"/>
      <c r="P67" s="705"/>
      <c r="Q67" s="705"/>
      <c r="R67" s="705"/>
      <c r="S67" s="705"/>
      <c r="T67" s="705"/>
      <c r="U67" s="705"/>
      <c r="V67" s="705"/>
    </row>
    <row r="68" spans="1:22" s="541" customFormat="1" x14ac:dyDescent="0.2">
      <c r="A68" s="19"/>
      <c r="B68" s="21" t="s">
        <v>696</v>
      </c>
      <c r="C68" s="569">
        <f>+C69+C70</f>
        <v>0</v>
      </c>
      <c r="D68" s="569">
        <f t="shared" ref="D68:K68" si="23">+D69+D70</f>
        <v>0</v>
      </c>
      <c r="E68" s="569">
        <f t="shared" si="23"/>
        <v>0</v>
      </c>
      <c r="F68" s="569">
        <f t="shared" si="23"/>
        <v>0</v>
      </c>
      <c r="G68" s="569">
        <f t="shared" si="23"/>
        <v>0</v>
      </c>
      <c r="H68" s="569">
        <f t="shared" si="23"/>
        <v>0</v>
      </c>
      <c r="I68" s="569">
        <f t="shared" si="23"/>
        <v>0</v>
      </c>
      <c r="J68" s="569">
        <f t="shared" si="23"/>
        <v>0</v>
      </c>
      <c r="K68" s="569">
        <f t="shared" si="23"/>
        <v>0</v>
      </c>
      <c r="L68" s="569">
        <f t="shared" si="14"/>
        <v>0</v>
      </c>
      <c r="M68" s="705"/>
      <c r="N68" s="705"/>
      <c r="O68" s="705"/>
      <c r="P68" s="705"/>
      <c r="Q68" s="705"/>
      <c r="R68" s="705"/>
      <c r="S68" s="705"/>
      <c r="T68" s="705"/>
      <c r="U68" s="705"/>
      <c r="V68" s="705"/>
    </row>
    <row r="69" spans="1:22" s="541" customFormat="1" x14ac:dyDescent="0.2">
      <c r="A69" s="19"/>
      <c r="B69" s="582" t="s">
        <v>688</v>
      </c>
      <c r="C69" s="569">
        <v>0</v>
      </c>
      <c r="D69" s="569">
        <v>0</v>
      </c>
      <c r="E69" s="569">
        <v>0</v>
      </c>
      <c r="F69" s="569">
        <v>0</v>
      </c>
      <c r="G69" s="569">
        <v>0</v>
      </c>
      <c r="H69" s="569">
        <v>0</v>
      </c>
      <c r="I69" s="569">
        <v>0</v>
      </c>
      <c r="J69" s="569">
        <v>0</v>
      </c>
      <c r="K69" s="569">
        <v>0</v>
      </c>
      <c r="L69" s="569">
        <f t="shared" si="14"/>
        <v>0</v>
      </c>
      <c r="M69" s="705"/>
      <c r="N69" s="705"/>
      <c r="O69" s="705"/>
      <c r="P69" s="705"/>
      <c r="Q69" s="705"/>
      <c r="R69" s="705"/>
      <c r="S69" s="705"/>
      <c r="T69" s="705"/>
      <c r="U69" s="705"/>
      <c r="V69" s="705"/>
    </row>
    <row r="70" spans="1:22" s="541" customFormat="1" x14ac:dyDescent="0.2">
      <c r="A70" s="19"/>
      <c r="B70" s="582" t="s">
        <v>689</v>
      </c>
      <c r="C70" s="569">
        <v>0</v>
      </c>
      <c r="D70" s="569">
        <v>0</v>
      </c>
      <c r="E70" s="569">
        <v>0</v>
      </c>
      <c r="F70" s="569">
        <v>0</v>
      </c>
      <c r="G70" s="569">
        <v>0</v>
      </c>
      <c r="H70" s="569">
        <v>0</v>
      </c>
      <c r="I70" s="569">
        <v>0</v>
      </c>
      <c r="J70" s="569">
        <v>0</v>
      </c>
      <c r="K70" s="569">
        <v>0</v>
      </c>
      <c r="L70" s="569">
        <f t="shared" si="14"/>
        <v>0</v>
      </c>
      <c r="M70" s="705"/>
      <c r="N70" s="705"/>
      <c r="O70" s="705"/>
      <c r="P70" s="705"/>
      <c r="Q70" s="705"/>
      <c r="R70" s="705"/>
      <c r="S70" s="705"/>
      <c r="T70" s="705"/>
      <c r="U70" s="705"/>
      <c r="V70" s="705"/>
    </row>
    <row r="71" spans="1:22" s="541" customFormat="1" x14ac:dyDescent="0.2">
      <c r="A71" s="19"/>
      <c r="B71" s="21" t="s">
        <v>697</v>
      </c>
      <c r="C71" s="569">
        <f>+C72+C75</f>
        <v>0</v>
      </c>
      <c r="D71" s="569">
        <f t="shared" ref="D71:K71" si="24">+D72+D75</f>
        <v>0</v>
      </c>
      <c r="E71" s="569">
        <f t="shared" si="24"/>
        <v>0</v>
      </c>
      <c r="F71" s="569">
        <f t="shared" si="24"/>
        <v>0</v>
      </c>
      <c r="G71" s="569">
        <f t="shared" si="24"/>
        <v>0</v>
      </c>
      <c r="H71" s="569">
        <f t="shared" si="24"/>
        <v>0</v>
      </c>
      <c r="I71" s="569">
        <f t="shared" si="24"/>
        <v>0</v>
      </c>
      <c r="J71" s="569">
        <f t="shared" si="24"/>
        <v>0</v>
      </c>
      <c r="K71" s="569">
        <f t="shared" si="24"/>
        <v>0</v>
      </c>
      <c r="L71" s="569">
        <f t="shared" si="14"/>
        <v>0</v>
      </c>
      <c r="M71" s="705"/>
      <c r="N71" s="705"/>
      <c r="O71" s="705"/>
      <c r="P71" s="705"/>
      <c r="Q71" s="705"/>
      <c r="R71" s="705"/>
      <c r="S71" s="705"/>
      <c r="T71" s="705"/>
      <c r="U71" s="705"/>
      <c r="V71" s="705"/>
    </row>
    <row r="72" spans="1:22" s="541" customFormat="1" x14ac:dyDescent="0.2">
      <c r="A72" s="19"/>
      <c r="B72" s="582" t="s">
        <v>688</v>
      </c>
      <c r="C72" s="569">
        <f t="shared" ref="C72:K72" si="25">+C73+C74</f>
        <v>0</v>
      </c>
      <c r="D72" s="569">
        <f t="shared" si="25"/>
        <v>0</v>
      </c>
      <c r="E72" s="569">
        <f t="shared" si="25"/>
        <v>0</v>
      </c>
      <c r="F72" s="569">
        <f t="shared" si="25"/>
        <v>0</v>
      </c>
      <c r="G72" s="569">
        <f t="shared" si="25"/>
        <v>0</v>
      </c>
      <c r="H72" s="569">
        <f t="shared" si="25"/>
        <v>0</v>
      </c>
      <c r="I72" s="569">
        <f t="shared" si="25"/>
        <v>0</v>
      </c>
      <c r="J72" s="569">
        <f t="shared" si="25"/>
        <v>0</v>
      </c>
      <c r="K72" s="569">
        <f t="shared" si="25"/>
        <v>0</v>
      </c>
      <c r="L72" s="569">
        <f t="shared" si="14"/>
        <v>0</v>
      </c>
      <c r="M72" s="705"/>
      <c r="N72" s="705"/>
      <c r="O72" s="705"/>
      <c r="P72" s="705"/>
      <c r="Q72" s="705"/>
      <c r="R72" s="705"/>
      <c r="S72" s="705"/>
      <c r="T72" s="705"/>
      <c r="U72" s="705"/>
      <c r="V72" s="705"/>
    </row>
    <row r="73" spans="1:22" s="541" customFormat="1" x14ac:dyDescent="0.2">
      <c r="A73" s="19"/>
      <c r="B73" s="583" t="s">
        <v>691</v>
      </c>
      <c r="C73" s="569">
        <v>0</v>
      </c>
      <c r="D73" s="569">
        <v>0</v>
      </c>
      <c r="E73" s="569">
        <v>0</v>
      </c>
      <c r="F73" s="569">
        <v>0</v>
      </c>
      <c r="G73" s="569">
        <v>0</v>
      </c>
      <c r="H73" s="569">
        <v>0</v>
      </c>
      <c r="I73" s="569">
        <v>0</v>
      </c>
      <c r="J73" s="569">
        <v>0</v>
      </c>
      <c r="K73" s="569">
        <v>0</v>
      </c>
      <c r="L73" s="569">
        <f t="shared" si="14"/>
        <v>0</v>
      </c>
      <c r="M73" s="705"/>
      <c r="N73" s="705"/>
      <c r="O73" s="705"/>
      <c r="P73" s="705"/>
      <c r="Q73" s="705"/>
      <c r="R73" s="705"/>
      <c r="S73" s="705"/>
      <c r="T73" s="705"/>
      <c r="U73" s="705"/>
      <c r="V73" s="705"/>
    </row>
    <row r="74" spans="1:22" s="541" customFormat="1" x14ac:dyDescent="0.2">
      <c r="A74" s="19"/>
      <c r="B74" s="584" t="s">
        <v>692</v>
      </c>
      <c r="C74" s="569">
        <v>0</v>
      </c>
      <c r="D74" s="569">
        <v>0</v>
      </c>
      <c r="E74" s="569">
        <v>0</v>
      </c>
      <c r="F74" s="569">
        <v>0</v>
      </c>
      <c r="G74" s="569">
        <v>0</v>
      </c>
      <c r="H74" s="569">
        <v>0</v>
      </c>
      <c r="I74" s="569">
        <v>0</v>
      </c>
      <c r="J74" s="569">
        <v>0</v>
      </c>
      <c r="K74" s="569">
        <v>0</v>
      </c>
      <c r="L74" s="569">
        <f t="shared" si="14"/>
        <v>0</v>
      </c>
      <c r="M74" s="705"/>
      <c r="N74" s="705"/>
      <c r="O74" s="705"/>
      <c r="P74" s="705"/>
      <c r="Q74" s="705"/>
      <c r="R74" s="705"/>
      <c r="S74" s="705"/>
      <c r="T74" s="705"/>
      <c r="U74" s="705"/>
      <c r="V74" s="705"/>
    </row>
    <row r="75" spans="1:22" s="541" customFormat="1" x14ac:dyDescent="0.2">
      <c r="A75" s="19"/>
      <c r="B75" s="582" t="s">
        <v>689</v>
      </c>
      <c r="C75" s="569">
        <f t="shared" ref="C75:K75" si="26">+C76+C77</f>
        <v>0</v>
      </c>
      <c r="D75" s="569">
        <f t="shared" si="26"/>
        <v>0</v>
      </c>
      <c r="E75" s="569">
        <f t="shared" si="26"/>
        <v>0</v>
      </c>
      <c r="F75" s="569">
        <f t="shared" si="26"/>
        <v>0</v>
      </c>
      <c r="G75" s="569">
        <f t="shared" si="26"/>
        <v>0</v>
      </c>
      <c r="H75" s="569">
        <f t="shared" si="26"/>
        <v>0</v>
      </c>
      <c r="I75" s="569">
        <f t="shared" si="26"/>
        <v>0</v>
      </c>
      <c r="J75" s="569">
        <f t="shared" si="26"/>
        <v>0</v>
      </c>
      <c r="K75" s="569">
        <f t="shared" si="26"/>
        <v>0</v>
      </c>
      <c r="L75" s="569">
        <f t="shared" si="14"/>
        <v>0</v>
      </c>
      <c r="M75" s="705"/>
      <c r="N75" s="705"/>
      <c r="O75" s="705"/>
      <c r="P75" s="705"/>
      <c r="Q75" s="705"/>
      <c r="R75" s="705"/>
      <c r="S75" s="705"/>
      <c r="T75" s="705"/>
      <c r="U75" s="705"/>
      <c r="V75" s="705"/>
    </row>
    <row r="76" spans="1:22" s="541" customFormat="1" x14ac:dyDescent="0.2">
      <c r="A76" s="19"/>
      <c r="B76" s="583" t="s">
        <v>691</v>
      </c>
      <c r="C76" s="569">
        <v>0</v>
      </c>
      <c r="D76" s="569">
        <v>0</v>
      </c>
      <c r="E76" s="569">
        <v>0</v>
      </c>
      <c r="F76" s="569">
        <v>0</v>
      </c>
      <c r="G76" s="569">
        <v>0</v>
      </c>
      <c r="H76" s="569">
        <v>0</v>
      </c>
      <c r="I76" s="569">
        <v>0</v>
      </c>
      <c r="J76" s="569">
        <v>0</v>
      </c>
      <c r="K76" s="569">
        <v>0</v>
      </c>
      <c r="L76" s="569">
        <f t="shared" si="14"/>
        <v>0</v>
      </c>
      <c r="M76" s="705"/>
      <c r="N76" s="705"/>
      <c r="O76" s="705"/>
      <c r="P76" s="705"/>
      <c r="Q76" s="705"/>
      <c r="R76" s="705"/>
      <c r="S76" s="705"/>
      <c r="T76" s="705"/>
      <c r="U76" s="705"/>
      <c r="V76" s="705"/>
    </row>
    <row r="77" spans="1:22" s="541" customFormat="1" x14ac:dyDescent="0.2">
      <c r="A77" s="19"/>
      <c r="B77" s="584" t="s">
        <v>692</v>
      </c>
      <c r="C77" s="569">
        <v>0</v>
      </c>
      <c r="D77" s="569">
        <v>0</v>
      </c>
      <c r="E77" s="569">
        <v>0</v>
      </c>
      <c r="F77" s="569">
        <v>0</v>
      </c>
      <c r="G77" s="569">
        <v>0</v>
      </c>
      <c r="H77" s="569">
        <v>0</v>
      </c>
      <c r="I77" s="569">
        <v>0</v>
      </c>
      <c r="J77" s="569">
        <v>0</v>
      </c>
      <c r="K77" s="569">
        <v>0</v>
      </c>
      <c r="L77" s="569">
        <f t="shared" si="14"/>
        <v>0</v>
      </c>
      <c r="M77" s="705"/>
      <c r="N77" s="705"/>
      <c r="O77" s="705"/>
      <c r="P77" s="705"/>
      <c r="Q77" s="705"/>
      <c r="R77" s="705"/>
      <c r="S77" s="705"/>
      <c r="T77" s="705"/>
      <c r="U77" s="705"/>
      <c r="V77" s="705"/>
    </row>
    <row r="78" spans="1:22" s="541" customFormat="1" x14ac:dyDescent="0.2">
      <c r="A78" s="19"/>
      <c r="B78" s="21" t="s">
        <v>698</v>
      </c>
      <c r="C78" s="569">
        <f t="shared" ref="C78:K78" si="27">+C79+C80</f>
        <v>0</v>
      </c>
      <c r="D78" s="569">
        <f t="shared" si="27"/>
        <v>0</v>
      </c>
      <c r="E78" s="569">
        <f t="shared" si="27"/>
        <v>0</v>
      </c>
      <c r="F78" s="569">
        <f t="shared" si="27"/>
        <v>0</v>
      </c>
      <c r="G78" s="569">
        <f t="shared" si="27"/>
        <v>0</v>
      </c>
      <c r="H78" s="569">
        <f t="shared" si="27"/>
        <v>0</v>
      </c>
      <c r="I78" s="569">
        <f t="shared" si="27"/>
        <v>0</v>
      </c>
      <c r="J78" s="569">
        <f t="shared" si="27"/>
        <v>0</v>
      </c>
      <c r="K78" s="569">
        <f t="shared" si="27"/>
        <v>0</v>
      </c>
      <c r="L78" s="569">
        <f t="shared" si="14"/>
        <v>0</v>
      </c>
      <c r="M78" s="705"/>
      <c r="N78" s="705"/>
      <c r="O78" s="705"/>
      <c r="P78" s="705"/>
      <c r="Q78" s="705"/>
      <c r="R78" s="705"/>
      <c r="S78" s="705"/>
      <c r="T78" s="705"/>
      <c r="U78" s="705"/>
      <c r="V78" s="705"/>
    </row>
    <row r="79" spans="1:22" s="541" customFormat="1" x14ac:dyDescent="0.2">
      <c r="A79" s="19"/>
      <c r="B79" s="582" t="s">
        <v>688</v>
      </c>
      <c r="C79" s="569">
        <v>0</v>
      </c>
      <c r="D79" s="569">
        <v>0</v>
      </c>
      <c r="E79" s="569">
        <v>0</v>
      </c>
      <c r="F79" s="569">
        <v>0</v>
      </c>
      <c r="G79" s="569">
        <v>0</v>
      </c>
      <c r="H79" s="569">
        <v>0</v>
      </c>
      <c r="I79" s="569">
        <v>0</v>
      </c>
      <c r="J79" s="569">
        <v>0</v>
      </c>
      <c r="K79" s="569">
        <v>0</v>
      </c>
      <c r="L79" s="569">
        <f t="shared" si="14"/>
        <v>0</v>
      </c>
      <c r="M79" s="705"/>
      <c r="N79" s="705"/>
      <c r="O79" s="705"/>
      <c r="P79" s="705"/>
      <c r="Q79" s="705"/>
      <c r="R79" s="705"/>
      <c r="S79" s="705"/>
      <c r="T79" s="705"/>
      <c r="U79" s="705"/>
      <c r="V79" s="705"/>
    </row>
    <row r="80" spans="1:22" s="541" customFormat="1" x14ac:dyDescent="0.2">
      <c r="A80" s="19"/>
      <c r="B80" s="582" t="s">
        <v>689</v>
      </c>
      <c r="C80" s="569">
        <v>0</v>
      </c>
      <c r="D80" s="569">
        <v>0</v>
      </c>
      <c r="E80" s="569">
        <v>0</v>
      </c>
      <c r="F80" s="569">
        <v>0</v>
      </c>
      <c r="G80" s="569">
        <v>0</v>
      </c>
      <c r="H80" s="569">
        <v>0</v>
      </c>
      <c r="I80" s="569">
        <v>0</v>
      </c>
      <c r="J80" s="569">
        <v>0</v>
      </c>
      <c r="K80" s="569">
        <v>0</v>
      </c>
      <c r="L80" s="569">
        <f t="shared" si="14"/>
        <v>0</v>
      </c>
      <c r="M80" s="705"/>
      <c r="N80" s="705"/>
      <c r="O80" s="705"/>
      <c r="P80" s="705"/>
      <c r="Q80" s="705"/>
      <c r="R80" s="705"/>
      <c r="S80" s="705"/>
      <c r="T80" s="705"/>
      <c r="U80" s="705"/>
      <c r="V80" s="705"/>
    </row>
    <row r="81" spans="1:22" s="541" customFormat="1" x14ac:dyDescent="0.2">
      <c r="A81" s="19"/>
      <c r="B81" s="21" t="s">
        <v>699</v>
      </c>
      <c r="C81" s="569">
        <f t="shared" ref="C81:K81" si="28">+C82+C83</f>
        <v>0</v>
      </c>
      <c r="D81" s="569">
        <f t="shared" si="28"/>
        <v>0</v>
      </c>
      <c r="E81" s="569">
        <f t="shared" si="28"/>
        <v>0</v>
      </c>
      <c r="F81" s="569">
        <f t="shared" si="28"/>
        <v>0</v>
      </c>
      <c r="G81" s="569">
        <f t="shared" si="28"/>
        <v>0</v>
      </c>
      <c r="H81" s="569">
        <f t="shared" si="28"/>
        <v>0</v>
      </c>
      <c r="I81" s="569">
        <f t="shared" si="28"/>
        <v>0</v>
      </c>
      <c r="J81" s="569">
        <f t="shared" si="28"/>
        <v>0</v>
      </c>
      <c r="K81" s="569">
        <f t="shared" si="28"/>
        <v>0</v>
      </c>
      <c r="L81" s="569">
        <f t="shared" si="14"/>
        <v>0</v>
      </c>
      <c r="M81" s="705"/>
      <c r="N81" s="705"/>
      <c r="O81" s="705"/>
      <c r="P81" s="705"/>
      <c r="Q81" s="705"/>
      <c r="R81" s="705"/>
      <c r="S81" s="705"/>
      <c r="T81" s="705"/>
      <c r="U81" s="705"/>
      <c r="V81" s="705"/>
    </row>
    <row r="82" spans="1:22" s="541" customFormat="1" x14ac:dyDescent="0.2">
      <c r="A82" s="19"/>
      <c r="B82" s="582" t="s">
        <v>688</v>
      </c>
      <c r="C82" s="569">
        <v>0</v>
      </c>
      <c r="D82" s="569">
        <v>0</v>
      </c>
      <c r="E82" s="569">
        <v>0</v>
      </c>
      <c r="F82" s="569">
        <v>0</v>
      </c>
      <c r="G82" s="569">
        <v>0</v>
      </c>
      <c r="H82" s="569">
        <v>0</v>
      </c>
      <c r="I82" s="569">
        <v>0</v>
      </c>
      <c r="J82" s="569">
        <v>0</v>
      </c>
      <c r="K82" s="569">
        <v>0</v>
      </c>
      <c r="L82" s="569">
        <f t="shared" si="14"/>
        <v>0</v>
      </c>
      <c r="M82" s="705"/>
      <c r="N82" s="705"/>
      <c r="O82" s="705"/>
      <c r="P82" s="705"/>
      <c r="Q82" s="705"/>
      <c r="R82" s="705"/>
      <c r="S82" s="705"/>
      <c r="T82" s="705"/>
      <c r="U82" s="705"/>
      <c r="V82" s="705"/>
    </row>
    <row r="83" spans="1:22" s="541" customFormat="1" x14ac:dyDescent="0.2">
      <c r="A83" s="19"/>
      <c r="B83" s="582" t="s">
        <v>689</v>
      </c>
      <c r="C83" s="569">
        <v>0</v>
      </c>
      <c r="D83" s="569">
        <v>0</v>
      </c>
      <c r="E83" s="569">
        <v>0</v>
      </c>
      <c r="F83" s="569">
        <v>0</v>
      </c>
      <c r="G83" s="569">
        <v>0</v>
      </c>
      <c r="H83" s="569">
        <v>0</v>
      </c>
      <c r="I83" s="569">
        <v>0</v>
      </c>
      <c r="J83" s="569">
        <v>0</v>
      </c>
      <c r="K83" s="569">
        <v>0</v>
      </c>
      <c r="L83" s="569">
        <f t="shared" si="14"/>
        <v>0</v>
      </c>
      <c r="M83" s="705"/>
      <c r="N83" s="705"/>
      <c r="O83" s="705"/>
      <c r="P83" s="705"/>
      <c r="Q83" s="705"/>
      <c r="R83" s="705"/>
      <c r="S83" s="705"/>
      <c r="T83" s="705"/>
      <c r="U83" s="705"/>
      <c r="V83" s="705"/>
    </row>
    <row r="84" spans="1:22" s="541" customFormat="1" x14ac:dyDescent="0.2">
      <c r="A84" s="19"/>
      <c r="B84" s="585" t="s">
        <v>700</v>
      </c>
      <c r="C84" s="586">
        <v>0</v>
      </c>
      <c r="D84" s="586">
        <v>0</v>
      </c>
      <c r="E84" s="586">
        <v>0</v>
      </c>
      <c r="F84" s="586">
        <v>0</v>
      </c>
      <c r="G84" s="586">
        <v>0</v>
      </c>
      <c r="H84" s="586">
        <v>0</v>
      </c>
      <c r="I84" s="586">
        <v>0</v>
      </c>
      <c r="J84" s="586">
        <v>0</v>
      </c>
      <c r="K84" s="586">
        <v>0</v>
      </c>
      <c r="L84" s="586">
        <f t="shared" si="14"/>
        <v>0</v>
      </c>
      <c r="M84" s="705"/>
      <c r="N84" s="705"/>
      <c r="O84" s="705"/>
      <c r="P84" s="705"/>
      <c r="Q84" s="705"/>
      <c r="R84" s="705"/>
      <c r="S84" s="705"/>
      <c r="T84" s="705"/>
      <c r="U84" s="705"/>
      <c r="V84" s="705"/>
    </row>
    <row r="85" spans="1:22" s="541" customFormat="1" x14ac:dyDescent="0.2">
      <c r="A85" s="19"/>
      <c r="B85" s="585" t="s">
        <v>701</v>
      </c>
      <c r="C85" s="587">
        <v>0</v>
      </c>
      <c r="D85" s="587">
        <v>0</v>
      </c>
      <c r="E85" s="587">
        <v>0</v>
      </c>
      <c r="F85" s="587">
        <v>0</v>
      </c>
      <c r="G85" s="587">
        <v>0</v>
      </c>
      <c r="H85" s="587">
        <v>0</v>
      </c>
      <c r="I85" s="587">
        <v>0</v>
      </c>
      <c r="J85" s="587">
        <v>0</v>
      </c>
      <c r="K85" s="587">
        <v>0</v>
      </c>
      <c r="L85" s="587">
        <f t="shared" si="14"/>
        <v>0</v>
      </c>
      <c r="M85" s="705"/>
      <c r="N85" s="705"/>
      <c r="O85" s="705"/>
      <c r="P85" s="705"/>
      <c r="Q85" s="705"/>
      <c r="R85" s="705"/>
      <c r="S85" s="705"/>
      <c r="T85" s="705"/>
      <c r="U85" s="705"/>
      <c r="V85" s="705"/>
    </row>
    <row r="86" spans="1:22" s="541" customFormat="1" x14ac:dyDescent="0.2">
      <c r="A86" s="19"/>
      <c r="B86" s="563" t="s">
        <v>702</v>
      </c>
      <c r="C86" s="588">
        <v>0</v>
      </c>
      <c r="D86" s="588">
        <v>0</v>
      </c>
      <c r="E86" s="588">
        <v>0</v>
      </c>
      <c r="F86" s="588">
        <v>0</v>
      </c>
      <c r="G86" s="588">
        <v>0</v>
      </c>
      <c r="H86" s="588">
        <v>0</v>
      </c>
      <c r="I86" s="588">
        <v>0</v>
      </c>
      <c r="J86" s="588">
        <v>0</v>
      </c>
      <c r="K86" s="588">
        <v>0</v>
      </c>
      <c r="L86" s="588">
        <f t="shared" si="14"/>
        <v>0</v>
      </c>
      <c r="M86" s="705"/>
      <c r="N86" s="705"/>
      <c r="O86" s="705"/>
      <c r="P86" s="705"/>
      <c r="Q86" s="705"/>
      <c r="R86" s="705"/>
      <c r="S86" s="705"/>
      <c r="T86" s="705"/>
      <c r="U86" s="705"/>
      <c r="V86" s="705"/>
    </row>
    <row r="87" spans="1:22" s="541" customFormat="1" x14ac:dyDescent="0.2">
      <c r="A87" s="19"/>
      <c r="B87" s="563" t="s">
        <v>703</v>
      </c>
      <c r="C87" s="588">
        <v>0</v>
      </c>
      <c r="D87" s="588">
        <v>0</v>
      </c>
      <c r="E87" s="588">
        <v>11.211774953796615</v>
      </c>
      <c r="F87" s="588">
        <v>0</v>
      </c>
      <c r="G87" s="588">
        <v>0</v>
      </c>
      <c r="H87" s="588">
        <v>11.211774953796615</v>
      </c>
      <c r="I87" s="588">
        <v>0</v>
      </c>
      <c r="J87" s="588">
        <v>0</v>
      </c>
      <c r="K87" s="588">
        <v>11.211774953796615</v>
      </c>
      <c r="L87" s="588">
        <f t="shared" si="14"/>
        <v>33.635324861389847</v>
      </c>
      <c r="M87" s="705"/>
      <c r="N87" s="705"/>
      <c r="O87" s="705"/>
      <c r="P87" s="705"/>
      <c r="Q87" s="705"/>
      <c r="R87" s="705"/>
      <c r="S87" s="705"/>
      <c r="T87" s="705"/>
      <c r="U87" s="705"/>
      <c r="V87" s="705"/>
    </row>
    <row r="88" spans="1:22" s="541" customFormat="1" x14ac:dyDescent="0.2">
      <c r="A88" s="19"/>
      <c r="B88" s="585" t="s">
        <v>704</v>
      </c>
      <c r="C88" s="586">
        <v>0</v>
      </c>
      <c r="D88" s="586">
        <v>0</v>
      </c>
      <c r="E88" s="586">
        <v>0</v>
      </c>
      <c r="F88" s="586">
        <v>0</v>
      </c>
      <c r="G88" s="586">
        <v>0</v>
      </c>
      <c r="H88" s="586">
        <v>0</v>
      </c>
      <c r="I88" s="586">
        <v>0</v>
      </c>
      <c r="J88" s="586">
        <v>0</v>
      </c>
      <c r="K88" s="586">
        <v>0</v>
      </c>
      <c r="L88" s="586">
        <f t="shared" si="14"/>
        <v>0</v>
      </c>
      <c r="M88" s="705"/>
      <c r="N88" s="705"/>
      <c r="O88" s="705"/>
      <c r="P88" s="705"/>
      <c r="Q88" s="705"/>
      <c r="R88" s="705"/>
      <c r="S88" s="705"/>
      <c r="T88" s="705"/>
      <c r="U88" s="705"/>
      <c r="V88" s="705"/>
    </row>
    <row r="89" spans="1:22" s="541" customFormat="1" x14ac:dyDescent="0.2">
      <c r="A89" s="19"/>
      <c r="B89" s="589" t="s">
        <v>705</v>
      </c>
      <c r="C89" s="590">
        <v>0</v>
      </c>
      <c r="D89" s="590">
        <v>0</v>
      </c>
      <c r="E89" s="590">
        <v>0</v>
      </c>
      <c r="F89" s="590">
        <v>0</v>
      </c>
      <c r="G89" s="590">
        <v>0</v>
      </c>
      <c r="H89" s="590">
        <v>0</v>
      </c>
      <c r="I89" s="590">
        <v>0</v>
      </c>
      <c r="J89" s="590">
        <v>0</v>
      </c>
      <c r="K89" s="590">
        <v>0</v>
      </c>
      <c r="L89" s="590">
        <f t="shared" si="14"/>
        <v>0</v>
      </c>
      <c r="M89" s="705"/>
      <c r="N89" s="705"/>
      <c r="O89" s="705"/>
      <c r="P89" s="705"/>
      <c r="Q89" s="705"/>
      <c r="R89" s="705"/>
      <c r="S89" s="705"/>
      <c r="T89" s="705"/>
      <c r="U89" s="705"/>
      <c r="V89" s="705"/>
    </row>
    <row r="90" spans="1:22" s="541" customFormat="1" x14ac:dyDescent="0.2">
      <c r="A90" s="19"/>
      <c r="B90" s="585" t="s">
        <v>706</v>
      </c>
      <c r="C90" s="586">
        <v>0</v>
      </c>
      <c r="D90" s="586">
        <v>0</v>
      </c>
      <c r="E90" s="586">
        <v>0</v>
      </c>
      <c r="F90" s="586">
        <v>0</v>
      </c>
      <c r="G90" s="586">
        <v>0</v>
      </c>
      <c r="H90" s="586">
        <v>214.81133610100116</v>
      </c>
      <c r="I90" s="586">
        <v>0</v>
      </c>
      <c r="J90" s="586">
        <v>0</v>
      </c>
      <c r="K90" s="586">
        <v>0</v>
      </c>
      <c r="L90" s="586">
        <f t="shared" si="14"/>
        <v>214.81133610100116</v>
      </c>
      <c r="M90" s="705"/>
      <c r="N90" s="705"/>
      <c r="O90" s="705"/>
      <c r="P90" s="705"/>
      <c r="Q90" s="705"/>
      <c r="R90" s="705"/>
      <c r="S90" s="705"/>
      <c r="T90" s="705"/>
      <c r="U90" s="705"/>
      <c r="V90" s="705"/>
    </row>
    <row r="91" spans="1:22" s="541" customFormat="1" x14ac:dyDescent="0.2">
      <c r="A91" s="19"/>
      <c r="B91" s="585" t="s">
        <v>707</v>
      </c>
      <c r="C91" s="586">
        <v>0</v>
      </c>
      <c r="D91" s="586">
        <v>0</v>
      </c>
      <c r="E91" s="586">
        <v>0</v>
      </c>
      <c r="F91" s="586">
        <v>0</v>
      </c>
      <c r="G91" s="586">
        <v>0</v>
      </c>
      <c r="H91" s="586">
        <v>0</v>
      </c>
      <c r="I91" s="586">
        <v>0</v>
      </c>
      <c r="J91" s="586">
        <v>0</v>
      </c>
      <c r="K91" s="586">
        <v>0</v>
      </c>
      <c r="L91" s="586">
        <f t="shared" si="14"/>
        <v>0</v>
      </c>
      <c r="M91" s="705"/>
      <c r="N91" s="705"/>
      <c r="O91" s="705"/>
      <c r="P91" s="705"/>
      <c r="Q91" s="705"/>
      <c r="R91" s="705"/>
      <c r="S91" s="705"/>
      <c r="T91" s="705"/>
      <c r="U91" s="705"/>
      <c r="V91" s="705"/>
    </row>
    <row r="92" spans="1:22" s="541" customFormat="1" x14ac:dyDescent="0.2">
      <c r="A92" s="19"/>
      <c r="B92" s="585" t="s">
        <v>708</v>
      </c>
      <c r="C92" s="586">
        <v>0</v>
      </c>
      <c r="D92" s="586">
        <v>0</v>
      </c>
      <c r="E92" s="586">
        <v>0</v>
      </c>
      <c r="F92" s="586">
        <v>0</v>
      </c>
      <c r="G92" s="586">
        <v>0</v>
      </c>
      <c r="H92" s="586">
        <v>0</v>
      </c>
      <c r="I92" s="586">
        <v>0</v>
      </c>
      <c r="J92" s="586">
        <v>0</v>
      </c>
      <c r="K92" s="586">
        <v>0</v>
      </c>
      <c r="L92" s="586">
        <f t="shared" si="14"/>
        <v>0</v>
      </c>
      <c r="M92" s="705"/>
      <c r="N92" s="705"/>
      <c r="O92" s="705"/>
      <c r="P92" s="705"/>
      <c r="Q92" s="705"/>
      <c r="R92" s="705"/>
      <c r="S92" s="705"/>
      <c r="T92" s="705"/>
      <c r="U92" s="705"/>
      <c r="V92" s="705"/>
    </row>
    <row r="93" spans="1:22" s="541" customFormat="1" x14ac:dyDescent="0.2">
      <c r="A93" s="19"/>
      <c r="B93" s="585" t="s">
        <v>709</v>
      </c>
      <c r="C93" s="586">
        <v>0</v>
      </c>
      <c r="D93" s="586">
        <v>0</v>
      </c>
      <c r="E93" s="586">
        <v>0</v>
      </c>
      <c r="F93" s="586">
        <v>0</v>
      </c>
      <c r="G93" s="586">
        <v>0</v>
      </c>
      <c r="H93" s="586">
        <v>0</v>
      </c>
      <c r="I93" s="586">
        <v>0</v>
      </c>
      <c r="J93" s="586">
        <v>0</v>
      </c>
      <c r="K93" s="586">
        <v>0</v>
      </c>
      <c r="L93" s="586">
        <f t="shared" si="14"/>
        <v>0</v>
      </c>
      <c r="M93" s="705"/>
      <c r="N93" s="705"/>
      <c r="O93" s="705"/>
      <c r="P93" s="705"/>
      <c r="Q93" s="705"/>
      <c r="R93" s="705"/>
      <c r="S93" s="705"/>
      <c r="T93" s="705"/>
      <c r="U93" s="705"/>
      <c r="V93" s="705"/>
    </row>
    <row r="94" spans="1:22" s="549" customFormat="1" x14ac:dyDescent="0.2">
      <c r="A94" s="19"/>
      <c r="B94" s="591" t="s">
        <v>710</v>
      </c>
      <c r="C94" s="586">
        <v>0</v>
      </c>
      <c r="D94" s="586">
        <v>0</v>
      </c>
      <c r="E94" s="586">
        <v>0</v>
      </c>
      <c r="F94" s="586">
        <v>0</v>
      </c>
      <c r="G94" s="586">
        <v>0</v>
      </c>
      <c r="H94" s="586">
        <v>0</v>
      </c>
      <c r="I94" s="586">
        <v>0</v>
      </c>
      <c r="J94" s="586">
        <v>0</v>
      </c>
      <c r="K94" s="586">
        <v>0</v>
      </c>
      <c r="L94" s="586">
        <f t="shared" si="14"/>
        <v>0</v>
      </c>
      <c r="M94" s="1000"/>
      <c r="N94" s="1000"/>
      <c r="O94" s="1000"/>
      <c r="P94" s="1000"/>
      <c r="Q94" s="1000"/>
      <c r="R94" s="1000"/>
      <c r="S94" s="1000"/>
      <c r="T94" s="1000"/>
      <c r="U94" s="1000"/>
      <c r="V94" s="1000"/>
    </row>
    <row r="95" spans="1:22" s="549" customFormat="1" x14ac:dyDescent="0.2">
      <c r="A95" s="19"/>
      <c r="B95" s="591" t="s">
        <v>711</v>
      </c>
      <c r="C95" s="586">
        <v>0</v>
      </c>
      <c r="D95" s="586">
        <v>0</v>
      </c>
      <c r="E95" s="586">
        <v>0</v>
      </c>
      <c r="F95" s="586">
        <v>0</v>
      </c>
      <c r="G95" s="586">
        <v>0</v>
      </c>
      <c r="H95" s="586">
        <v>0</v>
      </c>
      <c r="I95" s="586">
        <v>0</v>
      </c>
      <c r="J95" s="586">
        <v>0</v>
      </c>
      <c r="K95" s="586">
        <v>0</v>
      </c>
      <c r="L95" s="586">
        <f t="shared" si="14"/>
        <v>0</v>
      </c>
      <c r="M95" s="1000"/>
      <c r="N95" s="1000"/>
      <c r="O95" s="1000"/>
      <c r="P95" s="1000"/>
      <c r="Q95" s="1000"/>
      <c r="R95" s="1000"/>
      <c r="S95" s="1000"/>
      <c r="T95" s="1000"/>
      <c r="U95" s="1000"/>
      <c r="V95" s="1000"/>
    </row>
    <row r="96" spans="1:22" s="541" customFormat="1" x14ac:dyDescent="0.2">
      <c r="A96" s="19"/>
      <c r="B96" s="589" t="s">
        <v>712</v>
      </c>
      <c r="C96" s="586">
        <v>0</v>
      </c>
      <c r="D96" s="586">
        <v>0</v>
      </c>
      <c r="E96" s="586">
        <v>0</v>
      </c>
      <c r="F96" s="586">
        <v>0</v>
      </c>
      <c r="G96" s="586">
        <v>0</v>
      </c>
      <c r="H96" s="586">
        <v>0</v>
      </c>
      <c r="I96" s="586">
        <v>0</v>
      </c>
      <c r="J96" s="586">
        <v>0</v>
      </c>
      <c r="K96" s="586">
        <v>0</v>
      </c>
      <c r="L96" s="586">
        <f t="shared" si="14"/>
        <v>0</v>
      </c>
      <c r="M96" s="705"/>
      <c r="N96" s="705"/>
      <c r="O96" s="705"/>
      <c r="P96" s="705"/>
      <c r="Q96" s="705"/>
      <c r="R96" s="705"/>
      <c r="S96" s="705"/>
      <c r="T96" s="705"/>
      <c r="U96" s="705"/>
      <c r="V96" s="705"/>
    </row>
    <row r="97" spans="1:22" s="541" customFormat="1" x14ac:dyDescent="0.2">
      <c r="A97" s="19"/>
      <c r="B97" s="591" t="s">
        <v>713</v>
      </c>
      <c r="C97" s="586">
        <v>0</v>
      </c>
      <c r="D97" s="586">
        <v>0</v>
      </c>
      <c r="E97" s="586">
        <v>0</v>
      </c>
      <c r="F97" s="586">
        <v>0</v>
      </c>
      <c r="G97" s="586">
        <v>0</v>
      </c>
      <c r="H97" s="586">
        <v>0</v>
      </c>
      <c r="I97" s="586">
        <v>0</v>
      </c>
      <c r="J97" s="586">
        <v>0</v>
      </c>
      <c r="K97" s="586">
        <v>0</v>
      </c>
      <c r="L97" s="586">
        <f t="shared" si="14"/>
        <v>0</v>
      </c>
      <c r="M97" s="705"/>
      <c r="N97" s="705"/>
      <c r="O97" s="705"/>
      <c r="P97" s="705"/>
      <c r="Q97" s="705"/>
      <c r="R97" s="705"/>
      <c r="S97" s="705"/>
      <c r="T97" s="705"/>
      <c r="U97" s="705"/>
      <c r="V97" s="705"/>
    </row>
    <row r="98" spans="1:22" s="541" customFormat="1" x14ac:dyDescent="0.2">
      <c r="A98" s="19"/>
      <c r="B98" s="591" t="s">
        <v>714</v>
      </c>
      <c r="C98" s="586">
        <v>0</v>
      </c>
      <c r="D98" s="586">
        <v>0</v>
      </c>
      <c r="E98" s="586">
        <v>0</v>
      </c>
      <c r="F98" s="586">
        <v>0</v>
      </c>
      <c r="G98" s="586">
        <v>0</v>
      </c>
      <c r="H98" s="586">
        <v>0</v>
      </c>
      <c r="I98" s="586">
        <v>0</v>
      </c>
      <c r="J98" s="586">
        <v>0</v>
      </c>
      <c r="K98" s="586">
        <v>0</v>
      </c>
      <c r="L98" s="586">
        <f t="shared" si="14"/>
        <v>0</v>
      </c>
      <c r="M98" s="705"/>
      <c r="N98" s="705"/>
      <c r="O98" s="705"/>
      <c r="P98" s="705"/>
      <c r="Q98" s="705"/>
      <c r="R98" s="705"/>
      <c r="S98" s="705"/>
      <c r="T98" s="705"/>
      <c r="U98" s="705"/>
      <c r="V98" s="705"/>
    </row>
    <row r="99" spans="1:22" s="541" customFormat="1" x14ac:dyDescent="0.2">
      <c r="A99" s="19"/>
      <c r="B99" s="591" t="s">
        <v>715</v>
      </c>
      <c r="C99" s="586">
        <v>0</v>
      </c>
      <c r="D99" s="586">
        <v>0</v>
      </c>
      <c r="E99" s="586">
        <v>0</v>
      </c>
      <c r="F99" s="586">
        <v>0</v>
      </c>
      <c r="G99" s="586">
        <v>0</v>
      </c>
      <c r="H99" s="586">
        <v>0</v>
      </c>
      <c r="I99" s="586">
        <v>0</v>
      </c>
      <c r="J99" s="586">
        <v>0</v>
      </c>
      <c r="K99" s="586">
        <v>0</v>
      </c>
      <c r="L99" s="586">
        <f t="shared" si="14"/>
        <v>0</v>
      </c>
      <c r="M99" s="705"/>
      <c r="N99" s="705"/>
      <c r="O99" s="705"/>
      <c r="P99" s="705"/>
      <c r="Q99" s="705"/>
      <c r="R99" s="705"/>
      <c r="S99" s="705"/>
      <c r="T99" s="705"/>
      <c r="U99" s="705"/>
      <c r="V99" s="705"/>
    </row>
    <row r="100" spans="1:22" s="541" customFormat="1" x14ac:dyDescent="0.2">
      <c r="A100" s="19"/>
      <c r="B100" s="591" t="s">
        <v>716</v>
      </c>
      <c r="C100" s="586">
        <v>0</v>
      </c>
      <c r="D100" s="586">
        <v>0</v>
      </c>
      <c r="E100" s="586">
        <v>0</v>
      </c>
      <c r="F100" s="586">
        <v>0</v>
      </c>
      <c r="G100" s="586">
        <v>0</v>
      </c>
      <c r="H100" s="586">
        <v>0</v>
      </c>
      <c r="I100" s="586">
        <v>0</v>
      </c>
      <c r="J100" s="586">
        <v>0</v>
      </c>
      <c r="K100" s="586">
        <v>0</v>
      </c>
      <c r="L100" s="586">
        <f t="shared" si="14"/>
        <v>0</v>
      </c>
      <c r="M100" s="705"/>
      <c r="N100" s="705"/>
      <c r="O100" s="705"/>
      <c r="P100" s="705"/>
      <c r="Q100" s="705"/>
      <c r="R100" s="705"/>
      <c r="S100" s="705"/>
      <c r="T100" s="705"/>
      <c r="U100" s="705"/>
      <c r="V100" s="705"/>
    </row>
    <row r="101" spans="1:22" s="541" customFormat="1" x14ac:dyDescent="0.2">
      <c r="A101" s="19"/>
      <c r="B101" s="591" t="s">
        <v>717</v>
      </c>
      <c r="C101" s="586">
        <v>0</v>
      </c>
      <c r="D101" s="586">
        <v>0</v>
      </c>
      <c r="E101" s="586">
        <v>0</v>
      </c>
      <c r="F101" s="586">
        <v>0</v>
      </c>
      <c r="G101" s="586">
        <v>0</v>
      </c>
      <c r="H101" s="586">
        <v>0</v>
      </c>
      <c r="I101" s="586">
        <v>0</v>
      </c>
      <c r="J101" s="586">
        <v>0</v>
      </c>
      <c r="K101" s="586">
        <v>0</v>
      </c>
      <c r="L101" s="586">
        <f t="shared" si="14"/>
        <v>0</v>
      </c>
      <c r="M101" s="705"/>
      <c r="N101" s="705"/>
      <c r="O101" s="705"/>
      <c r="P101" s="705"/>
      <c r="Q101" s="705"/>
      <c r="R101" s="705"/>
      <c r="S101" s="705"/>
      <c r="T101" s="705"/>
      <c r="U101" s="705"/>
      <c r="V101" s="705"/>
    </row>
    <row r="102" spans="1:22" s="541" customFormat="1" x14ac:dyDescent="0.2">
      <c r="A102" s="19"/>
      <c r="B102" s="591" t="s">
        <v>267</v>
      </c>
      <c r="C102" s="586">
        <v>0</v>
      </c>
      <c r="D102" s="586">
        <v>0</v>
      </c>
      <c r="E102" s="586">
        <v>0</v>
      </c>
      <c r="F102" s="586">
        <v>0</v>
      </c>
      <c r="G102" s="586">
        <v>0</v>
      </c>
      <c r="H102" s="586">
        <v>0</v>
      </c>
      <c r="I102" s="586">
        <v>0</v>
      </c>
      <c r="J102" s="586">
        <v>0</v>
      </c>
      <c r="K102" s="586">
        <v>0</v>
      </c>
      <c r="L102" s="586">
        <f t="shared" si="14"/>
        <v>0</v>
      </c>
      <c r="M102" s="705"/>
      <c r="N102" s="705"/>
      <c r="O102" s="705"/>
      <c r="P102" s="705"/>
      <c r="Q102" s="705"/>
      <c r="R102" s="705"/>
      <c r="S102" s="705"/>
      <c r="T102" s="705"/>
      <c r="U102" s="705"/>
      <c r="V102" s="705"/>
    </row>
    <row r="103" spans="1:22" s="541" customFormat="1" x14ac:dyDescent="0.2">
      <c r="A103" s="19"/>
      <c r="B103" s="591" t="s">
        <v>268</v>
      </c>
      <c r="C103" s="586">
        <v>0</v>
      </c>
      <c r="D103" s="586">
        <v>0</v>
      </c>
      <c r="E103" s="586">
        <v>0</v>
      </c>
      <c r="F103" s="586">
        <v>0</v>
      </c>
      <c r="G103" s="586">
        <v>0</v>
      </c>
      <c r="H103" s="586">
        <v>0</v>
      </c>
      <c r="I103" s="586">
        <v>0</v>
      </c>
      <c r="J103" s="586">
        <v>0</v>
      </c>
      <c r="K103" s="586">
        <v>0</v>
      </c>
      <c r="L103" s="586">
        <f t="shared" si="14"/>
        <v>0</v>
      </c>
      <c r="M103" s="705"/>
      <c r="N103" s="705"/>
      <c r="O103" s="705"/>
      <c r="P103" s="705"/>
      <c r="Q103" s="705"/>
      <c r="R103" s="705"/>
      <c r="S103" s="705"/>
      <c r="T103" s="705"/>
      <c r="U103" s="705"/>
      <c r="V103" s="705"/>
    </row>
    <row r="104" spans="1:22" s="541" customFormat="1" x14ac:dyDescent="0.2">
      <c r="A104" s="19"/>
      <c r="B104" s="563" t="s">
        <v>718</v>
      </c>
      <c r="C104" s="564">
        <v>0</v>
      </c>
      <c r="D104" s="564">
        <v>0</v>
      </c>
      <c r="E104" s="564">
        <v>0</v>
      </c>
      <c r="F104" s="564">
        <v>0</v>
      </c>
      <c r="G104" s="564">
        <v>0</v>
      </c>
      <c r="H104" s="564">
        <v>0</v>
      </c>
      <c r="I104" s="564">
        <v>0</v>
      </c>
      <c r="J104" s="564">
        <v>0</v>
      </c>
      <c r="K104" s="564">
        <v>0</v>
      </c>
      <c r="L104" s="564">
        <f t="shared" si="14"/>
        <v>0</v>
      </c>
      <c r="M104" s="705"/>
      <c r="N104" s="705"/>
      <c r="O104" s="705"/>
      <c r="P104" s="705"/>
      <c r="Q104" s="705"/>
      <c r="R104" s="705"/>
      <c r="S104" s="705"/>
      <c r="T104" s="705"/>
      <c r="U104" s="705"/>
      <c r="V104" s="705"/>
    </row>
    <row r="105" spans="1:22" s="541" customFormat="1" x14ac:dyDescent="0.2">
      <c r="A105" s="19"/>
      <c r="B105" s="592" t="s">
        <v>238</v>
      </c>
      <c r="C105" s="564">
        <f>+C106+C107</f>
        <v>735.42191433000005</v>
      </c>
      <c r="D105" s="564">
        <f t="shared" ref="D105:K105" si="29">+D106+D107</f>
        <v>1077.3916808200001</v>
      </c>
      <c r="E105" s="564">
        <f t="shared" si="29"/>
        <v>1444.1345559900001</v>
      </c>
      <c r="F105" s="564">
        <f t="shared" si="29"/>
        <v>365.67267487000004</v>
      </c>
      <c r="G105" s="564">
        <f t="shared" si="29"/>
        <v>159.14311887</v>
      </c>
      <c r="H105" s="564">
        <f t="shared" si="29"/>
        <v>220.86119293000002</v>
      </c>
      <c r="I105" s="564">
        <f t="shared" si="29"/>
        <v>89.8938658</v>
      </c>
      <c r="J105" s="564">
        <f t="shared" si="29"/>
        <v>1233.99266676</v>
      </c>
      <c r="K105" s="564">
        <f t="shared" si="29"/>
        <v>403.34627753999996</v>
      </c>
      <c r="L105" s="564">
        <f t="shared" si="14"/>
        <v>5729.8579479100008</v>
      </c>
      <c r="M105" s="705"/>
      <c r="N105" s="705"/>
      <c r="O105" s="705"/>
      <c r="P105" s="705"/>
      <c r="Q105" s="705"/>
      <c r="R105" s="705"/>
      <c r="S105" s="705"/>
      <c r="T105" s="705"/>
      <c r="U105" s="705"/>
      <c r="V105" s="705"/>
    </row>
    <row r="106" spans="1:22" s="541" customFormat="1" x14ac:dyDescent="0.2">
      <c r="A106" s="19"/>
      <c r="B106" s="593" t="s">
        <v>680</v>
      </c>
      <c r="C106" s="560">
        <v>142.48484132999999</v>
      </c>
      <c r="D106" s="560">
        <v>948.60049902000003</v>
      </c>
      <c r="E106" s="560">
        <v>1390.4672721900001</v>
      </c>
      <c r="F106" s="560">
        <v>159.24345555000002</v>
      </c>
      <c r="G106" s="560">
        <v>113.09068153999999</v>
      </c>
      <c r="H106" s="560">
        <v>178.67821160000003</v>
      </c>
      <c r="I106" s="560">
        <v>81.201540379999997</v>
      </c>
      <c r="J106" s="560">
        <v>1233.99266676</v>
      </c>
      <c r="K106" s="560">
        <v>319.50314953999998</v>
      </c>
      <c r="L106" s="560">
        <f t="shared" si="14"/>
        <v>4567.2623179100001</v>
      </c>
      <c r="M106" s="705"/>
      <c r="N106" s="705"/>
      <c r="O106" s="705"/>
      <c r="P106" s="705"/>
      <c r="Q106" s="705"/>
      <c r="R106" s="705"/>
      <c r="S106" s="705"/>
      <c r="T106" s="705"/>
      <c r="U106" s="705"/>
      <c r="V106" s="705"/>
    </row>
    <row r="107" spans="1:22" s="541" customFormat="1" x14ac:dyDescent="0.2">
      <c r="A107" s="19"/>
      <c r="B107" s="561" t="s">
        <v>668</v>
      </c>
      <c r="C107" s="562">
        <v>592.93707300000005</v>
      </c>
      <c r="D107" s="562">
        <v>128.7911818</v>
      </c>
      <c r="E107" s="562">
        <v>53.6672838</v>
      </c>
      <c r="F107" s="562">
        <v>206.42921931999999</v>
      </c>
      <c r="G107" s="562">
        <v>46.052437329999997</v>
      </c>
      <c r="H107" s="562">
        <v>42.182981329999997</v>
      </c>
      <c r="I107" s="562">
        <v>8.6923254199999995</v>
      </c>
      <c r="J107" s="562">
        <v>0</v>
      </c>
      <c r="K107" s="562">
        <v>83.843127999999993</v>
      </c>
      <c r="L107" s="562">
        <f t="shared" si="14"/>
        <v>1162.5956300000003</v>
      </c>
      <c r="M107" s="705"/>
      <c r="N107" s="705"/>
      <c r="O107" s="705"/>
      <c r="P107" s="705"/>
      <c r="Q107" s="705"/>
      <c r="R107" s="705"/>
      <c r="S107" s="705"/>
      <c r="T107" s="705"/>
      <c r="U107" s="705"/>
      <c r="V107" s="705"/>
    </row>
    <row r="108" spans="1:22" s="541" customFormat="1" x14ac:dyDescent="0.2">
      <c r="A108" s="19"/>
      <c r="B108" s="563" t="s">
        <v>719</v>
      </c>
      <c r="C108" s="564">
        <f>+C109+C116</f>
        <v>90.339735335503832</v>
      </c>
      <c r="D108" s="564">
        <f t="shared" ref="D108:K108" si="30">+D109+D116</f>
        <v>14.664857065880808</v>
      </c>
      <c r="E108" s="564">
        <f t="shared" si="30"/>
        <v>14.766857065880808</v>
      </c>
      <c r="F108" s="564">
        <f t="shared" si="30"/>
        <v>81.035970595819478</v>
      </c>
      <c r="G108" s="564">
        <f t="shared" si="30"/>
        <v>14.664857065880808</v>
      </c>
      <c r="H108" s="564">
        <f t="shared" si="30"/>
        <v>14.664857065880808</v>
      </c>
      <c r="I108" s="564">
        <f t="shared" si="30"/>
        <v>81.035970595819478</v>
      </c>
      <c r="J108" s="564">
        <f t="shared" si="30"/>
        <v>14.664857065880808</v>
      </c>
      <c r="K108" s="564">
        <f t="shared" si="30"/>
        <v>14.664857065880808</v>
      </c>
      <c r="L108" s="564">
        <f t="shared" si="14"/>
        <v>340.50281892242765</v>
      </c>
      <c r="M108" s="705"/>
      <c r="N108" s="705"/>
      <c r="O108" s="705"/>
      <c r="P108" s="705"/>
      <c r="Q108" s="705"/>
      <c r="R108" s="705"/>
      <c r="S108" s="705"/>
      <c r="T108" s="705"/>
      <c r="U108" s="705"/>
      <c r="V108" s="705"/>
    </row>
    <row r="109" spans="1:22" s="541" customFormat="1" x14ac:dyDescent="0.2">
      <c r="A109" s="19"/>
      <c r="B109" s="21" t="s">
        <v>720</v>
      </c>
      <c r="C109" s="554">
        <f>+C110+C113</f>
        <v>82.211730725503827</v>
      </c>
      <c r="D109" s="554">
        <f t="shared" ref="D109:K109" si="31">+D110+D113</f>
        <v>14.664857065880808</v>
      </c>
      <c r="E109" s="554">
        <f t="shared" si="31"/>
        <v>14.664857065880808</v>
      </c>
      <c r="F109" s="554">
        <f t="shared" si="31"/>
        <v>81.035970595819478</v>
      </c>
      <c r="G109" s="554">
        <f t="shared" si="31"/>
        <v>14.664857065880808</v>
      </c>
      <c r="H109" s="554">
        <f t="shared" si="31"/>
        <v>14.664857065880808</v>
      </c>
      <c r="I109" s="554">
        <f t="shared" si="31"/>
        <v>81.035970595819478</v>
      </c>
      <c r="J109" s="554">
        <f t="shared" si="31"/>
        <v>14.664857065880808</v>
      </c>
      <c r="K109" s="554">
        <f t="shared" si="31"/>
        <v>14.664857065880808</v>
      </c>
      <c r="L109" s="554">
        <f t="shared" si="14"/>
        <v>332.27281431242767</v>
      </c>
      <c r="M109" s="705"/>
      <c r="N109" s="705"/>
      <c r="O109" s="705"/>
      <c r="P109" s="705"/>
      <c r="Q109" s="705"/>
      <c r="R109" s="705"/>
      <c r="S109" s="705"/>
      <c r="T109" s="705"/>
      <c r="U109" s="705"/>
      <c r="V109" s="705"/>
    </row>
    <row r="110" spans="1:22" s="541" customFormat="1" x14ac:dyDescent="0.2">
      <c r="A110" s="19"/>
      <c r="B110" s="561" t="s">
        <v>721</v>
      </c>
      <c r="C110" s="562">
        <f>+C111+C112</f>
        <v>15.770329419110176</v>
      </c>
      <c r="D110" s="562">
        <f t="shared" ref="D110:K110" si="32">+D111+D112</f>
        <v>14.613135853141145</v>
      </c>
      <c r="E110" s="562">
        <f t="shared" si="32"/>
        <v>14.613135853141145</v>
      </c>
      <c r="F110" s="562">
        <f t="shared" si="32"/>
        <v>14.613135853141145</v>
      </c>
      <c r="G110" s="562">
        <f t="shared" si="32"/>
        <v>14.613135853141145</v>
      </c>
      <c r="H110" s="562">
        <f t="shared" si="32"/>
        <v>14.613135853141145</v>
      </c>
      <c r="I110" s="562">
        <f t="shared" si="32"/>
        <v>14.613135853141145</v>
      </c>
      <c r="J110" s="562">
        <f t="shared" si="32"/>
        <v>14.613135853141145</v>
      </c>
      <c r="K110" s="562">
        <f t="shared" si="32"/>
        <v>14.613135853141145</v>
      </c>
      <c r="L110" s="562">
        <f t="shared" si="14"/>
        <v>132.67541624423933</v>
      </c>
      <c r="M110" s="705"/>
      <c r="N110" s="705"/>
      <c r="O110" s="705"/>
      <c r="P110" s="705"/>
      <c r="Q110" s="705"/>
      <c r="R110" s="705"/>
      <c r="S110" s="705"/>
      <c r="T110" s="705"/>
      <c r="U110" s="705"/>
      <c r="V110" s="705"/>
    </row>
    <row r="111" spans="1:22" s="541" customFormat="1" x14ac:dyDescent="0.2">
      <c r="A111" s="19"/>
      <c r="B111" s="21" t="s">
        <v>722</v>
      </c>
      <c r="C111" s="554">
        <v>14.349757997118708</v>
      </c>
      <c r="D111" s="554">
        <v>14.609988613013918</v>
      </c>
      <c r="E111" s="554">
        <v>14.609988613013918</v>
      </c>
      <c r="F111" s="554">
        <v>14.609988613013918</v>
      </c>
      <c r="G111" s="554">
        <v>14.609988613013918</v>
      </c>
      <c r="H111" s="554">
        <v>14.609988613013918</v>
      </c>
      <c r="I111" s="554">
        <v>14.609988613013918</v>
      </c>
      <c r="J111" s="554">
        <v>14.609988613013918</v>
      </c>
      <c r="K111" s="554">
        <v>14.609988613013918</v>
      </c>
      <c r="L111" s="554">
        <f t="shared" si="14"/>
        <v>131.22966690123002</v>
      </c>
      <c r="M111" s="705"/>
      <c r="N111" s="705"/>
      <c r="O111" s="705"/>
      <c r="P111" s="705"/>
      <c r="Q111" s="705"/>
      <c r="R111" s="705"/>
      <c r="S111" s="705"/>
      <c r="T111" s="705"/>
      <c r="U111" s="705"/>
      <c r="V111" s="705"/>
    </row>
    <row r="112" spans="1:22" s="541" customFormat="1" x14ac:dyDescent="0.2">
      <c r="A112" s="19"/>
      <c r="B112" s="594" t="s">
        <v>723</v>
      </c>
      <c r="C112" s="554">
        <v>1.4205714219914687</v>
      </c>
      <c r="D112" s="554">
        <v>3.1472401272271792E-3</v>
      </c>
      <c r="E112" s="554">
        <v>3.1472401272271792E-3</v>
      </c>
      <c r="F112" s="554">
        <v>3.1472401272271792E-3</v>
      </c>
      <c r="G112" s="554">
        <v>3.1472401272271792E-3</v>
      </c>
      <c r="H112" s="554">
        <v>3.1472401272271792E-3</v>
      </c>
      <c r="I112" s="554">
        <v>3.1472401272271792E-3</v>
      </c>
      <c r="J112" s="554">
        <v>3.1472401272271792E-3</v>
      </c>
      <c r="K112" s="554">
        <v>3.1472401272271792E-3</v>
      </c>
      <c r="L112" s="554">
        <f t="shared" ref="L112:L117" si="33">+SUM(C112:K112)</f>
        <v>1.4457493430092865</v>
      </c>
      <c r="M112" s="705"/>
      <c r="N112" s="705"/>
      <c r="O112" s="705"/>
      <c r="P112" s="705"/>
      <c r="Q112" s="705"/>
      <c r="R112" s="705"/>
      <c r="S112" s="705"/>
      <c r="T112" s="705"/>
      <c r="U112" s="705"/>
      <c r="V112" s="705"/>
    </row>
    <row r="113" spans="1:22" s="541" customFormat="1" x14ac:dyDescent="0.2">
      <c r="A113" s="19"/>
      <c r="B113" s="561" t="s">
        <v>724</v>
      </c>
      <c r="C113" s="562">
        <f>+C114+C115</f>
        <v>66.441401306393658</v>
      </c>
      <c r="D113" s="562">
        <f t="shared" ref="D113:K113" si="34">+D114+D115</f>
        <v>5.1721212739662355E-2</v>
      </c>
      <c r="E113" s="562">
        <f t="shared" si="34"/>
        <v>5.1721212739662355E-2</v>
      </c>
      <c r="F113" s="562">
        <f t="shared" si="34"/>
        <v>66.422834742678333</v>
      </c>
      <c r="G113" s="562">
        <f t="shared" si="34"/>
        <v>5.1721212739662355E-2</v>
      </c>
      <c r="H113" s="562">
        <f t="shared" si="34"/>
        <v>5.1721212739662355E-2</v>
      </c>
      <c r="I113" s="562">
        <f t="shared" si="34"/>
        <v>66.422834742678333</v>
      </c>
      <c r="J113" s="562">
        <f t="shared" si="34"/>
        <v>5.1721212739662355E-2</v>
      </c>
      <c r="K113" s="562">
        <f t="shared" si="34"/>
        <v>5.1721212739662355E-2</v>
      </c>
      <c r="L113" s="562">
        <f t="shared" si="33"/>
        <v>199.59739806818831</v>
      </c>
      <c r="M113" s="705"/>
      <c r="N113" s="705"/>
      <c r="O113" s="705"/>
      <c r="P113" s="705"/>
      <c r="Q113" s="705"/>
      <c r="R113" s="705"/>
      <c r="S113" s="705"/>
      <c r="T113" s="705"/>
      <c r="U113" s="705"/>
      <c r="V113" s="705"/>
    </row>
    <row r="114" spans="1:22" s="541" customFormat="1" x14ac:dyDescent="0.2">
      <c r="A114" s="19"/>
      <c r="B114" s="21" t="s">
        <v>722</v>
      </c>
      <c r="C114" s="554">
        <v>66.441401306393658</v>
      </c>
      <c r="D114" s="554">
        <v>5.1721212739662355E-2</v>
      </c>
      <c r="E114" s="554">
        <v>5.1721212739662355E-2</v>
      </c>
      <c r="F114" s="554">
        <v>66.422834742678333</v>
      </c>
      <c r="G114" s="554">
        <v>5.1721212739662355E-2</v>
      </c>
      <c r="H114" s="554">
        <v>5.1721212739662355E-2</v>
      </c>
      <c r="I114" s="554">
        <v>66.422834742678333</v>
      </c>
      <c r="J114" s="554">
        <v>5.1721212739662355E-2</v>
      </c>
      <c r="K114" s="554">
        <v>5.1721212739662355E-2</v>
      </c>
      <c r="L114" s="554">
        <f t="shared" si="33"/>
        <v>199.59739806818831</v>
      </c>
      <c r="M114" s="705"/>
      <c r="N114" s="705"/>
      <c r="O114" s="705"/>
      <c r="P114" s="705"/>
      <c r="Q114" s="705"/>
      <c r="R114" s="705"/>
      <c r="S114" s="705"/>
      <c r="T114" s="705"/>
      <c r="U114" s="705"/>
      <c r="V114" s="705"/>
    </row>
    <row r="115" spans="1:22" s="541" customFormat="1" x14ac:dyDescent="0.2">
      <c r="A115" s="19"/>
      <c r="B115" s="594" t="s">
        <v>723</v>
      </c>
      <c r="C115" s="554">
        <v>0</v>
      </c>
      <c r="D115" s="554">
        <v>0</v>
      </c>
      <c r="E115" s="554">
        <v>0</v>
      </c>
      <c r="F115" s="554">
        <v>0</v>
      </c>
      <c r="G115" s="554">
        <v>0</v>
      </c>
      <c r="H115" s="554">
        <v>0</v>
      </c>
      <c r="I115" s="554">
        <v>0</v>
      </c>
      <c r="J115" s="554">
        <v>0</v>
      </c>
      <c r="K115" s="554">
        <v>0</v>
      </c>
      <c r="L115" s="554">
        <f t="shared" si="33"/>
        <v>0</v>
      </c>
      <c r="M115" s="705"/>
      <c r="N115" s="705"/>
      <c r="O115" s="705"/>
      <c r="P115" s="705"/>
      <c r="Q115" s="705"/>
      <c r="R115" s="705"/>
      <c r="S115" s="705"/>
      <c r="T115" s="705"/>
      <c r="U115" s="705"/>
      <c r="V115" s="705"/>
    </row>
    <row r="116" spans="1:22" s="541" customFormat="1" x14ac:dyDescent="0.2">
      <c r="A116" s="19"/>
      <c r="B116" s="561" t="s">
        <v>725</v>
      </c>
      <c r="C116" s="562">
        <f>+C117+C118</f>
        <v>8.1280046099999979</v>
      </c>
      <c r="D116" s="562">
        <f t="shared" ref="D116:K116" si="35">+D117+D118</f>
        <v>0</v>
      </c>
      <c r="E116" s="562">
        <f t="shared" si="35"/>
        <v>0.10199999999999999</v>
      </c>
      <c r="F116" s="562">
        <f t="shared" si="35"/>
        <v>0</v>
      </c>
      <c r="G116" s="562">
        <f t="shared" si="35"/>
        <v>0</v>
      </c>
      <c r="H116" s="562">
        <f t="shared" si="35"/>
        <v>0</v>
      </c>
      <c r="I116" s="562">
        <f t="shared" si="35"/>
        <v>0</v>
      </c>
      <c r="J116" s="562">
        <f t="shared" si="35"/>
        <v>0</v>
      </c>
      <c r="K116" s="562">
        <f t="shared" si="35"/>
        <v>0</v>
      </c>
      <c r="L116" s="562">
        <f t="shared" si="33"/>
        <v>8.2300046099999982</v>
      </c>
      <c r="M116" s="705"/>
      <c r="N116" s="705"/>
      <c r="O116" s="705"/>
      <c r="P116" s="705"/>
      <c r="Q116" s="705"/>
      <c r="R116" s="705"/>
      <c r="S116" s="705"/>
      <c r="T116" s="705"/>
      <c r="U116" s="705"/>
      <c r="V116" s="705"/>
    </row>
    <row r="117" spans="1:22" s="541" customFormat="1" x14ac:dyDescent="0.2">
      <c r="A117" s="19"/>
      <c r="B117" s="21" t="s">
        <v>722</v>
      </c>
      <c r="C117" s="554">
        <v>3.0980264799999997</v>
      </c>
      <c r="D117" s="554">
        <v>0</v>
      </c>
      <c r="E117" s="554">
        <v>0</v>
      </c>
      <c r="F117" s="554">
        <v>0</v>
      </c>
      <c r="G117" s="554">
        <v>0</v>
      </c>
      <c r="H117" s="554">
        <v>0</v>
      </c>
      <c r="I117" s="554">
        <v>0</v>
      </c>
      <c r="J117" s="554">
        <v>0</v>
      </c>
      <c r="K117" s="554">
        <v>0</v>
      </c>
      <c r="L117" s="554">
        <f t="shared" si="33"/>
        <v>3.0980264799999997</v>
      </c>
      <c r="M117" s="705"/>
      <c r="N117" s="705"/>
      <c r="O117" s="705"/>
      <c r="P117" s="705"/>
      <c r="Q117" s="705"/>
      <c r="R117" s="705"/>
      <c r="S117" s="705"/>
      <c r="T117" s="705"/>
      <c r="U117" s="705"/>
      <c r="V117" s="705"/>
    </row>
    <row r="118" spans="1:22" s="541" customFormat="1" x14ac:dyDescent="0.2">
      <c r="A118" s="19"/>
      <c r="B118" s="594" t="s">
        <v>723</v>
      </c>
      <c r="C118" s="554">
        <v>5.029978129999999</v>
      </c>
      <c r="D118" s="554">
        <v>0</v>
      </c>
      <c r="E118" s="554">
        <v>0.10199999999999999</v>
      </c>
      <c r="F118" s="554">
        <v>0</v>
      </c>
      <c r="G118" s="554">
        <v>0</v>
      </c>
      <c r="H118" s="554">
        <v>0</v>
      </c>
      <c r="I118" s="554">
        <v>0</v>
      </c>
      <c r="J118" s="554">
        <v>0</v>
      </c>
      <c r="K118" s="554">
        <v>0</v>
      </c>
      <c r="L118" s="554">
        <f>+SUM(C118:K118)</f>
        <v>5.1319781299999994</v>
      </c>
      <c r="M118" s="705"/>
      <c r="N118" s="705"/>
      <c r="O118" s="705"/>
      <c r="P118" s="705"/>
      <c r="Q118" s="705"/>
      <c r="R118" s="705"/>
      <c r="S118" s="705"/>
      <c r="T118" s="705"/>
      <c r="U118" s="705"/>
      <c r="V118" s="705"/>
    </row>
    <row r="119" spans="1:22" s="541" customFormat="1" x14ac:dyDescent="0.2">
      <c r="A119" s="19"/>
      <c r="B119" s="21"/>
      <c r="C119" s="554"/>
      <c r="D119" s="554"/>
      <c r="E119" s="554"/>
      <c r="F119" s="554"/>
      <c r="G119" s="554"/>
      <c r="H119" s="554"/>
      <c r="I119" s="554"/>
      <c r="J119" s="554"/>
      <c r="K119" s="554"/>
      <c r="L119" s="554"/>
      <c r="M119" s="705"/>
      <c r="N119" s="705"/>
      <c r="O119" s="705"/>
      <c r="P119" s="705"/>
      <c r="Q119" s="705"/>
      <c r="R119" s="705"/>
      <c r="S119" s="705"/>
      <c r="T119" s="705"/>
      <c r="U119" s="705"/>
      <c r="V119" s="705"/>
    </row>
    <row r="120" spans="1:22" s="541" customFormat="1" x14ac:dyDescent="0.2">
      <c r="A120" s="19"/>
      <c r="B120" s="595" t="s">
        <v>726</v>
      </c>
      <c r="C120" s="596">
        <v>1479.3746103895517</v>
      </c>
      <c r="D120" s="596">
        <v>2538.7987551266469</v>
      </c>
      <c r="E120" s="596">
        <v>3904.0939649777533</v>
      </c>
      <c r="F120" s="596">
        <v>2696.8497870100896</v>
      </c>
      <c r="G120" s="596">
        <v>1457.8930227369283</v>
      </c>
      <c r="H120" s="596">
        <v>1806.4970103521537</v>
      </c>
      <c r="I120" s="596">
        <v>1250.2805976782529</v>
      </c>
      <c r="J120" s="596">
        <v>4823.769326823236</v>
      </c>
      <c r="K120" s="596">
        <v>9556.1481310070521</v>
      </c>
      <c r="L120" s="596">
        <f>SUM(C120:K120)</f>
        <v>29513.705206101666</v>
      </c>
      <c r="M120" s="705"/>
      <c r="N120" s="705"/>
      <c r="O120" s="705"/>
      <c r="P120" s="705"/>
      <c r="Q120" s="705"/>
      <c r="R120" s="705"/>
      <c r="S120" s="705"/>
      <c r="T120" s="705"/>
      <c r="U120" s="705"/>
      <c r="V120" s="705"/>
    </row>
    <row r="121" spans="1:22" s="541" customFormat="1" x14ac:dyDescent="0.2">
      <c r="A121" s="19"/>
      <c r="B121" s="563" t="s">
        <v>727</v>
      </c>
      <c r="C121" s="564">
        <v>15.770329419110174</v>
      </c>
      <c r="D121" s="564">
        <v>14.648120384240411</v>
      </c>
      <c r="E121" s="564">
        <v>147.87210750287235</v>
      </c>
      <c r="F121" s="564">
        <v>14.648120384240411</v>
      </c>
      <c r="G121" s="564">
        <v>14.648120384240411</v>
      </c>
      <c r="H121" s="564">
        <v>14.648120384240411</v>
      </c>
      <c r="I121" s="564">
        <v>14.648120384240411</v>
      </c>
      <c r="J121" s="564">
        <v>14.648120384240411</v>
      </c>
      <c r="K121" s="564">
        <v>14.648120384240411</v>
      </c>
      <c r="L121" s="564">
        <f>SUM(C121:K121)</f>
        <v>266.17927961166532</v>
      </c>
      <c r="M121" s="705"/>
      <c r="N121" s="705"/>
      <c r="O121" s="705"/>
      <c r="P121" s="705"/>
      <c r="Q121" s="705"/>
      <c r="R121" s="705"/>
      <c r="S121" s="705"/>
      <c r="T121" s="705"/>
      <c r="U121" s="705"/>
      <c r="V121" s="705"/>
    </row>
    <row r="122" spans="1:22" s="541" customFormat="1" x14ac:dyDescent="0.2">
      <c r="A122" s="19"/>
      <c r="B122" s="595" t="s">
        <v>728</v>
      </c>
      <c r="C122" s="596">
        <v>894.51421554013564</v>
      </c>
      <c r="D122" s="596">
        <v>691.14720260681906</v>
      </c>
      <c r="E122" s="596">
        <v>243.77296566412815</v>
      </c>
      <c r="F122" s="596">
        <v>313.16119469178875</v>
      </c>
      <c r="G122" s="596">
        <v>202.645350284188</v>
      </c>
      <c r="H122" s="596">
        <v>294.60201405884254</v>
      </c>
      <c r="I122" s="596">
        <v>5992.5149029647355</v>
      </c>
      <c r="J122" s="596">
        <v>139.44582247521248</v>
      </c>
      <c r="K122" s="596">
        <v>252.7580391984211</v>
      </c>
      <c r="L122" s="596">
        <f>SUM(C122:K122)</f>
        <v>9024.5617074842721</v>
      </c>
      <c r="M122" s="705"/>
      <c r="N122" s="705"/>
      <c r="O122" s="705"/>
      <c r="P122" s="705"/>
      <c r="Q122" s="705"/>
      <c r="R122" s="705"/>
      <c r="S122" s="705"/>
      <c r="T122" s="705"/>
      <c r="U122" s="705"/>
      <c r="V122" s="705"/>
    </row>
    <row r="123" spans="1:22" s="541" customFormat="1" x14ac:dyDescent="0.2">
      <c r="A123" s="19"/>
      <c r="B123" s="544"/>
      <c r="C123" s="597"/>
      <c r="D123" s="597"/>
      <c r="E123" s="597"/>
      <c r="F123" s="598"/>
      <c r="G123" s="598"/>
      <c r="H123" s="598"/>
      <c r="I123" s="598"/>
      <c r="J123" s="598"/>
      <c r="K123" s="598"/>
      <c r="L123" s="598"/>
    </row>
    <row r="124" spans="1:22" s="541" customFormat="1" x14ac:dyDescent="0.2">
      <c r="A124" s="19"/>
      <c r="B124" s="545" t="s">
        <v>729</v>
      </c>
      <c r="C124" s="544"/>
      <c r="J124" s="544"/>
      <c r="K124" s="544"/>
      <c r="L124" s="544"/>
    </row>
    <row r="125" spans="1:22" s="541" customFormat="1" x14ac:dyDescent="0.2">
      <c r="A125" s="19"/>
    </row>
  </sheetData>
  <mergeCells count="2">
    <mergeCell ref="B6:L6"/>
    <mergeCell ref="B11:L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2" orientation="portrait" r:id="rId1"/>
  <headerFooter alignWithMargins="0">
    <oddFooter>&amp;R&amp;8&amp;A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4"/>
  <sheetViews>
    <sheetView showGridLines="0" view="pageBreakPreview" zoomScale="85" zoomScaleNormal="75" zoomScaleSheetLayoutView="85" workbookViewId="0">
      <pane ySplit="11" topLeftCell="A12" activePane="bottomLeft" state="frozen"/>
      <selection pane="bottomLeft"/>
    </sheetView>
  </sheetViews>
  <sheetFormatPr baseColWidth="10" defaultRowHeight="12.75" x14ac:dyDescent="0.2"/>
  <cols>
    <col min="1" max="1" width="7.140625" style="199" customWidth="1"/>
    <col min="2" max="2" width="49" style="542" customWidth="1"/>
    <col min="3" max="5" width="10.7109375" style="542" customWidth="1"/>
    <col min="6" max="6" width="15.140625" style="542" customWidth="1"/>
    <col min="7" max="7" width="14.85546875" style="542" customWidth="1"/>
    <col min="8" max="8" width="15.28515625" style="541" customWidth="1"/>
    <col min="9" max="9" width="15.140625" style="541" customWidth="1"/>
    <col min="10" max="12" width="11.42578125" style="541"/>
    <col min="13" max="16384" width="11.42578125" style="542"/>
  </cols>
  <sheetData>
    <row r="1" spans="1:22" s="541" customFormat="1" x14ac:dyDescent="0.2">
      <c r="A1" s="16" t="s">
        <v>66</v>
      </c>
    </row>
    <row r="2" spans="1:22" s="541" customFormat="1" x14ac:dyDescent="0.2">
      <c r="A2" s="19"/>
    </row>
    <row r="3" spans="1:22" s="541" customFormat="1" ht="14.25" x14ac:dyDescent="0.2">
      <c r="A3" s="19"/>
      <c r="B3" s="599" t="s">
        <v>67</v>
      </c>
    </row>
    <row r="4" spans="1:22" s="541" customFormat="1" ht="14.25" x14ac:dyDescent="0.2">
      <c r="A4" s="19"/>
      <c r="B4" s="600" t="s">
        <v>68</v>
      </c>
    </row>
    <row r="5" spans="1:22" s="545" customFormat="1" ht="13.5" thickBot="1" x14ac:dyDescent="0.25">
      <c r="A5" s="19"/>
      <c r="B5" s="19"/>
    </row>
    <row r="6" spans="1:22" s="601" customFormat="1" ht="21" thickBot="1" x14ac:dyDescent="0.25">
      <c r="A6" s="199"/>
      <c r="B6" s="1130" t="s">
        <v>730</v>
      </c>
      <c r="C6" s="1131"/>
      <c r="D6" s="1131"/>
      <c r="E6" s="1131"/>
      <c r="F6" s="1131"/>
      <c r="G6" s="1131"/>
      <c r="H6" s="1131"/>
      <c r="I6" s="1131"/>
      <c r="J6" s="1131"/>
      <c r="K6" s="1131"/>
      <c r="L6" s="1132"/>
    </row>
    <row r="7" spans="1:22" s="545" customFormat="1" x14ac:dyDescent="0.2">
      <c r="A7" s="19"/>
      <c r="B7" s="21"/>
    </row>
    <row r="8" spans="1:22" s="545" customFormat="1" ht="13.5" thickBot="1" x14ac:dyDescent="0.25">
      <c r="A8" s="19"/>
      <c r="B8" s="21" t="s">
        <v>655</v>
      </c>
    </row>
    <row r="9" spans="1:22" s="545" customFormat="1" ht="14.25" thickTop="1" thickBot="1" x14ac:dyDescent="0.25">
      <c r="A9" s="19"/>
      <c r="B9" s="21"/>
      <c r="C9" s="546">
        <v>42095</v>
      </c>
      <c r="D9" s="546">
        <v>42125</v>
      </c>
      <c r="E9" s="546">
        <v>42156</v>
      </c>
      <c r="F9" s="546">
        <v>42186</v>
      </c>
      <c r="G9" s="546">
        <v>42217</v>
      </c>
      <c r="H9" s="546">
        <v>42248</v>
      </c>
      <c r="I9" s="546">
        <v>42278</v>
      </c>
      <c r="J9" s="546">
        <v>42309</v>
      </c>
      <c r="K9" s="546">
        <v>42339</v>
      </c>
      <c r="L9" s="547">
        <v>2015</v>
      </c>
    </row>
    <row r="10" spans="1:22" s="545" customFormat="1" ht="14.25" thickTop="1" thickBot="1" x14ac:dyDescent="0.25">
      <c r="A10" s="19"/>
      <c r="B10" s="113"/>
    </row>
    <row r="11" spans="1:22" s="545" customFormat="1" ht="13.5" thickBot="1" x14ac:dyDescent="0.25">
      <c r="A11" s="19"/>
      <c r="B11" s="1128" t="s">
        <v>656</v>
      </c>
      <c r="C11" s="1133"/>
      <c r="D11" s="1134"/>
      <c r="E11" s="1134"/>
      <c r="F11" s="1134"/>
      <c r="G11" s="1134"/>
      <c r="H11" s="1134"/>
      <c r="I11" s="1134"/>
      <c r="J11" s="1134"/>
      <c r="K11" s="1134"/>
      <c r="L11" s="1135"/>
    </row>
    <row r="12" spans="1:22" s="549" customFormat="1" ht="13.5" thickBot="1" x14ac:dyDescent="0.25">
      <c r="A12" s="548"/>
      <c r="B12" s="602"/>
    </row>
    <row r="13" spans="1:22" ht="15" thickBot="1" x14ac:dyDescent="0.25">
      <c r="B13" s="550" t="s">
        <v>657</v>
      </c>
      <c r="C13" s="603">
        <f>+C14+C15</f>
        <v>621.79407357379</v>
      </c>
      <c r="D13" s="603">
        <f t="shared" ref="D13:L13" si="0">+D14+D15</f>
        <v>941.6470465879737</v>
      </c>
      <c r="E13" s="603">
        <f t="shared" si="0"/>
        <v>2075.7377454120751</v>
      </c>
      <c r="F13" s="603">
        <f t="shared" si="0"/>
        <v>133.44431167943694</v>
      </c>
      <c r="G13" s="603">
        <f t="shared" si="0"/>
        <v>311.10771664240656</v>
      </c>
      <c r="H13" s="603">
        <f t="shared" si="0"/>
        <v>1185.0593375308588</v>
      </c>
      <c r="I13" s="603">
        <f t="shared" si="0"/>
        <v>582.31977855001639</v>
      </c>
      <c r="J13" s="603">
        <f t="shared" si="0"/>
        <v>654.51620070641263</v>
      </c>
      <c r="K13" s="603">
        <f t="shared" si="0"/>
        <v>2010.5806154214022</v>
      </c>
      <c r="L13" s="603">
        <f t="shared" si="0"/>
        <v>8516.2068261043732</v>
      </c>
      <c r="M13" s="999"/>
      <c r="N13" s="999"/>
      <c r="O13" s="999"/>
      <c r="P13" s="999"/>
      <c r="Q13" s="999"/>
      <c r="R13" s="999"/>
      <c r="S13" s="999"/>
      <c r="T13" s="999"/>
      <c r="U13" s="999"/>
      <c r="V13" s="999"/>
    </row>
    <row r="14" spans="1:22" s="541" customFormat="1" ht="13.5" x14ac:dyDescent="0.25">
      <c r="A14" s="19"/>
      <c r="B14" s="552" t="s">
        <v>658</v>
      </c>
      <c r="C14" s="604">
        <v>13.885048809999999</v>
      </c>
      <c r="D14" s="604">
        <v>81.344672759999995</v>
      </c>
      <c r="E14" s="604">
        <v>62.327310230000002</v>
      </c>
      <c r="F14" s="604">
        <v>0</v>
      </c>
      <c r="G14" s="604">
        <v>46.512270459999996</v>
      </c>
      <c r="H14" s="604">
        <v>7.62551953</v>
      </c>
      <c r="I14" s="604">
        <v>0</v>
      </c>
      <c r="J14" s="604">
        <v>51.757756139999998</v>
      </c>
      <c r="K14" s="604">
        <v>38.707040440000007</v>
      </c>
      <c r="L14" s="604">
        <f>SUM(C14:K14)</f>
        <v>302.15961836999998</v>
      </c>
      <c r="M14" s="705"/>
      <c r="N14" s="705"/>
      <c r="O14" s="705"/>
      <c r="P14" s="705"/>
      <c r="Q14" s="705"/>
      <c r="R14" s="705"/>
      <c r="S14" s="705"/>
      <c r="T14" s="705"/>
      <c r="U14" s="705"/>
      <c r="V14" s="705"/>
    </row>
    <row r="15" spans="1:22" s="541" customFormat="1" ht="13.5" x14ac:dyDescent="0.25">
      <c r="A15" s="19"/>
      <c r="B15" s="552" t="s">
        <v>659</v>
      </c>
      <c r="C15" s="604">
        <v>607.90902476379006</v>
      </c>
      <c r="D15" s="604">
        <v>860.30237382797372</v>
      </c>
      <c r="E15" s="604">
        <v>2013.4104351820752</v>
      </c>
      <c r="F15" s="604">
        <v>133.44431167943694</v>
      </c>
      <c r="G15" s="604">
        <v>264.59544618240659</v>
      </c>
      <c r="H15" s="604">
        <v>1177.4338180008588</v>
      </c>
      <c r="I15" s="604">
        <v>582.31977855001639</v>
      </c>
      <c r="J15" s="604">
        <v>602.75844456641266</v>
      </c>
      <c r="K15" s="604">
        <v>1971.8735749814023</v>
      </c>
      <c r="L15" s="604">
        <f>SUM(C15:K15)</f>
        <v>8214.0472077343729</v>
      </c>
      <c r="M15" s="705"/>
      <c r="N15" s="705"/>
      <c r="O15" s="705"/>
      <c r="P15" s="705"/>
      <c r="Q15" s="705"/>
      <c r="R15" s="705"/>
      <c r="S15" s="705"/>
      <c r="T15" s="705"/>
      <c r="U15" s="705"/>
      <c r="V15" s="705"/>
    </row>
    <row r="16" spans="1:22" s="549" customFormat="1" ht="13.5" thickBot="1" x14ac:dyDescent="0.25">
      <c r="A16" s="19"/>
      <c r="B16" s="21"/>
      <c r="C16" s="554"/>
      <c r="D16" s="554"/>
      <c r="E16" s="554"/>
      <c r="F16" s="554"/>
      <c r="G16" s="554"/>
      <c r="H16" s="554"/>
      <c r="I16" s="554"/>
      <c r="J16" s="541"/>
      <c r="K16" s="541"/>
      <c r="L16" s="541"/>
      <c r="M16" s="1000"/>
      <c r="N16" s="1000"/>
      <c r="O16" s="1000"/>
      <c r="P16" s="1000"/>
      <c r="Q16" s="1000"/>
      <c r="R16" s="1000"/>
      <c r="S16" s="1000"/>
      <c r="T16" s="1000"/>
      <c r="U16" s="1000"/>
      <c r="V16" s="1000"/>
    </row>
    <row r="17" spans="1:22" s="541" customFormat="1" ht="14.25" thickTop="1" thickBot="1" x14ac:dyDescent="0.25">
      <c r="A17" s="19"/>
      <c r="B17" s="605" t="s">
        <v>551</v>
      </c>
      <c r="C17" s="606">
        <f>+C18+C22+C25+C33+C32+C41+C44</f>
        <v>99.621389109655823</v>
      </c>
      <c r="D17" s="606">
        <f t="shared" ref="D17:L17" si="1">+D18+D22+D25+D33+D32+D41+D44</f>
        <v>367.72919075983174</v>
      </c>
      <c r="E17" s="606">
        <f t="shared" si="1"/>
        <v>134.86698870462209</v>
      </c>
      <c r="F17" s="606">
        <f t="shared" si="1"/>
        <v>88.879756498108534</v>
      </c>
      <c r="G17" s="606">
        <f t="shared" si="1"/>
        <v>83.408395486742336</v>
      </c>
      <c r="H17" s="606">
        <f t="shared" si="1"/>
        <v>172.46301982434449</v>
      </c>
      <c r="I17" s="606">
        <f t="shared" si="1"/>
        <v>81.365690800105071</v>
      </c>
      <c r="J17" s="606">
        <f t="shared" si="1"/>
        <v>99.71634114016436</v>
      </c>
      <c r="K17" s="606">
        <f t="shared" si="1"/>
        <v>118.13876849268014</v>
      </c>
      <c r="L17" s="606">
        <f t="shared" si="1"/>
        <v>1246.1895408162547</v>
      </c>
      <c r="M17" s="705"/>
      <c r="N17" s="705"/>
      <c r="O17" s="705"/>
      <c r="P17" s="705"/>
      <c r="Q17" s="705"/>
      <c r="R17" s="705"/>
      <c r="S17" s="705"/>
      <c r="T17" s="705"/>
      <c r="U17" s="705"/>
      <c r="V17" s="705"/>
    </row>
    <row r="18" spans="1:22" s="541" customFormat="1" ht="13.5" thickTop="1" x14ac:dyDescent="0.2">
      <c r="A18" s="19"/>
      <c r="B18" s="581" t="s">
        <v>660</v>
      </c>
      <c r="C18" s="558">
        <f>+C19+C20+C21</f>
        <v>33.631900382739694</v>
      </c>
      <c r="D18" s="558">
        <f t="shared" ref="D18:K18" si="2">+D19+D20+D21</f>
        <v>50.12036427999999</v>
      </c>
      <c r="E18" s="558">
        <f t="shared" si="2"/>
        <v>42.035433191467767</v>
      </c>
      <c r="F18" s="558">
        <f t="shared" si="2"/>
        <v>24.366364990000001</v>
      </c>
      <c r="G18" s="558">
        <f t="shared" si="2"/>
        <v>27.521594287874812</v>
      </c>
      <c r="H18" s="558">
        <f t="shared" si="2"/>
        <v>81.413417649313288</v>
      </c>
      <c r="I18" s="558">
        <f t="shared" si="2"/>
        <v>31.024947171518821</v>
      </c>
      <c r="J18" s="558">
        <f t="shared" si="2"/>
        <v>50.303456000000004</v>
      </c>
      <c r="K18" s="558">
        <f t="shared" si="2"/>
        <v>39.859849815813419</v>
      </c>
      <c r="L18" s="558">
        <f>+SUM(C18:K18)</f>
        <v>380.27732776872779</v>
      </c>
      <c r="M18" s="705"/>
      <c r="N18" s="705"/>
      <c r="O18" s="705"/>
      <c r="P18" s="705"/>
      <c r="Q18" s="705"/>
      <c r="R18" s="705"/>
      <c r="S18" s="705"/>
      <c r="T18" s="705"/>
      <c r="U18" s="705"/>
      <c r="V18" s="705"/>
    </row>
    <row r="19" spans="1:22" s="541" customFormat="1" x14ac:dyDescent="0.2">
      <c r="A19" s="19"/>
      <c r="B19" s="559" t="s">
        <v>661</v>
      </c>
      <c r="C19" s="560">
        <v>16.543568480000001</v>
      </c>
      <c r="D19" s="560">
        <v>1.76708182</v>
      </c>
      <c r="E19" s="560">
        <v>12.65635543</v>
      </c>
      <c r="F19" s="560">
        <v>3.5445361499999994</v>
      </c>
      <c r="G19" s="560">
        <v>6.2177023599999997</v>
      </c>
      <c r="H19" s="560">
        <v>18.221466149313308</v>
      </c>
      <c r="I19" s="560">
        <v>14.858790579999996</v>
      </c>
      <c r="J19" s="560">
        <v>1.9982468799999999</v>
      </c>
      <c r="K19" s="560">
        <v>12.167499790000001</v>
      </c>
      <c r="L19" s="560">
        <f t="shared" ref="L19:L44" si="3">+SUM(C19:K19)</f>
        <v>87.975247639313295</v>
      </c>
      <c r="M19" s="705"/>
      <c r="N19" s="705"/>
      <c r="O19" s="705"/>
      <c r="P19" s="705"/>
      <c r="Q19" s="705"/>
      <c r="R19" s="705"/>
      <c r="S19" s="705"/>
      <c r="T19" s="705"/>
      <c r="U19" s="705"/>
      <c r="V19" s="705"/>
    </row>
    <row r="20" spans="1:22" s="541" customFormat="1" x14ac:dyDescent="0.2">
      <c r="A20" s="19"/>
      <c r="B20" s="561" t="s">
        <v>662</v>
      </c>
      <c r="C20" s="562">
        <v>16.406079800000004</v>
      </c>
      <c r="D20" s="562">
        <v>44.688420539999989</v>
      </c>
      <c r="E20" s="562">
        <v>15.707063849999999</v>
      </c>
      <c r="F20" s="562">
        <v>18.17905026</v>
      </c>
      <c r="G20" s="562">
        <v>17.908912517874814</v>
      </c>
      <c r="H20" s="562">
        <v>58.628182229999986</v>
      </c>
      <c r="I20" s="562">
        <v>15.882053889999998</v>
      </c>
      <c r="J20" s="562">
        <v>44.147235639999998</v>
      </c>
      <c r="K20" s="562">
        <v>14.09817149</v>
      </c>
      <c r="L20" s="562">
        <f t="shared" si="3"/>
        <v>245.64517021787478</v>
      </c>
      <c r="M20" s="705"/>
      <c r="N20" s="705"/>
      <c r="O20" s="705"/>
      <c r="P20" s="705"/>
      <c r="Q20" s="705"/>
      <c r="R20" s="705"/>
      <c r="S20" s="705"/>
      <c r="T20" s="705"/>
      <c r="U20" s="705"/>
      <c r="V20" s="705"/>
    </row>
    <row r="21" spans="1:22" s="541" customFormat="1" x14ac:dyDescent="0.2">
      <c r="A21" s="19"/>
      <c r="B21" s="561" t="s">
        <v>663</v>
      </c>
      <c r="C21" s="562">
        <v>0.68225210273968828</v>
      </c>
      <c r="D21" s="562">
        <v>3.6648619199999999</v>
      </c>
      <c r="E21" s="562">
        <v>13.672013911467767</v>
      </c>
      <c r="F21" s="562">
        <v>2.6427785799999999</v>
      </c>
      <c r="G21" s="562">
        <v>3.394979409999999</v>
      </c>
      <c r="H21" s="562">
        <v>4.5637692700000017</v>
      </c>
      <c r="I21" s="562">
        <v>0.28410270151883016</v>
      </c>
      <c r="J21" s="562">
        <v>4.1579734800000008</v>
      </c>
      <c r="K21" s="562">
        <v>13.594178535813416</v>
      </c>
      <c r="L21" s="562">
        <f t="shared" si="3"/>
        <v>46.656909911539699</v>
      </c>
      <c r="M21" s="705"/>
      <c r="N21" s="705"/>
      <c r="O21" s="705"/>
      <c r="P21" s="705"/>
      <c r="Q21" s="705"/>
      <c r="R21" s="705"/>
      <c r="S21" s="705"/>
      <c r="T21" s="705"/>
      <c r="U21" s="705"/>
      <c r="V21" s="705"/>
    </row>
    <row r="22" spans="1:22" s="565" customFormat="1" x14ac:dyDescent="0.2">
      <c r="A22" s="19"/>
      <c r="B22" s="563" t="s">
        <v>585</v>
      </c>
      <c r="C22" s="564">
        <f>+C23+C24</f>
        <v>12.133329980000001</v>
      </c>
      <c r="D22" s="564">
        <f t="shared" ref="D22:K22" si="4">+D23+D24</f>
        <v>11.95299531</v>
      </c>
      <c r="E22" s="564">
        <f t="shared" si="4"/>
        <v>12.133640929999999</v>
      </c>
      <c r="F22" s="564">
        <f t="shared" si="4"/>
        <v>11.397575830000001</v>
      </c>
      <c r="G22" s="564">
        <f t="shared" si="4"/>
        <v>11.57822137</v>
      </c>
      <c r="H22" s="564">
        <f t="shared" si="4"/>
        <v>11.57806156</v>
      </c>
      <c r="I22" s="564">
        <f t="shared" si="4"/>
        <v>11.39709652</v>
      </c>
      <c r="J22" s="564">
        <f t="shared" si="4"/>
        <v>11.577741949999998</v>
      </c>
      <c r="K22" s="564">
        <f t="shared" si="4"/>
        <v>11.396777</v>
      </c>
      <c r="L22" s="564">
        <f t="shared" si="3"/>
        <v>105.14544045000001</v>
      </c>
      <c r="M22" s="621"/>
      <c r="N22" s="621"/>
      <c r="O22" s="621"/>
      <c r="P22" s="621"/>
      <c r="Q22" s="621"/>
      <c r="R22" s="621"/>
      <c r="S22" s="621"/>
      <c r="T22" s="621"/>
      <c r="U22" s="621"/>
      <c r="V22" s="621"/>
    </row>
    <row r="23" spans="1:22" s="565" customFormat="1" x14ac:dyDescent="0.2">
      <c r="A23" s="19"/>
      <c r="B23" s="559" t="s">
        <v>664</v>
      </c>
      <c r="C23" s="560">
        <v>12.133329980000001</v>
      </c>
      <c r="D23" s="560">
        <v>11.95237874</v>
      </c>
      <c r="E23" s="560">
        <v>12.133038359999999</v>
      </c>
      <c r="F23" s="560">
        <v>11.39698725</v>
      </c>
      <c r="G23" s="560">
        <v>11.577646789999999</v>
      </c>
      <c r="H23" s="560">
        <v>11.57750098</v>
      </c>
      <c r="I23" s="560">
        <v>11.39654994</v>
      </c>
      <c r="J23" s="560">
        <v>11.577209369999999</v>
      </c>
      <c r="K23" s="560">
        <v>11.39625841</v>
      </c>
      <c r="L23" s="560">
        <f t="shared" si="3"/>
        <v>105.14089981999999</v>
      </c>
      <c r="M23" s="621"/>
      <c r="N23" s="621"/>
      <c r="O23" s="621"/>
      <c r="P23" s="621"/>
      <c r="Q23" s="621"/>
      <c r="R23" s="621"/>
      <c r="S23" s="621"/>
      <c r="T23" s="621"/>
      <c r="U23" s="621"/>
      <c r="V23" s="621"/>
    </row>
    <row r="24" spans="1:22" s="541" customFormat="1" x14ac:dyDescent="0.2">
      <c r="A24" s="19"/>
      <c r="B24" s="566" t="s">
        <v>665</v>
      </c>
      <c r="C24" s="567">
        <v>0</v>
      </c>
      <c r="D24" s="567">
        <v>6.165700000000001E-4</v>
      </c>
      <c r="E24" s="567">
        <v>6.0257000000000008E-4</v>
      </c>
      <c r="F24" s="567">
        <v>5.8858000000000001E-4</v>
      </c>
      <c r="G24" s="567">
        <v>5.7457999999999999E-4</v>
      </c>
      <c r="H24" s="567">
        <v>5.6058000000000008E-4</v>
      </c>
      <c r="I24" s="567">
        <v>5.4658000000000007E-4</v>
      </c>
      <c r="J24" s="567">
        <v>5.3258000000000005E-4</v>
      </c>
      <c r="K24" s="567">
        <v>5.1858999999999998E-4</v>
      </c>
      <c r="L24" s="567">
        <f t="shared" si="3"/>
        <v>4.5406300000000004E-3</v>
      </c>
      <c r="M24" s="705"/>
      <c r="N24" s="705"/>
      <c r="O24" s="705"/>
      <c r="P24" s="705"/>
      <c r="Q24" s="705"/>
      <c r="R24" s="705"/>
      <c r="S24" s="705"/>
      <c r="T24" s="705"/>
      <c r="U24" s="705"/>
      <c r="V24" s="705"/>
    </row>
    <row r="25" spans="1:22" s="541" customFormat="1" x14ac:dyDescent="0.2">
      <c r="A25" s="19"/>
      <c r="B25" s="563" t="s">
        <v>666</v>
      </c>
      <c r="C25" s="564">
        <f>+C26+C27+C29</f>
        <v>45.237603437001965</v>
      </c>
      <c r="D25" s="564">
        <f t="shared" ref="D25:K25" si="5">+D26+D27+D29</f>
        <v>48.399209966982241</v>
      </c>
      <c r="E25" s="564">
        <f t="shared" si="5"/>
        <v>39.776630865042733</v>
      </c>
      <c r="F25" s="564">
        <f t="shared" si="5"/>
        <v>40.709770606863898</v>
      </c>
      <c r="G25" s="564">
        <f t="shared" si="5"/>
        <v>39.903563438481264</v>
      </c>
      <c r="H25" s="564">
        <f t="shared" si="5"/>
        <v>35.432919967212356</v>
      </c>
      <c r="I25" s="564">
        <f t="shared" si="5"/>
        <v>31.712302379401709</v>
      </c>
      <c r="J25" s="564">
        <f t="shared" si="5"/>
        <v>33.401926460164368</v>
      </c>
      <c r="K25" s="564">
        <f t="shared" si="5"/>
        <v>26.258407832360291</v>
      </c>
      <c r="L25" s="564">
        <f t="shared" si="3"/>
        <v>340.83233495351078</v>
      </c>
      <c r="M25" s="705"/>
      <c r="N25" s="705"/>
      <c r="O25" s="705"/>
      <c r="P25" s="705"/>
      <c r="Q25" s="705"/>
      <c r="R25" s="705"/>
      <c r="S25" s="705"/>
      <c r="T25" s="705"/>
      <c r="U25" s="705"/>
      <c r="V25" s="705"/>
    </row>
    <row r="26" spans="1:22" s="565" customFormat="1" x14ac:dyDescent="0.2">
      <c r="A26" s="19"/>
      <c r="B26" s="559" t="s">
        <v>664</v>
      </c>
      <c r="C26" s="560">
        <v>0</v>
      </c>
      <c r="D26" s="560">
        <v>0</v>
      </c>
      <c r="E26" s="560">
        <v>0</v>
      </c>
      <c r="F26" s="560">
        <v>0</v>
      </c>
      <c r="G26" s="560">
        <v>0</v>
      </c>
      <c r="H26" s="560">
        <v>0</v>
      </c>
      <c r="I26" s="560">
        <v>0</v>
      </c>
      <c r="J26" s="560">
        <v>0</v>
      </c>
      <c r="K26" s="560">
        <v>0</v>
      </c>
      <c r="L26" s="560">
        <f t="shared" si="3"/>
        <v>0</v>
      </c>
      <c r="M26" s="621"/>
      <c r="N26" s="621"/>
      <c r="O26" s="621"/>
      <c r="P26" s="621"/>
      <c r="Q26" s="621"/>
      <c r="R26" s="621"/>
      <c r="S26" s="621"/>
      <c r="T26" s="621"/>
      <c r="U26" s="621"/>
      <c r="V26" s="621"/>
    </row>
    <row r="27" spans="1:22" s="565" customFormat="1" x14ac:dyDescent="0.2">
      <c r="A27" s="19"/>
      <c r="B27" s="561" t="s">
        <v>665</v>
      </c>
      <c r="C27" s="562">
        <f>+C28</f>
        <v>45.228847359999996</v>
      </c>
      <c r="D27" s="562">
        <f t="shared" ref="D27:K27" si="6">+D28</f>
        <v>48.390934769999994</v>
      </c>
      <c r="E27" s="562">
        <f t="shared" si="6"/>
        <v>39.768609810000001</v>
      </c>
      <c r="F27" s="562">
        <f t="shared" si="6"/>
        <v>40.702215079999995</v>
      </c>
      <c r="G27" s="562">
        <f t="shared" si="6"/>
        <v>39.896251329999998</v>
      </c>
      <c r="H27" s="562">
        <f t="shared" si="6"/>
        <v>35.426008069999995</v>
      </c>
      <c r="I27" s="562">
        <f t="shared" si="6"/>
        <v>31.704326139999999</v>
      </c>
      <c r="J27" s="562">
        <f t="shared" si="6"/>
        <v>33.39419298</v>
      </c>
      <c r="K27" s="562">
        <f t="shared" si="6"/>
        <v>26.252436620000001</v>
      </c>
      <c r="L27" s="562">
        <f t="shared" si="3"/>
        <v>340.76382216000002</v>
      </c>
      <c r="M27" s="621"/>
      <c r="N27" s="621"/>
      <c r="O27" s="621"/>
      <c r="P27" s="621"/>
      <c r="Q27" s="621"/>
      <c r="R27" s="621"/>
      <c r="S27" s="621"/>
      <c r="T27" s="621"/>
      <c r="U27" s="621"/>
      <c r="V27" s="621"/>
    </row>
    <row r="28" spans="1:22" s="541" customFormat="1" x14ac:dyDescent="0.2">
      <c r="A28" s="19"/>
      <c r="B28" s="607" t="s">
        <v>731</v>
      </c>
      <c r="C28" s="569">
        <v>45.228847359999996</v>
      </c>
      <c r="D28" s="569">
        <v>48.390934769999994</v>
      </c>
      <c r="E28" s="569">
        <v>39.768609810000001</v>
      </c>
      <c r="F28" s="569">
        <v>40.702215079999995</v>
      </c>
      <c r="G28" s="569">
        <v>39.896251329999998</v>
      </c>
      <c r="H28" s="569">
        <v>35.426008069999995</v>
      </c>
      <c r="I28" s="569">
        <v>31.704326139999999</v>
      </c>
      <c r="J28" s="569">
        <v>33.39419298</v>
      </c>
      <c r="K28" s="569">
        <v>26.252436620000001</v>
      </c>
      <c r="L28" s="569">
        <f t="shared" si="3"/>
        <v>340.76382216000002</v>
      </c>
      <c r="M28" s="705"/>
      <c r="N28" s="705"/>
      <c r="O28" s="705"/>
      <c r="P28" s="705"/>
      <c r="Q28" s="705"/>
      <c r="R28" s="705"/>
      <c r="S28" s="705"/>
      <c r="T28" s="705"/>
      <c r="U28" s="705"/>
      <c r="V28" s="705"/>
    </row>
    <row r="29" spans="1:22" s="541" customFormat="1" x14ac:dyDescent="0.2">
      <c r="A29" s="19"/>
      <c r="B29" s="561" t="s">
        <v>668</v>
      </c>
      <c r="C29" s="562">
        <f>+C30+C31</f>
        <v>8.7560770019723851E-3</v>
      </c>
      <c r="D29" s="562">
        <f t="shared" ref="D29:K29" si="7">+D30+D31</f>
        <v>8.2751969822485207E-3</v>
      </c>
      <c r="E29" s="562">
        <f t="shared" si="7"/>
        <v>8.0210550427350421E-3</v>
      </c>
      <c r="F29" s="562">
        <f t="shared" si="7"/>
        <v>7.5555268639053257E-3</v>
      </c>
      <c r="G29" s="562">
        <f t="shared" si="7"/>
        <v>7.3121084812623272E-3</v>
      </c>
      <c r="H29" s="562">
        <f t="shared" si="7"/>
        <v>6.9118972123602901E-3</v>
      </c>
      <c r="I29" s="562">
        <f t="shared" si="7"/>
        <v>7.9762394017094014E-3</v>
      </c>
      <c r="J29" s="562">
        <f t="shared" si="7"/>
        <v>7.7334801643655481E-3</v>
      </c>
      <c r="K29" s="562">
        <f t="shared" si="7"/>
        <v>5.9712123602892837E-3</v>
      </c>
      <c r="L29" s="562">
        <f t="shared" si="3"/>
        <v>6.851279351084813E-2</v>
      </c>
      <c r="M29" s="705"/>
      <c r="N29" s="705"/>
      <c r="O29" s="705"/>
      <c r="P29" s="705"/>
      <c r="Q29" s="705"/>
      <c r="R29" s="705"/>
      <c r="S29" s="705"/>
      <c r="T29" s="705"/>
      <c r="U29" s="705"/>
      <c r="V29" s="705"/>
    </row>
    <row r="30" spans="1:22" s="541" customFormat="1" x14ac:dyDescent="0.2">
      <c r="A30" s="19"/>
      <c r="B30" s="570" t="s">
        <v>667</v>
      </c>
      <c r="C30" s="569">
        <v>0</v>
      </c>
      <c r="D30" s="569">
        <v>0</v>
      </c>
      <c r="E30" s="569">
        <v>0</v>
      </c>
      <c r="F30" s="569">
        <v>0</v>
      </c>
      <c r="G30" s="569">
        <v>0</v>
      </c>
      <c r="H30" s="569">
        <v>0</v>
      </c>
      <c r="I30" s="569">
        <v>0</v>
      </c>
      <c r="J30" s="569">
        <v>0</v>
      </c>
      <c r="K30" s="569">
        <v>0</v>
      </c>
      <c r="L30" s="569">
        <f t="shared" si="3"/>
        <v>0</v>
      </c>
      <c r="M30" s="705"/>
      <c r="N30" s="705"/>
      <c r="O30" s="705"/>
      <c r="P30" s="705"/>
      <c r="Q30" s="705"/>
      <c r="R30" s="705"/>
      <c r="S30" s="705"/>
      <c r="T30" s="705"/>
      <c r="U30" s="705"/>
      <c r="V30" s="705"/>
    </row>
    <row r="31" spans="1:22" s="565" customFormat="1" x14ac:dyDescent="0.2">
      <c r="A31" s="19"/>
      <c r="B31" s="571" t="s">
        <v>669</v>
      </c>
      <c r="C31" s="569">
        <v>8.7560770019723851E-3</v>
      </c>
      <c r="D31" s="569">
        <v>8.2751969822485207E-3</v>
      </c>
      <c r="E31" s="569">
        <v>8.0210550427350421E-3</v>
      </c>
      <c r="F31" s="569">
        <v>7.5555268639053257E-3</v>
      </c>
      <c r="G31" s="569">
        <v>7.3121084812623272E-3</v>
      </c>
      <c r="H31" s="569">
        <v>6.9118972123602901E-3</v>
      </c>
      <c r="I31" s="569">
        <v>7.9762394017094014E-3</v>
      </c>
      <c r="J31" s="569">
        <v>7.7334801643655481E-3</v>
      </c>
      <c r="K31" s="569">
        <v>5.9712123602892837E-3</v>
      </c>
      <c r="L31" s="569">
        <f t="shared" si="3"/>
        <v>6.851279351084813E-2</v>
      </c>
      <c r="M31" s="621"/>
      <c r="N31" s="621"/>
      <c r="O31" s="621"/>
      <c r="P31" s="621"/>
      <c r="Q31" s="621"/>
      <c r="R31" s="621"/>
      <c r="S31" s="621"/>
      <c r="T31" s="621"/>
      <c r="U31" s="621"/>
      <c r="V31" s="621"/>
    </row>
    <row r="32" spans="1:22" s="565" customFormat="1" x14ac:dyDescent="0.2">
      <c r="A32" s="19"/>
      <c r="B32" s="563" t="s">
        <v>670</v>
      </c>
      <c r="C32" s="564">
        <v>4.4195848199141636</v>
      </c>
      <c r="D32" s="564">
        <v>253.17359287284955</v>
      </c>
      <c r="E32" s="564">
        <v>5.0389518781115878</v>
      </c>
      <c r="F32" s="564">
        <v>8.4092639712446342</v>
      </c>
      <c r="G32" s="564">
        <v>0.37815927038626607</v>
      </c>
      <c r="H32" s="564">
        <v>5.2464257478188481</v>
      </c>
      <c r="I32" s="564">
        <v>3.3639344691845494</v>
      </c>
      <c r="J32" s="564">
        <v>0.54793466999999996</v>
      </c>
      <c r="K32" s="564">
        <v>5.5596578845064366</v>
      </c>
      <c r="L32" s="564">
        <f t="shared" si="3"/>
        <v>286.13750558401608</v>
      </c>
      <c r="M32" s="621"/>
      <c r="N32" s="621"/>
      <c r="O32" s="621"/>
      <c r="P32" s="621"/>
      <c r="Q32" s="621"/>
      <c r="R32" s="621"/>
      <c r="S32" s="621"/>
      <c r="T32" s="621"/>
      <c r="U32" s="621"/>
      <c r="V32" s="621"/>
    </row>
    <row r="33" spans="1:22" s="21" customFormat="1" x14ac:dyDescent="0.2">
      <c r="B33" s="563" t="s">
        <v>671</v>
      </c>
      <c r="C33" s="564">
        <f>+C34+C37+C38</f>
        <v>0</v>
      </c>
      <c r="D33" s="564">
        <f t="shared" ref="D33:K33" si="8">+D34+D37+D38</f>
        <v>0</v>
      </c>
      <c r="E33" s="564">
        <f t="shared" si="8"/>
        <v>31.768894799999995</v>
      </c>
      <c r="F33" s="564">
        <f t="shared" si="8"/>
        <v>0</v>
      </c>
      <c r="G33" s="564">
        <f t="shared" si="8"/>
        <v>0</v>
      </c>
      <c r="H33" s="564">
        <f t="shared" si="8"/>
        <v>34.808627749999992</v>
      </c>
      <c r="I33" s="564">
        <f t="shared" si="8"/>
        <v>0</v>
      </c>
      <c r="J33" s="564">
        <f t="shared" si="8"/>
        <v>0</v>
      </c>
      <c r="K33" s="564">
        <f t="shared" si="8"/>
        <v>31.30622541</v>
      </c>
      <c r="L33" s="564">
        <f t="shared" si="3"/>
        <v>97.88374795999998</v>
      </c>
      <c r="M33" s="425"/>
      <c r="N33" s="425"/>
      <c r="O33" s="425"/>
      <c r="P33" s="425"/>
      <c r="Q33" s="425"/>
      <c r="R33" s="425"/>
      <c r="S33" s="425"/>
      <c r="T33" s="425"/>
      <c r="U33" s="425"/>
      <c r="V33" s="425"/>
    </row>
    <row r="34" spans="1:22" s="21" customFormat="1" x14ac:dyDescent="0.2">
      <c r="B34" s="572" t="s">
        <v>672</v>
      </c>
      <c r="C34" s="573">
        <f>+C35+C36</f>
        <v>0</v>
      </c>
      <c r="D34" s="573">
        <f t="shared" ref="D34:K34" si="9">+D35+D36</f>
        <v>0</v>
      </c>
      <c r="E34" s="573">
        <f t="shared" si="9"/>
        <v>0</v>
      </c>
      <c r="F34" s="573">
        <f t="shared" si="9"/>
        <v>0</v>
      </c>
      <c r="G34" s="573">
        <f t="shared" si="9"/>
        <v>0</v>
      </c>
      <c r="H34" s="573">
        <f t="shared" si="9"/>
        <v>3.0397329500000003</v>
      </c>
      <c r="I34" s="573">
        <f t="shared" si="9"/>
        <v>0</v>
      </c>
      <c r="J34" s="573">
        <f t="shared" si="9"/>
        <v>0</v>
      </c>
      <c r="K34" s="573">
        <f t="shared" si="9"/>
        <v>0</v>
      </c>
      <c r="L34" s="573">
        <f t="shared" si="3"/>
        <v>3.0397329500000003</v>
      </c>
      <c r="M34" s="425"/>
      <c r="N34" s="425"/>
      <c r="O34" s="425"/>
      <c r="P34" s="425"/>
      <c r="Q34" s="425"/>
      <c r="R34" s="425"/>
      <c r="S34" s="425"/>
      <c r="T34" s="425"/>
      <c r="U34" s="425"/>
      <c r="V34" s="425"/>
    </row>
    <row r="35" spans="1:22" s="21" customFormat="1" x14ac:dyDescent="0.2">
      <c r="B35" s="113" t="s">
        <v>673</v>
      </c>
      <c r="C35" s="114">
        <v>0</v>
      </c>
      <c r="D35" s="114">
        <v>0</v>
      </c>
      <c r="E35" s="114">
        <v>0</v>
      </c>
      <c r="F35" s="574">
        <v>0</v>
      </c>
      <c r="G35" s="114">
        <v>0</v>
      </c>
      <c r="H35" s="574">
        <v>3.0397329500000003</v>
      </c>
      <c r="I35" s="574">
        <v>0</v>
      </c>
      <c r="J35" s="574">
        <v>0</v>
      </c>
      <c r="K35" s="574">
        <v>0</v>
      </c>
      <c r="L35" s="574">
        <f t="shared" si="3"/>
        <v>3.0397329500000003</v>
      </c>
      <c r="M35" s="425"/>
      <c r="N35" s="425"/>
      <c r="O35" s="425"/>
      <c r="P35" s="425"/>
      <c r="Q35" s="425"/>
      <c r="R35" s="425"/>
      <c r="S35" s="425"/>
      <c r="T35" s="425"/>
      <c r="U35" s="425"/>
      <c r="V35" s="425"/>
    </row>
    <row r="36" spans="1:22" s="21" customFormat="1" x14ac:dyDescent="0.2">
      <c r="B36" s="575" t="s">
        <v>674</v>
      </c>
      <c r="C36" s="576">
        <v>0</v>
      </c>
      <c r="D36" s="576">
        <v>0</v>
      </c>
      <c r="E36" s="576">
        <v>0</v>
      </c>
      <c r="F36" s="576">
        <v>0</v>
      </c>
      <c r="G36" s="576">
        <v>0</v>
      </c>
      <c r="H36" s="576">
        <v>0</v>
      </c>
      <c r="I36" s="576">
        <v>0</v>
      </c>
      <c r="J36" s="576">
        <v>0</v>
      </c>
      <c r="K36" s="576">
        <v>0</v>
      </c>
      <c r="L36" s="576">
        <f t="shared" si="3"/>
        <v>0</v>
      </c>
      <c r="M36" s="425"/>
      <c r="N36" s="425"/>
      <c r="O36" s="425"/>
      <c r="P36" s="425"/>
      <c r="Q36" s="425"/>
      <c r="R36" s="425"/>
      <c r="S36" s="425"/>
      <c r="T36" s="425"/>
      <c r="U36" s="425"/>
      <c r="V36" s="425"/>
    </row>
    <row r="37" spans="1:22" s="21" customFormat="1" x14ac:dyDescent="0.2">
      <c r="B37" s="575" t="s">
        <v>675</v>
      </c>
      <c r="C37" s="114">
        <v>0</v>
      </c>
      <c r="D37" s="576">
        <v>0</v>
      </c>
      <c r="E37" s="576">
        <v>0</v>
      </c>
      <c r="F37" s="576">
        <v>0</v>
      </c>
      <c r="G37" s="576">
        <v>0</v>
      </c>
      <c r="H37" s="576">
        <v>0</v>
      </c>
      <c r="I37" s="576">
        <v>0</v>
      </c>
      <c r="J37" s="576">
        <v>0</v>
      </c>
      <c r="K37" s="576">
        <v>0</v>
      </c>
      <c r="L37" s="576">
        <f t="shared" si="3"/>
        <v>0</v>
      </c>
      <c r="M37" s="425"/>
      <c r="N37" s="425"/>
      <c r="O37" s="425"/>
      <c r="P37" s="425"/>
      <c r="Q37" s="425"/>
      <c r="R37" s="425"/>
      <c r="S37" s="425"/>
      <c r="T37" s="425"/>
      <c r="U37" s="425"/>
      <c r="V37" s="425"/>
    </row>
    <row r="38" spans="1:22" s="21" customFormat="1" x14ac:dyDescent="0.2">
      <c r="B38" s="113" t="s">
        <v>676</v>
      </c>
      <c r="C38" s="574">
        <f>+C39+C40</f>
        <v>0</v>
      </c>
      <c r="D38" s="577">
        <f t="shared" ref="D38:K38" si="10">+D39+D40</f>
        <v>0</v>
      </c>
      <c r="E38" s="114">
        <f t="shared" si="10"/>
        <v>31.768894799999995</v>
      </c>
      <c r="F38" s="576">
        <f t="shared" si="10"/>
        <v>0</v>
      </c>
      <c r="G38" s="576">
        <f t="shared" si="10"/>
        <v>0</v>
      </c>
      <c r="H38" s="576">
        <f t="shared" si="10"/>
        <v>31.768894799999995</v>
      </c>
      <c r="I38" s="576">
        <f t="shared" si="10"/>
        <v>0</v>
      </c>
      <c r="J38" s="576">
        <f t="shared" si="10"/>
        <v>0</v>
      </c>
      <c r="K38" s="576">
        <f t="shared" si="10"/>
        <v>31.30622541</v>
      </c>
      <c r="L38" s="576">
        <f t="shared" si="3"/>
        <v>94.844015009999993</v>
      </c>
      <c r="M38" s="425"/>
      <c r="N38" s="425"/>
      <c r="O38" s="425"/>
      <c r="P38" s="425"/>
      <c r="Q38" s="425"/>
      <c r="R38" s="425"/>
      <c r="S38" s="425"/>
      <c r="T38" s="425"/>
      <c r="U38" s="425"/>
      <c r="V38" s="425"/>
    </row>
    <row r="39" spans="1:22" s="21" customFormat="1" x14ac:dyDescent="0.2">
      <c r="B39" s="578" t="s">
        <v>677</v>
      </c>
      <c r="C39" s="574">
        <v>0</v>
      </c>
      <c r="D39" s="574">
        <v>0</v>
      </c>
      <c r="E39" s="574">
        <v>0.11864494</v>
      </c>
      <c r="F39" s="114">
        <v>0</v>
      </c>
      <c r="G39" s="574">
        <v>0</v>
      </c>
      <c r="H39" s="114">
        <v>0.11864494</v>
      </c>
      <c r="I39" s="574">
        <v>0</v>
      </c>
      <c r="J39" s="24">
        <v>0</v>
      </c>
      <c r="K39" s="24">
        <v>0</v>
      </c>
      <c r="L39" s="574">
        <f t="shared" si="3"/>
        <v>0.23728988000000001</v>
      </c>
      <c r="M39" s="425"/>
      <c r="N39" s="425"/>
      <c r="O39" s="425"/>
      <c r="P39" s="425"/>
      <c r="Q39" s="425"/>
      <c r="R39" s="425"/>
      <c r="S39" s="425"/>
      <c r="T39" s="425"/>
      <c r="U39" s="425"/>
      <c r="V39" s="425"/>
    </row>
    <row r="40" spans="1:22" s="21" customFormat="1" x14ac:dyDescent="0.2">
      <c r="B40" s="571" t="s">
        <v>678</v>
      </c>
      <c r="C40" s="579">
        <v>0</v>
      </c>
      <c r="D40" s="579">
        <v>0</v>
      </c>
      <c r="E40" s="579">
        <v>31.650249859999995</v>
      </c>
      <c r="F40" s="579">
        <v>0</v>
      </c>
      <c r="G40" s="579">
        <v>0</v>
      </c>
      <c r="H40" s="579">
        <v>31.650249859999995</v>
      </c>
      <c r="I40" s="579">
        <v>0</v>
      </c>
      <c r="J40" s="24">
        <v>0</v>
      </c>
      <c r="K40" s="24">
        <v>31.30622541</v>
      </c>
      <c r="L40" s="579">
        <f t="shared" si="3"/>
        <v>94.606725129999987</v>
      </c>
      <c r="M40" s="425"/>
      <c r="N40" s="425"/>
      <c r="O40" s="425"/>
      <c r="P40" s="425"/>
      <c r="Q40" s="425"/>
      <c r="R40" s="425"/>
      <c r="S40" s="425"/>
      <c r="T40" s="425"/>
      <c r="U40" s="425"/>
      <c r="V40" s="425"/>
    </row>
    <row r="41" spans="1:22" s="541" customFormat="1" x14ac:dyDescent="0.2">
      <c r="A41" s="19"/>
      <c r="B41" s="563" t="s">
        <v>679</v>
      </c>
      <c r="C41" s="564">
        <f>+C42+C43</f>
        <v>4.1989704899999989</v>
      </c>
      <c r="D41" s="564">
        <f t="shared" ref="D41:K41" si="11">+D42+D43</f>
        <v>4.0830283300000003</v>
      </c>
      <c r="E41" s="564">
        <f t="shared" si="11"/>
        <v>4.11343704</v>
      </c>
      <c r="F41" s="564">
        <f t="shared" si="11"/>
        <v>3.9967811000000002</v>
      </c>
      <c r="G41" s="564">
        <f t="shared" si="11"/>
        <v>4.0268571199999998</v>
      </c>
      <c r="H41" s="564">
        <f t="shared" si="11"/>
        <v>3.9835671499999994</v>
      </c>
      <c r="I41" s="564">
        <f t="shared" si="11"/>
        <v>3.8674102600000007</v>
      </c>
      <c r="J41" s="564">
        <f t="shared" si="11"/>
        <v>3.8852820600000002</v>
      </c>
      <c r="K41" s="564">
        <f t="shared" si="11"/>
        <v>3.7578505499999997</v>
      </c>
      <c r="L41" s="564">
        <f t="shared" si="3"/>
        <v>35.913184099999995</v>
      </c>
      <c r="M41" s="705"/>
      <c r="N41" s="705"/>
      <c r="O41" s="705"/>
      <c r="P41" s="705"/>
      <c r="Q41" s="705"/>
      <c r="R41" s="705"/>
      <c r="S41" s="705"/>
      <c r="T41" s="705"/>
      <c r="U41" s="705"/>
      <c r="V41" s="705"/>
    </row>
    <row r="42" spans="1:22" s="565" customFormat="1" x14ac:dyDescent="0.2">
      <c r="A42" s="19"/>
      <c r="B42" s="559" t="s">
        <v>680</v>
      </c>
      <c r="C42" s="569">
        <v>0</v>
      </c>
      <c r="D42" s="560">
        <v>0</v>
      </c>
      <c r="E42" s="560">
        <v>0</v>
      </c>
      <c r="F42" s="560">
        <v>0</v>
      </c>
      <c r="G42" s="560">
        <v>0</v>
      </c>
      <c r="H42" s="560">
        <v>0</v>
      </c>
      <c r="I42" s="560">
        <v>0</v>
      </c>
      <c r="J42" s="560">
        <v>0</v>
      </c>
      <c r="K42" s="560">
        <v>0</v>
      </c>
      <c r="L42" s="560">
        <f t="shared" si="3"/>
        <v>0</v>
      </c>
      <c r="M42" s="621"/>
      <c r="N42" s="621"/>
      <c r="O42" s="621"/>
      <c r="P42" s="621"/>
      <c r="Q42" s="621"/>
      <c r="R42" s="621"/>
      <c r="S42" s="621"/>
      <c r="T42" s="621"/>
      <c r="U42" s="621"/>
      <c r="V42" s="621"/>
    </row>
    <row r="43" spans="1:22" s="565" customFormat="1" x14ac:dyDescent="0.2">
      <c r="A43" s="19"/>
      <c r="B43" s="561" t="s">
        <v>668</v>
      </c>
      <c r="C43" s="608">
        <v>4.1989704899999989</v>
      </c>
      <c r="D43" s="562">
        <v>4.0830283300000003</v>
      </c>
      <c r="E43" s="562">
        <v>4.11343704</v>
      </c>
      <c r="F43" s="562">
        <v>3.9967811000000002</v>
      </c>
      <c r="G43" s="562">
        <v>4.0268571199999998</v>
      </c>
      <c r="H43" s="562">
        <v>3.9835671499999994</v>
      </c>
      <c r="I43" s="562">
        <v>3.8674102600000007</v>
      </c>
      <c r="J43" s="562">
        <v>3.8852820600000002</v>
      </c>
      <c r="K43" s="562">
        <v>3.7578505499999997</v>
      </c>
      <c r="L43" s="562">
        <f t="shared" si="3"/>
        <v>35.913184099999995</v>
      </c>
      <c r="M43" s="621"/>
      <c r="N43" s="621"/>
      <c r="O43" s="621"/>
      <c r="P43" s="621"/>
      <c r="Q43" s="621"/>
      <c r="R43" s="621"/>
      <c r="S43" s="621"/>
      <c r="T43" s="621"/>
      <c r="U43" s="621"/>
      <c r="V43" s="621"/>
    </row>
    <row r="44" spans="1:22" s="541" customFormat="1" x14ac:dyDescent="0.2">
      <c r="A44" s="19"/>
      <c r="B44" s="563" t="s">
        <v>681</v>
      </c>
      <c r="C44" s="564">
        <v>0</v>
      </c>
      <c r="D44" s="564">
        <v>0</v>
      </c>
      <c r="E44" s="564">
        <v>0</v>
      </c>
      <c r="F44" s="564">
        <v>0</v>
      </c>
      <c r="G44" s="564">
        <v>0</v>
      </c>
      <c r="H44" s="564">
        <v>0</v>
      </c>
      <c r="I44" s="564">
        <v>0</v>
      </c>
      <c r="J44" s="564">
        <v>0</v>
      </c>
      <c r="K44" s="564">
        <v>0</v>
      </c>
      <c r="L44" s="564">
        <f t="shared" si="3"/>
        <v>0</v>
      </c>
      <c r="M44" s="705"/>
      <c r="N44" s="705"/>
      <c r="O44" s="705"/>
      <c r="P44" s="705"/>
      <c r="Q44" s="705"/>
      <c r="R44" s="705"/>
      <c r="S44" s="705"/>
      <c r="T44" s="705"/>
      <c r="U44" s="705"/>
      <c r="V44" s="705"/>
    </row>
    <row r="45" spans="1:22" s="541" customFormat="1" ht="13.5" thickBot="1" x14ac:dyDescent="0.25">
      <c r="A45" s="19"/>
      <c r="B45" s="21"/>
      <c r="C45" s="554"/>
      <c r="D45" s="554"/>
      <c r="E45" s="554"/>
      <c r="F45" s="554"/>
      <c r="G45" s="554"/>
      <c r="H45" s="554"/>
      <c r="I45" s="554"/>
      <c r="M45" s="705"/>
      <c r="N45" s="705"/>
      <c r="O45" s="705"/>
      <c r="P45" s="705"/>
      <c r="Q45" s="705"/>
      <c r="R45" s="705"/>
      <c r="S45" s="705"/>
      <c r="T45" s="705"/>
      <c r="U45" s="705"/>
      <c r="V45" s="705"/>
    </row>
    <row r="46" spans="1:22" s="541" customFormat="1" ht="14.25" thickTop="1" thickBot="1" x14ac:dyDescent="0.25">
      <c r="A46" s="19"/>
      <c r="B46" s="609" t="s">
        <v>682</v>
      </c>
      <c r="C46" s="610">
        <f>+C47+C50+C67+C84+C85+C86+C87+C88+C90+C89+C91+C92+C93+C94+C95+C96+C97+C98+C99+C100+C101+C102+C103+C104+C105+C108</f>
        <v>522.17268444936292</v>
      </c>
      <c r="D46" s="610">
        <f>+D47+D50+D67+D84+D86+D88+D89+D90+D91+D92+D97+D104+D105+D108+D98+D87+D85+D93+D94+D95+D96+D101+D102+D103+D99+D100</f>
        <v>573.91785583129035</v>
      </c>
      <c r="E46" s="610">
        <f t="shared" ref="E46:L46" si="12">+E47+E50+E67+E84+E86+E88+E89+E90+E91+E92+E97+E104+E105+E108+E98+E87+E85+E93+E94+E95+E96+E101+E102+E103+E99+E100</f>
        <v>1940.8707567421789</v>
      </c>
      <c r="F46" s="610">
        <f t="shared" si="12"/>
        <v>44.564555185177895</v>
      </c>
      <c r="G46" s="610">
        <f t="shared" si="12"/>
        <v>227.69932115680939</v>
      </c>
      <c r="H46" s="610">
        <f t="shared" si="12"/>
        <v>1012.5963177195471</v>
      </c>
      <c r="I46" s="610">
        <f t="shared" si="12"/>
        <v>500.95408775218175</v>
      </c>
      <c r="J46" s="610">
        <f t="shared" si="12"/>
        <v>554.79985956518544</v>
      </c>
      <c r="K46" s="610">
        <f t="shared" si="12"/>
        <v>1892.4418469452926</v>
      </c>
      <c r="L46" s="610">
        <f t="shared" si="12"/>
        <v>7270.0172853470258</v>
      </c>
      <c r="M46" s="705"/>
      <c r="N46" s="705"/>
      <c r="O46" s="705"/>
      <c r="P46" s="705"/>
      <c r="Q46" s="705"/>
      <c r="R46" s="705"/>
      <c r="S46" s="705"/>
      <c r="T46" s="705"/>
      <c r="U46" s="705"/>
      <c r="V46" s="705"/>
    </row>
    <row r="47" spans="1:22" s="541" customFormat="1" ht="13.5" thickTop="1" x14ac:dyDescent="0.2">
      <c r="A47" s="19"/>
      <c r="B47" s="581" t="s">
        <v>683</v>
      </c>
      <c r="C47" s="558">
        <f>+C48</f>
        <v>199.49331476</v>
      </c>
      <c r="D47" s="558">
        <f t="shared" ref="D47:K48" si="13">+D48</f>
        <v>0</v>
      </c>
      <c r="E47" s="558">
        <f t="shared" si="13"/>
        <v>0</v>
      </c>
      <c r="F47" s="558">
        <f t="shared" si="13"/>
        <v>0</v>
      </c>
      <c r="G47" s="558">
        <f t="shared" si="13"/>
        <v>0</v>
      </c>
      <c r="H47" s="558">
        <f t="shared" si="13"/>
        <v>0</v>
      </c>
      <c r="I47" s="558">
        <f t="shared" si="13"/>
        <v>199.49331476</v>
      </c>
      <c r="J47" s="558">
        <f t="shared" si="13"/>
        <v>0</v>
      </c>
      <c r="K47" s="558">
        <f t="shared" si="13"/>
        <v>0</v>
      </c>
      <c r="L47" s="558">
        <f>SUM(C47:K47)</f>
        <v>398.98662952000001</v>
      </c>
      <c r="M47" s="705"/>
      <c r="N47" s="705"/>
      <c r="O47" s="705"/>
      <c r="P47" s="705"/>
      <c r="Q47" s="705"/>
      <c r="R47" s="705"/>
      <c r="S47" s="705"/>
      <c r="T47" s="705"/>
      <c r="U47" s="705"/>
      <c r="V47" s="705"/>
    </row>
    <row r="48" spans="1:22" s="541" customFormat="1" x14ac:dyDescent="0.2">
      <c r="A48" s="19"/>
      <c r="B48" s="561" t="s">
        <v>684</v>
      </c>
      <c r="C48" s="611">
        <f>+C49</f>
        <v>199.49331476</v>
      </c>
      <c r="D48" s="611">
        <f t="shared" si="13"/>
        <v>0</v>
      </c>
      <c r="E48" s="611">
        <f t="shared" si="13"/>
        <v>0</v>
      </c>
      <c r="F48" s="611">
        <f t="shared" si="13"/>
        <v>0</v>
      </c>
      <c r="G48" s="611">
        <f t="shared" si="13"/>
        <v>0</v>
      </c>
      <c r="H48" s="611">
        <f t="shared" si="13"/>
        <v>0</v>
      </c>
      <c r="I48" s="611">
        <f t="shared" si="13"/>
        <v>199.49331476</v>
      </c>
      <c r="J48" s="611">
        <f t="shared" si="13"/>
        <v>0</v>
      </c>
      <c r="K48" s="611">
        <f t="shared" si="13"/>
        <v>0</v>
      </c>
      <c r="L48" s="611">
        <f t="shared" ref="L48:L111" si="14">SUM(C48:K48)</f>
        <v>398.98662952000001</v>
      </c>
      <c r="M48" s="705"/>
      <c r="N48" s="705"/>
      <c r="O48" s="705"/>
      <c r="P48" s="705"/>
      <c r="Q48" s="705"/>
      <c r="R48" s="705"/>
      <c r="S48" s="705"/>
      <c r="T48" s="705"/>
      <c r="U48" s="705"/>
      <c r="V48" s="705"/>
    </row>
    <row r="49" spans="1:22" s="541" customFormat="1" x14ac:dyDescent="0.2">
      <c r="A49" s="19"/>
      <c r="B49" s="545" t="s">
        <v>685</v>
      </c>
      <c r="C49" s="612">
        <v>199.49331476</v>
      </c>
      <c r="D49" s="612">
        <v>0</v>
      </c>
      <c r="E49" s="612">
        <v>0</v>
      </c>
      <c r="F49" s="612">
        <v>0</v>
      </c>
      <c r="G49" s="612">
        <v>0</v>
      </c>
      <c r="H49" s="612">
        <v>0</v>
      </c>
      <c r="I49" s="612">
        <v>199.49331476</v>
      </c>
      <c r="J49" s="612">
        <v>0</v>
      </c>
      <c r="K49" s="612">
        <v>0</v>
      </c>
      <c r="L49" s="612">
        <f t="shared" si="14"/>
        <v>398.98662952000001</v>
      </c>
      <c r="M49" s="705"/>
      <c r="N49" s="705"/>
      <c r="O49" s="705"/>
      <c r="P49" s="705"/>
      <c r="Q49" s="705"/>
      <c r="R49" s="705"/>
      <c r="S49" s="705"/>
      <c r="T49" s="705"/>
      <c r="U49" s="705"/>
      <c r="V49" s="705"/>
    </row>
    <row r="50" spans="1:22" s="541" customFormat="1" x14ac:dyDescent="0.2">
      <c r="A50" s="19"/>
      <c r="B50" s="563" t="s">
        <v>686</v>
      </c>
      <c r="C50" s="613">
        <f>+C51+C54+C61+C64</f>
        <v>0</v>
      </c>
      <c r="D50" s="613">
        <f t="shared" ref="D50:K50" si="15">+D51+D54+D61+D64</f>
        <v>0</v>
      </c>
      <c r="E50" s="613">
        <f t="shared" si="15"/>
        <v>0</v>
      </c>
      <c r="F50" s="613">
        <f t="shared" si="15"/>
        <v>0</v>
      </c>
      <c r="G50" s="613">
        <f t="shared" si="15"/>
        <v>0</v>
      </c>
      <c r="H50" s="613">
        <f t="shared" si="15"/>
        <v>168.52040029040683</v>
      </c>
      <c r="I50" s="613">
        <f t="shared" si="15"/>
        <v>0</v>
      </c>
      <c r="J50" s="613">
        <f t="shared" si="15"/>
        <v>0</v>
      </c>
      <c r="K50" s="613">
        <f t="shared" si="15"/>
        <v>0</v>
      </c>
      <c r="L50" s="613">
        <f t="shared" si="14"/>
        <v>168.52040029040683</v>
      </c>
      <c r="M50" s="705"/>
      <c r="N50" s="705"/>
      <c r="O50" s="705"/>
      <c r="P50" s="705"/>
      <c r="Q50" s="705"/>
      <c r="R50" s="705"/>
      <c r="S50" s="705"/>
      <c r="T50" s="705"/>
      <c r="U50" s="705"/>
      <c r="V50" s="705"/>
    </row>
    <row r="51" spans="1:22" s="541" customFormat="1" x14ac:dyDescent="0.2">
      <c r="A51" s="19"/>
      <c r="B51" s="21" t="s">
        <v>687</v>
      </c>
      <c r="C51" s="569">
        <f>+C52+C53</f>
        <v>0</v>
      </c>
      <c r="D51" s="569">
        <f t="shared" ref="D51:K51" si="16">+D52+D53</f>
        <v>0</v>
      </c>
      <c r="E51" s="569">
        <f t="shared" si="16"/>
        <v>0</v>
      </c>
      <c r="F51" s="569">
        <f t="shared" si="16"/>
        <v>0</v>
      </c>
      <c r="G51" s="569">
        <f t="shared" si="16"/>
        <v>0</v>
      </c>
      <c r="H51" s="569">
        <f t="shared" si="16"/>
        <v>5.9476949925408844</v>
      </c>
      <c r="I51" s="569">
        <f t="shared" si="16"/>
        <v>0</v>
      </c>
      <c r="J51" s="569">
        <f t="shared" si="16"/>
        <v>0</v>
      </c>
      <c r="K51" s="569">
        <f t="shared" si="16"/>
        <v>0</v>
      </c>
      <c r="L51" s="569">
        <f t="shared" si="14"/>
        <v>5.9476949925408844</v>
      </c>
      <c r="M51" s="705"/>
      <c r="N51" s="705"/>
      <c r="O51" s="705"/>
      <c r="P51" s="705"/>
      <c r="Q51" s="705"/>
      <c r="R51" s="705"/>
      <c r="S51" s="705"/>
      <c r="T51" s="705"/>
      <c r="U51" s="705"/>
      <c r="V51" s="705"/>
    </row>
    <row r="52" spans="1:22" s="541" customFormat="1" x14ac:dyDescent="0.2">
      <c r="A52" s="19"/>
      <c r="B52" s="582" t="s">
        <v>688</v>
      </c>
      <c r="C52" s="569">
        <v>0</v>
      </c>
      <c r="D52" s="569">
        <v>0</v>
      </c>
      <c r="E52" s="569">
        <v>0</v>
      </c>
      <c r="F52" s="569">
        <v>0</v>
      </c>
      <c r="G52" s="569">
        <v>0</v>
      </c>
      <c r="H52" s="569">
        <v>5.9243867071651009</v>
      </c>
      <c r="I52" s="569">
        <v>0</v>
      </c>
      <c r="J52" s="569">
        <v>0</v>
      </c>
      <c r="K52" s="569">
        <v>0</v>
      </c>
      <c r="L52" s="569">
        <f t="shared" si="14"/>
        <v>5.9243867071651009</v>
      </c>
      <c r="M52" s="705"/>
      <c r="N52" s="705"/>
      <c r="O52" s="705"/>
      <c r="P52" s="705"/>
      <c r="Q52" s="705"/>
      <c r="R52" s="705"/>
      <c r="S52" s="705"/>
      <c r="T52" s="705"/>
      <c r="U52" s="705"/>
      <c r="V52" s="705"/>
    </row>
    <row r="53" spans="1:22" s="541" customFormat="1" x14ac:dyDescent="0.2">
      <c r="A53" s="19"/>
      <c r="B53" s="582" t="s">
        <v>689</v>
      </c>
      <c r="C53" s="569">
        <v>0</v>
      </c>
      <c r="D53" s="569">
        <v>0</v>
      </c>
      <c r="E53" s="569">
        <v>0</v>
      </c>
      <c r="F53" s="569">
        <v>0</v>
      </c>
      <c r="G53" s="569">
        <v>0</v>
      </c>
      <c r="H53" s="569">
        <v>2.3308285375783337E-2</v>
      </c>
      <c r="I53" s="569">
        <v>0</v>
      </c>
      <c r="J53" s="569">
        <v>0</v>
      </c>
      <c r="K53" s="569">
        <v>0</v>
      </c>
      <c r="L53" s="569">
        <f t="shared" si="14"/>
        <v>2.3308285375783337E-2</v>
      </c>
      <c r="M53" s="705"/>
      <c r="N53" s="705"/>
      <c r="O53" s="705"/>
      <c r="P53" s="705"/>
      <c r="Q53" s="705"/>
      <c r="R53" s="705"/>
      <c r="S53" s="705"/>
      <c r="T53" s="705"/>
      <c r="U53" s="705"/>
      <c r="V53" s="705"/>
    </row>
    <row r="54" spans="1:22" s="541" customFormat="1" x14ac:dyDescent="0.2">
      <c r="A54" s="19"/>
      <c r="B54" s="21" t="s">
        <v>690</v>
      </c>
      <c r="C54" s="569">
        <f>+C55+C58</f>
        <v>0</v>
      </c>
      <c r="D54" s="569">
        <f t="shared" ref="D54:K54" si="17">+D55+D58</f>
        <v>0</v>
      </c>
      <c r="E54" s="569">
        <f t="shared" si="17"/>
        <v>0</v>
      </c>
      <c r="F54" s="569">
        <f t="shared" si="17"/>
        <v>0</v>
      </c>
      <c r="G54" s="569">
        <f t="shared" si="17"/>
        <v>0</v>
      </c>
      <c r="H54" s="569">
        <f t="shared" si="17"/>
        <v>83.682886490000001</v>
      </c>
      <c r="I54" s="569">
        <f t="shared" si="17"/>
        <v>0</v>
      </c>
      <c r="J54" s="569">
        <f t="shared" si="17"/>
        <v>0</v>
      </c>
      <c r="K54" s="569">
        <f t="shared" si="17"/>
        <v>0</v>
      </c>
      <c r="L54" s="569">
        <f t="shared" si="14"/>
        <v>83.682886490000001</v>
      </c>
      <c r="M54" s="705"/>
      <c r="N54" s="705"/>
      <c r="O54" s="705"/>
      <c r="P54" s="705"/>
      <c r="Q54" s="705"/>
      <c r="R54" s="705"/>
      <c r="S54" s="705"/>
      <c r="T54" s="705"/>
      <c r="U54" s="705"/>
      <c r="V54" s="705"/>
    </row>
    <row r="55" spans="1:22" s="541" customFormat="1" x14ac:dyDescent="0.2">
      <c r="A55" s="19"/>
      <c r="B55" s="582" t="s">
        <v>688</v>
      </c>
      <c r="C55" s="569">
        <f>+C56+C57</f>
        <v>0</v>
      </c>
      <c r="D55" s="569">
        <f t="shared" ref="D55:K55" si="18">+D56+D57</f>
        <v>0</v>
      </c>
      <c r="E55" s="569">
        <f t="shared" si="18"/>
        <v>0</v>
      </c>
      <c r="F55" s="569">
        <f t="shared" si="18"/>
        <v>0</v>
      </c>
      <c r="G55" s="569">
        <f t="shared" si="18"/>
        <v>0</v>
      </c>
      <c r="H55" s="569">
        <f t="shared" si="18"/>
        <v>81.578150469999997</v>
      </c>
      <c r="I55" s="569">
        <f t="shared" si="18"/>
        <v>0</v>
      </c>
      <c r="J55" s="569">
        <f t="shared" si="18"/>
        <v>0</v>
      </c>
      <c r="K55" s="569">
        <f t="shared" si="18"/>
        <v>0</v>
      </c>
      <c r="L55" s="569">
        <f t="shared" si="14"/>
        <v>81.578150469999997</v>
      </c>
      <c r="M55" s="705"/>
      <c r="N55" s="705"/>
      <c r="O55" s="705"/>
      <c r="P55" s="705"/>
      <c r="Q55" s="705"/>
      <c r="R55" s="705"/>
      <c r="S55" s="705"/>
      <c r="T55" s="705"/>
      <c r="U55" s="705"/>
      <c r="V55" s="705"/>
    </row>
    <row r="56" spans="1:22" s="541" customFormat="1" x14ac:dyDescent="0.2">
      <c r="A56" s="19"/>
      <c r="B56" s="583" t="s">
        <v>691</v>
      </c>
      <c r="C56" s="569">
        <v>0</v>
      </c>
      <c r="D56" s="569">
        <v>0</v>
      </c>
      <c r="E56" s="569">
        <v>0</v>
      </c>
      <c r="F56" s="569">
        <v>0</v>
      </c>
      <c r="G56" s="569">
        <v>0</v>
      </c>
      <c r="H56" s="569">
        <v>66.208614940000004</v>
      </c>
      <c r="I56" s="569">
        <v>0</v>
      </c>
      <c r="J56" s="569">
        <v>0</v>
      </c>
      <c r="K56" s="569">
        <v>0</v>
      </c>
      <c r="L56" s="569">
        <f t="shared" si="14"/>
        <v>66.208614940000004</v>
      </c>
      <c r="M56" s="705"/>
      <c r="N56" s="705"/>
      <c r="O56" s="705"/>
      <c r="P56" s="705"/>
      <c r="Q56" s="705"/>
      <c r="R56" s="705"/>
      <c r="S56" s="705"/>
      <c r="T56" s="705"/>
      <c r="U56" s="705"/>
      <c r="V56" s="705"/>
    </row>
    <row r="57" spans="1:22" s="541" customFormat="1" x14ac:dyDescent="0.2">
      <c r="A57" s="19"/>
      <c r="B57" s="584" t="s">
        <v>692</v>
      </c>
      <c r="C57" s="569">
        <v>0</v>
      </c>
      <c r="D57" s="569">
        <v>0</v>
      </c>
      <c r="E57" s="569">
        <v>0</v>
      </c>
      <c r="F57" s="569">
        <v>0</v>
      </c>
      <c r="G57" s="569">
        <v>0</v>
      </c>
      <c r="H57" s="569">
        <v>15.369535529999999</v>
      </c>
      <c r="I57" s="569">
        <v>0</v>
      </c>
      <c r="J57" s="569">
        <v>0</v>
      </c>
      <c r="K57" s="569">
        <v>0</v>
      </c>
      <c r="L57" s="569">
        <f t="shared" si="14"/>
        <v>15.369535529999999</v>
      </c>
      <c r="M57" s="705"/>
      <c r="N57" s="705"/>
      <c r="O57" s="705"/>
      <c r="P57" s="705"/>
      <c r="Q57" s="705"/>
      <c r="R57" s="705"/>
      <c r="S57" s="705"/>
      <c r="T57" s="705"/>
      <c r="U57" s="705"/>
      <c r="V57" s="705"/>
    </row>
    <row r="58" spans="1:22" s="541" customFormat="1" x14ac:dyDescent="0.2">
      <c r="A58" s="19"/>
      <c r="B58" s="21" t="s">
        <v>732</v>
      </c>
      <c r="C58" s="569">
        <f>+C59+C60</f>
        <v>0</v>
      </c>
      <c r="D58" s="569">
        <f t="shared" ref="D58:K58" si="19">+D59+D60</f>
        <v>0</v>
      </c>
      <c r="E58" s="569">
        <f t="shared" si="19"/>
        <v>0</v>
      </c>
      <c r="F58" s="569">
        <f t="shared" si="19"/>
        <v>0</v>
      </c>
      <c r="G58" s="569">
        <f t="shared" si="19"/>
        <v>0</v>
      </c>
      <c r="H58" s="569">
        <f t="shared" si="19"/>
        <v>2.1047360199999998</v>
      </c>
      <c r="I58" s="569">
        <f t="shared" si="19"/>
        <v>0</v>
      </c>
      <c r="J58" s="569">
        <f t="shared" si="19"/>
        <v>0</v>
      </c>
      <c r="K58" s="569">
        <f t="shared" si="19"/>
        <v>0</v>
      </c>
      <c r="L58" s="569">
        <f t="shared" si="14"/>
        <v>2.1047360199999998</v>
      </c>
      <c r="M58" s="705"/>
      <c r="N58" s="705"/>
      <c r="O58" s="705"/>
      <c r="P58" s="705"/>
      <c r="Q58" s="705"/>
      <c r="R58" s="705"/>
      <c r="S58" s="705"/>
      <c r="T58" s="705"/>
      <c r="U58" s="705"/>
      <c r="V58" s="705"/>
    </row>
    <row r="59" spans="1:22" s="541" customFormat="1" x14ac:dyDescent="0.2">
      <c r="A59" s="19"/>
      <c r="B59" s="583" t="s">
        <v>691</v>
      </c>
      <c r="C59" s="569">
        <v>0</v>
      </c>
      <c r="D59" s="569">
        <v>0</v>
      </c>
      <c r="E59" s="569">
        <v>0</v>
      </c>
      <c r="F59" s="569">
        <v>0</v>
      </c>
      <c r="G59" s="569">
        <v>0</v>
      </c>
      <c r="H59" s="569">
        <v>1.2117397400000001</v>
      </c>
      <c r="I59" s="569">
        <v>0</v>
      </c>
      <c r="J59" s="569">
        <v>0</v>
      </c>
      <c r="K59" s="569">
        <v>0</v>
      </c>
      <c r="L59" s="569">
        <f t="shared" si="14"/>
        <v>1.2117397400000001</v>
      </c>
      <c r="M59" s="705"/>
      <c r="N59" s="705"/>
      <c r="O59" s="705"/>
      <c r="P59" s="705"/>
      <c r="Q59" s="705"/>
      <c r="R59" s="705"/>
      <c r="S59" s="705"/>
      <c r="T59" s="705"/>
      <c r="U59" s="705"/>
      <c r="V59" s="705"/>
    </row>
    <row r="60" spans="1:22" s="541" customFormat="1" x14ac:dyDescent="0.2">
      <c r="A60" s="19"/>
      <c r="B60" s="584" t="s">
        <v>692</v>
      </c>
      <c r="C60" s="569">
        <v>0</v>
      </c>
      <c r="D60" s="569">
        <v>0</v>
      </c>
      <c r="E60" s="569">
        <v>0</v>
      </c>
      <c r="F60" s="569">
        <v>0</v>
      </c>
      <c r="G60" s="569">
        <v>0</v>
      </c>
      <c r="H60" s="569">
        <v>0.89299627999999998</v>
      </c>
      <c r="I60" s="569">
        <v>0</v>
      </c>
      <c r="J60" s="569">
        <v>0</v>
      </c>
      <c r="K60" s="569">
        <v>0</v>
      </c>
      <c r="L60" s="569">
        <f t="shared" si="14"/>
        <v>0.89299627999999998</v>
      </c>
      <c r="M60" s="705"/>
      <c r="N60" s="705"/>
      <c r="O60" s="705"/>
      <c r="P60" s="705"/>
      <c r="Q60" s="705"/>
      <c r="R60" s="705"/>
      <c r="S60" s="705"/>
      <c r="T60" s="705"/>
      <c r="U60" s="705"/>
      <c r="V60" s="705"/>
    </row>
    <row r="61" spans="1:22" s="541" customFormat="1" x14ac:dyDescent="0.2">
      <c r="A61" s="19"/>
      <c r="B61" s="21" t="s">
        <v>693</v>
      </c>
      <c r="C61" s="569">
        <f>+C62+C63</f>
        <v>0</v>
      </c>
      <c r="D61" s="569">
        <f t="shared" ref="D61:K61" si="20">+D62+D63</f>
        <v>0</v>
      </c>
      <c r="E61" s="569">
        <f t="shared" si="20"/>
        <v>0</v>
      </c>
      <c r="F61" s="569">
        <f t="shared" si="20"/>
        <v>0</v>
      </c>
      <c r="G61" s="569">
        <f t="shared" si="20"/>
        <v>0</v>
      </c>
      <c r="H61" s="569">
        <f t="shared" si="20"/>
        <v>78.48435730686694</v>
      </c>
      <c r="I61" s="569">
        <f t="shared" si="20"/>
        <v>0</v>
      </c>
      <c r="J61" s="569">
        <f t="shared" si="20"/>
        <v>0</v>
      </c>
      <c r="K61" s="569">
        <f t="shared" si="20"/>
        <v>0</v>
      </c>
      <c r="L61" s="569">
        <f t="shared" si="14"/>
        <v>78.48435730686694</v>
      </c>
      <c r="M61" s="705"/>
      <c r="N61" s="705"/>
      <c r="O61" s="705"/>
      <c r="P61" s="705"/>
      <c r="Q61" s="705"/>
      <c r="R61" s="705"/>
      <c r="S61" s="705"/>
      <c r="T61" s="705"/>
      <c r="U61" s="705"/>
      <c r="V61" s="705"/>
    </row>
    <row r="62" spans="1:22" s="541" customFormat="1" x14ac:dyDescent="0.2">
      <c r="A62" s="19"/>
      <c r="B62" s="582" t="s">
        <v>688</v>
      </c>
      <c r="C62" s="569">
        <v>0</v>
      </c>
      <c r="D62" s="569">
        <v>0</v>
      </c>
      <c r="E62" s="569">
        <v>0</v>
      </c>
      <c r="F62" s="569">
        <v>0</v>
      </c>
      <c r="G62" s="569">
        <v>0</v>
      </c>
      <c r="H62" s="569">
        <v>61.045608905579392</v>
      </c>
      <c r="I62" s="569">
        <v>0</v>
      </c>
      <c r="J62" s="569">
        <v>0</v>
      </c>
      <c r="K62" s="569">
        <v>0</v>
      </c>
      <c r="L62" s="569">
        <f t="shared" si="14"/>
        <v>61.045608905579392</v>
      </c>
      <c r="M62" s="705"/>
      <c r="N62" s="705"/>
      <c r="O62" s="705"/>
      <c r="P62" s="705"/>
      <c r="Q62" s="705"/>
      <c r="R62" s="705"/>
      <c r="S62" s="705"/>
      <c r="T62" s="705"/>
      <c r="U62" s="705"/>
      <c r="V62" s="705"/>
    </row>
    <row r="63" spans="1:22" s="541" customFormat="1" x14ac:dyDescent="0.2">
      <c r="A63" s="19"/>
      <c r="B63" s="582" t="s">
        <v>689</v>
      </c>
      <c r="C63" s="569">
        <v>0</v>
      </c>
      <c r="D63" s="569">
        <v>0</v>
      </c>
      <c r="E63" s="569">
        <v>0</v>
      </c>
      <c r="F63" s="569">
        <v>0</v>
      </c>
      <c r="G63" s="569">
        <v>0</v>
      </c>
      <c r="H63" s="569">
        <v>17.438748401287551</v>
      </c>
      <c r="I63" s="569">
        <v>0</v>
      </c>
      <c r="J63" s="569">
        <v>0</v>
      </c>
      <c r="K63" s="569">
        <v>0</v>
      </c>
      <c r="L63" s="569">
        <f t="shared" si="14"/>
        <v>17.438748401287551</v>
      </c>
      <c r="M63" s="705"/>
      <c r="N63" s="705"/>
      <c r="O63" s="705"/>
      <c r="P63" s="705"/>
      <c r="Q63" s="705"/>
      <c r="R63" s="705"/>
      <c r="S63" s="705"/>
      <c r="T63" s="705"/>
      <c r="U63" s="705"/>
      <c r="V63" s="705"/>
    </row>
    <row r="64" spans="1:22" s="541" customFormat="1" x14ac:dyDescent="0.2">
      <c r="A64" s="19"/>
      <c r="B64" s="21" t="s">
        <v>694</v>
      </c>
      <c r="C64" s="569">
        <f>+C65+C66</f>
        <v>0</v>
      </c>
      <c r="D64" s="569">
        <f t="shared" ref="D64:K64" si="21">+D65+D66</f>
        <v>0</v>
      </c>
      <c r="E64" s="569">
        <f t="shared" si="21"/>
        <v>0</v>
      </c>
      <c r="F64" s="569">
        <f t="shared" si="21"/>
        <v>0</v>
      </c>
      <c r="G64" s="569">
        <f t="shared" si="21"/>
        <v>0</v>
      </c>
      <c r="H64" s="569">
        <f t="shared" si="21"/>
        <v>0.40546150099900102</v>
      </c>
      <c r="I64" s="569">
        <f t="shared" si="21"/>
        <v>0</v>
      </c>
      <c r="J64" s="569">
        <f t="shared" si="21"/>
        <v>0</v>
      </c>
      <c r="K64" s="569">
        <f t="shared" si="21"/>
        <v>0</v>
      </c>
      <c r="L64" s="569">
        <f t="shared" si="14"/>
        <v>0.40546150099900102</v>
      </c>
      <c r="M64" s="705"/>
      <c r="N64" s="705"/>
      <c r="O64" s="705"/>
      <c r="P64" s="705"/>
      <c r="Q64" s="705"/>
      <c r="R64" s="705"/>
      <c r="S64" s="705"/>
      <c r="T64" s="705"/>
      <c r="U64" s="705"/>
      <c r="V64" s="705"/>
    </row>
    <row r="65" spans="1:22" s="541" customFormat="1" x14ac:dyDescent="0.2">
      <c r="A65" s="19"/>
      <c r="B65" s="582" t="s">
        <v>688</v>
      </c>
      <c r="C65" s="569">
        <v>0</v>
      </c>
      <c r="D65" s="569">
        <v>0</v>
      </c>
      <c r="E65" s="569">
        <v>0</v>
      </c>
      <c r="F65" s="569">
        <v>0</v>
      </c>
      <c r="G65" s="569">
        <v>0</v>
      </c>
      <c r="H65" s="569">
        <v>0.38946718906093908</v>
      </c>
      <c r="I65" s="569">
        <v>0</v>
      </c>
      <c r="J65" s="569">
        <v>0</v>
      </c>
      <c r="K65" s="569">
        <v>0</v>
      </c>
      <c r="L65" s="569">
        <f t="shared" si="14"/>
        <v>0.38946718906093908</v>
      </c>
      <c r="M65" s="705"/>
      <c r="N65" s="705"/>
      <c r="O65" s="705"/>
      <c r="P65" s="705"/>
      <c r="Q65" s="705"/>
      <c r="R65" s="705"/>
      <c r="S65" s="705"/>
      <c r="T65" s="705"/>
      <c r="U65" s="705"/>
      <c r="V65" s="705"/>
    </row>
    <row r="66" spans="1:22" s="541" customFormat="1" x14ac:dyDescent="0.2">
      <c r="A66" s="19"/>
      <c r="B66" s="582" t="s">
        <v>689</v>
      </c>
      <c r="C66" s="569">
        <v>0</v>
      </c>
      <c r="D66" s="569">
        <v>0</v>
      </c>
      <c r="E66" s="569">
        <v>0</v>
      </c>
      <c r="F66" s="569">
        <v>0</v>
      </c>
      <c r="G66" s="569">
        <v>0</v>
      </c>
      <c r="H66" s="569">
        <v>1.5994311938061938E-2</v>
      </c>
      <c r="I66" s="569">
        <v>0</v>
      </c>
      <c r="J66" s="569">
        <v>0</v>
      </c>
      <c r="K66" s="569">
        <v>0</v>
      </c>
      <c r="L66" s="569">
        <f t="shared" si="14"/>
        <v>1.5994311938061938E-2</v>
      </c>
      <c r="M66" s="705"/>
      <c r="N66" s="705"/>
      <c r="O66" s="705"/>
      <c r="P66" s="705"/>
      <c r="Q66" s="705"/>
      <c r="R66" s="705"/>
      <c r="S66" s="705"/>
      <c r="T66" s="705"/>
      <c r="U66" s="705"/>
      <c r="V66" s="705"/>
    </row>
    <row r="67" spans="1:22" s="541" customFormat="1" x14ac:dyDescent="0.2">
      <c r="A67" s="19"/>
      <c r="B67" s="563" t="s">
        <v>695</v>
      </c>
      <c r="C67" s="613">
        <f>+C68+C71+C78+C81</f>
        <v>0</v>
      </c>
      <c r="D67" s="613">
        <f t="shared" ref="D67:K67" si="22">+D68+D71+D78+D81</f>
        <v>0</v>
      </c>
      <c r="E67" s="613">
        <f t="shared" si="22"/>
        <v>904.96009405194991</v>
      </c>
      <c r="F67" s="613">
        <f t="shared" si="22"/>
        <v>0</v>
      </c>
      <c r="G67" s="613">
        <f t="shared" si="22"/>
        <v>0</v>
      </c>
      <c r="H67" s="613">
        <f t="shared" si="22"/>
        <v>0</v>
      </c>
      <c r="I67" s="613">
        <f t="shared" si="22"/>
        <v>0</v>
      </c>
      <c r="J67" s="613">
        <f t="shared" si="22"/>
        <v>0</v>
      </c>
      <c r="K67" s="613">
        <f t="shared" si="22"/>
        <v>904.96009405194991</v>
      </c>
      <c r="L67" s="613">
        <f t="shared" si="14"/>
        <v>1809.9201881038998</v>
      </c>
      <c r="M67" s="705"/>
      <c r="N67" s="705"/>
      <c r="O67" s="705"/>
      <c r="P67" s="705"/>
      <c r="Q67" s="705"/>
      <c r="R67" s="705"/>
      <c r="S67" s="705"/>
      <c r="T67" s="705"/>
      <c r="U67" s="705"/>
      <c r="V67" s="705"/>
    </row>
    <row r="68" spans="1:22" s="541" customFormat="1" x14ac:dyDescent="0.2">
      <c r="A68" s="19"/>
      <c r="B68" s="21" t="s">
        <v>696</v>
      </c>
      <c r="C68" s="569">
        <f>+C69+C70</f>
        <v>0</v>
      </c>
      <c r="D68" s="569">
        <f t="shared" ref="D68:K68" si="23">+D69+D70</f>
        <v>0</v>
      </c>
      <c r="E68" s="569">
        <f t="shared" si="23"/>
        <v>137.82342584001412</v>
      </c>
      <c r="F68" s="569">
        <f t="shared" si="23"/>
        <v>0</v>
      </c>
      <c r="G68" s="569">
        <f t="shared" si="23"/>
        <v>0</v>
      </c>
      <c r="H68" s="569">
        <f t="shared" si="23"/>
        <v>0</v>
      </c>
      <c r="I68" s="569">
        <f t="shared" si="23"/>
        <v>0</v>
      </c>
      <c r="J68" s="569">
        <f t="shared" si="23"/>
        <v>0</v>
      </c>
      <c r="K68" s="569">
        <f t="shared" si="23"/>
        <v>137.82342584001412</v>
      </c>
      <c r="L68" s="569">
        <f t="shared" si="14"/>
        <v>275.64685168002825</v>
      </c>
      <c r="M68" s="705"/>
      <c r="N68" s="705"/>
      <c r="O68" s="705"/>
      <c r="P68" s="705"/>
      <c r="Q68" s="705"/>
      <c r="R68" s="705"/>
      <c r="S68" s="705"/>
      <c r="T68" s="705"/>
      <c r="U68" s="705"/>
      <c r="V68" s="705"/>
    </row>
    <row r="69" spans="1:22" s="541" customFormat="1" x14ac:dyDescent="0.2">
      <c r="A69" s="19"/>
      <c r="B69" s="582" t="s">
        <v>688</v>
      </c>
      <c r="C69" s="569">
        <v>0</v>
      </c>
      <c r="D69" s="569">
        <v>0</v>
      </c>
      <c r="E69" s="569">
        <v>136.19120380146214</v>
      </c>
      <c r="F69" s="569">
        <v>0</v>
      </c>
      <c r="G69" s="569">
        <v>0</v>
      </c>
      <c r="H69" s="569">
        <v>0</v>
      </c>
      <c r="I69" s="569">
        <v>0</v>
      </c>
      <c r="J69" s="569">
        <v>0</v>
      </c>
      <c r="K69" s="569">
        <v>136.19120380146214</v>
      </c>
      <c r="L69" s="569">
        <f t="shared" si="14"/>
        <v>272.38240760292427</v>
      </c>
      <c r="M69" s="705"/>
      <c r="N69" s="705"/>
      <c r="O69" s="705"/>
      <c r="P69" s="705"/>
      <c r="Q69" s="705"/>
      <c r="R69" s="705"/>
      <c r="S69" s="705"/>
      <c r="T69" s="705"/>
      <c r="U69" s="705"/>
      <c r="V69" s="705"/>
    </row>
    <row r="70" spans="1:22" s="541" customFormat="1" x14ac:dyDescent="0.2">
      <c r="A70" s="19"/>
      <c r="B70" s="582" t="s">
        <v>689</v>
      </c>
      <c r="C70" s="569">
        <v>0</v>
      </c>
      <c r="D70" s="569">
        <v>0</v>
      </c>
      <c r="E70" s="569">
        <v>1.6322220385519846</v>
      </c>
      <c r="F70" s="569">
        <v>0</v>
      </c>
      <c r="G70" s="569">
        <v>0</v>
      </c>
      <c r="H70" s="569">
        <v>0</v>
      </c>
      <c r="I70" s="569">
        <v>0</v>
      </c>
      <c r="J70" s="569">
        <v>0</v>
      </c>
      <c r="K70" s="569">
        <v>1.6322220385519846</v>
      </c>
      <c r="L70" s="569">
        <f t="shared" si="14"/>
        <v>3.2644440771039691</v>
      </c>
      <c r="M70" s="705"/>
      <c r="N70" s="705"/>
      <c r="O70" s="705"/>
      <c r="P70" s="705"/>
      <c r="Q70" s="705"/>
      <c r="R70" s="705"/>
      <c r="S70" s="705"/>
      <c r="T70" s="705"/>
      <c r="U70" s="705"/>
      <c r="V70" s="705"/>
    </row>
    <row r="71" spans="1:22" s="541" customFormat="1" x14ac:dyDescent="0.2">
      <c r="A71" s="19"/>
      <c r="B71" s="21" t="s">
        <v>697</v>
      </c>
      <c r="C71" s="569">
        <f>+C72+C75</f>
        <v>0</v>
      </c>
      <c r="D71" s="569">
        <f t="shared" ref="D71:K71" si="24">+D72+D75</f>
        <v>0</v>
      </c>
      <c r="E71" s="569">
        <f t="shared" si="24"/>
        <v>523.03468295999994</v>
      </c>
      <c r="F71" s="569">
        <f t="shared" si="24"/>
        <v>0</v>
      </c>
      <c r="G71" s="569">
        <f t="shared" si="24"/>
        <v>0</v>
      </c>
      <c r="H71" s="569">
        <f t="shared" si="24"/>
        <v>0</v>
      </c>
      <c r="I71" s="569">
        <f t="shared" si="24"/>
        <v>0</v>
      </c>
      <c r="J71" s="569">
        <f t="shared" si="24"/>
        <v>0</v>
      </c>
      <c r="K71" s="569">
        <f t="shared" si="24"/>
        <v>523.03468295999994</v>
      </c>
      <c r="L71" s="569">
        <f t="shared" si="14"/>
        <v>1046.0693659199999</v>
      </c>
      <c r="M71" s="705"/>
      <c r="N71" s="705"/>
      <c r="O71" s="705"/>
      <c r="P71" s="705"/>
      <c r="Q71" s="705"/>
      <c r="R71" s="705"/>
      <c r="S71" s="705"/>
      <c r="T71" s="705"/>
      <c r="U71" s="705"/>
      <c r="V71" s="705"/>
    </row>
    <row r="72" spans="1:22" s="541" customFormat="1" x14ac:dyDescent="0.2">
      <c r="A72" s="19"/>
      <c r="B72" s="582" t="s">
        <v>688</v>
      </c>
      <c r="C72" s="569">
        <f>+C73+C74</f>
        <v>0</v>
      </c>
      <c r="D72" s="569">
        <f t="shared" ref="D72:K72" si="25">+D73+D74</f>
        <v>0</v>
      </c>
      <c r="E72" s="569">
        <f t="shared" si="25"/>
        <v>461.42802447999998</v>
      </c>
      <c r="F72" s="569">
        <f t="shared" si="25"/>
        <v>0</v>
      </c>
      <c r="G72" s="569">
        <f t="shared" si="25"/>
        <v>0</v>
      </c>
      <c r="H72" s="569">
        <f t="shared" si="25"/>
        <v>0</v>
      </c>
      <c r="I72" s="569">
        <f t="shared" si="25"/>
        <v>0</v>
      </c>
      <c r="J72" s="569">
        <f t="shared" si="25"/>
        <v>0</v>
      </c>
      <c r="K72" s="569">
        <f t="shared" si="25"/>
        <v>461.42802447999998</v>
      </c>
      <c r="L72" s="569">
        <f t="shared" si="14"/>
        <v>922.85604895999995</v>
      </c>
      <c r="M72" s="705"/>
      <c r="N72" s="705"/>
      <c r="O72" s="705"/>
      <c r="P72" s="705"/>
      <c r="Q72" s="705"/>
      <c r="R72" s="705"/>
      <c r="S72" s="705"/>
      <c r="T72" s="705"/>
      <c r="U72" s="705"/>
      <c r="V72" s="705"/>
    </row>
    <row r="73" spans="1:22" s="541" customFormat="1" x14ac:dyDescent="0.2">
      <c r="A73" s="19"/>
      <c r="B73" s="583" t="s">
        <v>691</v>
      </c>
      <c r="C73" s="569">
        <v>0</v>
      </c>
      <c r="D73" s="569">
        <v>0</v>
      </c>
      <c r="E73" s="569">
        <v>176.94758834000001</v>
      </c>
      <c r="F73" s="569">
        <v>0</v>
      </c>
      <c r="G73" s="569">
        <v>0</v>
      </c>
      <c r="H73" s="569">
        <v>0</v>
      </c>
      <c r="I73" s="569">
        <v>0</v>
      </c>
      <c r="J73" s="569">
        <v>0</v>
      </c>
      <c r="K73" s="569">
        <v>176.94758834000001</v>
      </c>
      <c r="L73" s="569">
        <f t="shared" si="14"/>
        <v>353.89517668000002</v>
      </c>
      <c r="M73" s="705"/>
      <c r="N73" s="705"/>
      <c r="O73" s="705"/>
      <c r="P73" s="705"/>
      <c r="Q73" s="705"/>
      <c r="R73" s="705"/>
      <c r="S73" s="705"/>
      <c r="T73" s="705"/>
      <c r="U73" s="705"/>
      <c r="V73" s="705"/>
    </row>
    <row r="74" spans="1:22" s="541" customFormat="1" x14ac:dyDescent="0.2">
      <c r="A74" s="19"/>
      <c r="B74" s="584" t="s">
        <v>692</v>
      </c>
      <c r="C74" s="569">
        <v>0</v>
      </c>
      <c r="D74" s="569">
        <v>0</v>
      </c>
      <c r="E74" s="569">
        <v>284.48043613999999</v>
      </c>
      <c r="F74" s="569">
        <v>0</v>
      </c>
      <c r="G74" s="569">
        <v>0</v>
      </c>
      <c r="H74" s="569">
        <v>0</v>
      </c>
      <c r="I74" s="569">
        <v>0</v>
      </c>
      <c r="J74" s="569">
        <v>0</v>
      </c>
      <c r="K74" s="569">
        <v>284.48043613999999</v>
      </c>
      <c r="L74" s="569">
        <f t="shared" si="14"/>
        <v>568.96087227999999</v>
      </c>
      <c r="M74" s="705"/>
      <c r="N74" s="705"/>
      <c r="O74" s="705"/>
      <c r="P74" s="705"/>
      <c r="Q74" s="705"/>
      <c r="R74" s="705"/>
      <c r="S74" s="705"/>
      <c r="T74" s="705"/>
      <c r="U74" s="705"/>
      <c r="V74" s="705"/>
    </row>
    <row r="75" spans="1:22" s="541" customFormat="1" x14ac:dyDescent="0.2">
      <c r="A75" s="19"/>
      <c r="B75" s="582" t="s">
        <v>689</v>
      </c>
      <c r="C75" s="569">
        <f>+C76+C77</f>
        <v>0</v>
      </c>
      <c r="D75" s="569">
        <f t="shared" ref="D75:K75" si="26">+D76+D77</f>
        <v>0</v>
      </c>
      <c r="E75" s="569">
        <f t="shared" si="26"/>
        <v>61.60665848</v>
      </c>
      <c r="F75" s="569">
        <f t="shared" si="26"/>
        <v>0</v>
      </c>
      <c r="G75" s="569">
        <f t="shared" si="26"/>
        <v>0</v>
      </c>
      <c r="H75" s="569">
        <f t="shared" si="26"/>
        <v>0</v>
      </c>
      <c r="I75" s="569">
        <f t="shared" si="26"/>
        <v>0</v>
      </c>
      <c r="J75" s="569">
        <f t="shared" si="26"/>
        <v>0</v>
      </c>
      <c r="K75" s="569">
        <f t="shared" si="26"/>
        <v>61.60665848</v>
      </c>
      <c r="L75" s="569">
        <f t="shared" si="14"/>
        <v>123.21331696</v>
      </c>
      <c r="M75" s="705"/>
      <c r="N75" s="705"/>
      <c r="O75" s="705"/>
      <c r="P75" s="705"/>
      <c r="Q75" s="705"/>
      <c r="R75" s="705"/>
      <c r="S75" s="705"/>
      <c r="T75" s="705"/>
      <c r="U75" s="705"/>
      <c r="V75" s="705"/>
    </row>
    <row r="76" spans="1:22" s="541" customFormat="1" x14ac:dyDescent="0.2">
      <c r="A76" s="19"/>
      <c r="B76" s="583" t="s">
        <v>691</v>
      </c>
      <c r="C76" s="569">
        <v>0</v>
      </c>
      <c r="D76" s="569">
        <v>0</v>
      </c>
      <c r="E76" s="569">
        <v>53.975224019999999</v>
      </c>
      <c r="F76" s="569">
        <v>0</v>
      </c>
      <c r="G76" s="569">
        <v>0</v>
      </c>
      <c r="H76" s="569">
        <v>0</v>
      </c>
      <c r="I76" s="569">
        <v>0</v>
      </c>
      <c r="J76" s="569">
        <v>0</v>
      </c>
      <c r="K76" s="569">
        <v>53.975224019999999</v>
      </c>
      <c r="L76" s="569">
        <f t="shared" si="14"/>
        <v>107.95044804</v>
      </c>
      <c r="M76" s="705"/>
      <c r="N76" s="705"/>
      <c r="O76" s="705"/>
      <c r="P76" s="705"/>
      <c r="Q76" s="705"/>
      <c r="R76" s="705"/>
      <c r="S76" s="705"/>
      <c r="T76" s="705"/>
      <c r="U76" s="705"/>
      <c r="V76" s="705"/>
    </row>
    <row r="77" spans="1:22" s="541" customFormat="1" x14ac:dyDescent="0.2">
      <c r="A77" s="19"/>
      <c r="B77" s="584" t="s">
        <v>692</v>
      </c>
      <c r="C77" s="569">
        <v>0</v>
      </c>
      <c r="D77" s="569">
        <v>0</v>
      </c>
      <c r="E77" s="569">
        <v>7.6314344600000004</v>
      </c>
      <c r="F77" s="569">
        <v>0</v>
      </c>
      <c r="G77" s="569">
        <v>0</v>
      </c>
      <c r="H77" s="569">
        <v>0</v>
      </c>
      <c r="I77" s="569">
        <v>0</v>
      </c>
      <c r="J77" s="569">
        <v>0</v>
      </c>
      <c r="K77" s="569">
        <v>7.6314344600000004</v>
      </c>
      <c r="L77" s="569">
        <f t="shared" si="14"/>
        <v>15.262868920000001</v>
      </c>
      <c r="M77" s="705"/>
      <c r="N77" s="705"/>
      <c r="O77" s="705"/>
      <c r="P77" s="705"/>
      <c r="Q77" s="705"/>
      <c r="R77" s="705"/>
      <c r="S77" s="705"/>
      <c r="T77" s="705"/>
      <c r="U77" s="705"/>
      <c r="V77" s="705"/>
    </row>
    <row r="78" spans="1:22" s="541" customFormat="1" x14ac:dyDescent="0.2">
      <c r="A78" s="19"/>
      <c r="B78" s="21" t="s">
        <v>698</v>
      </c>
      <c r="C78" s="569">
        <f>+C79+C80</f>
        <v>0</v>
      </c>
      <c r="D78" s="569">
        <f t="shared" ref="D78:K78" si="27">+D79+D80</f>
        <v>0</v>
      </c>
      <c r="E78" s="569">
        <f t="shared" si="27"/>
        <v>242.33122868025748</v>
      </c>
      <c r="F78" s="569">
        <f t="shared" si="27"/>
        <v>0</v>
      </c>
      <c r="G78" s="569">
        <f t="shared" si="27"/>
        <v>0</v>
      </c>
      <c r="H78" s="569">
        <f t="shared" si="27"/>
        <v>0</v>
      </c>
      <c r="I78" s="569">
        <f t="shared" si="27"/>
        <v>0</v>
      </c>
      <c r="J78" s="569">
        <f t="shared" si="27"/>
        <v>0</v>
      </c>
      <c r="K78" s="569">
        <f t="shared" si="27"/>
        <v>242.33122868025748</v>
      </c>
      <c r="L78" s="569">
        <f t="shared" si="14"/>
        <v>484.66245736051496</v>
      </c>
      <c r="M78" s="705"/>
      <c r="N78" s="705"/>
      <c r="O78" s="705"/>
      <c r="P78" s="705"/>
      <c r="Q78" s="705"/>
      <c r="R78" s="705"/>
      <c r="S78" s="705"/>
      <c r="T78" s="705"/>
      <c r="U78" s="705"/>
      <c r="V78" s="705"/>
    </row>
    <row r="79" spans="1:22" s="541" customFormat="1" x14ac:dyDescent="0.2">
      <c r="A79" s="19"/>
      <c r="B79" s="582" t="s">
        <v>688</v>
      </c>
      <c r="C79" s="569">
        <v>0</v>
      </c>
      <c r="D79" s="569">
        <v>0</v>
      </c>
      <c r="E79" s="569">
        <v>130.67503520386265</v>
      </c>
      <c r="F79" s="569">
        <v>0</v>
      </c>
      <c r="G79" s="569">
        <v>0</v>
      </c>
      <c r="H79" s="569">
        <v>0</v>
      </c>
      <c r="I79" s="569">
        <v>0</v>
      </c>
      <c r="J79" s="569">
        <v>0</v>
      </c>
      <c r="K79" s="569">
        <v>130.67503520386265</v>
      </c>
      <c r="L79" s="569">
        <f t="shared" si="14"/>
        <v>261.3500704077253</v>
      </c>
      <c r="M79" s="705"/>
      <c r="N79" s="705"/>
      <c r="O79" s="705"/>
      <c r="P79" s="705"/>
      <c r="Q79" s="705"/>
      <c r="R79" s="705"/>
      <c r="S79" s="705"/>
      <c r="T79" s="705"/>
      <c r="U79" s="705"/>
      <c r="V79" s="705"/>
    </row>
    <row r="80" spans="1:22" s="541" customFormat="1" x14ac:dyDescent="0.2">
      <c r="A80" s="19"/>
      <c r="B80" s="582" t="s">
        <v>689</v>
      </c>
      <c r="C80" s="569">
        <v>0</v>
      </c>
      <c r="D80" s="569">
        <v>0</v>
      </c>
      <c r="E80" s="569">
        <v>111.65619347639485</v>
      </c>
      <c r="F80" s="569">
        <v>0</v>
      </c>
      <c r="G80" s="569">
        <v>0</v>
      </c>
      <c r="H80" s="569">
        <v>0</v>
      </c>
      <c r="I80" s="569">
        <v>0</v>
      </c>
      <c r="J80" s="569">
        <v>0</v>
      </c>
      <c r="K80" s="569">
        <v>111.65619347639485</v>
      </c>
      <c r="L80" s="569">
        <f t="shared" si="14"/>
        <v>223.31238695278969</v>
      </c>
      <c r="M80" s="705"/>
      <c r="N80" s="705"/>
      <c r="O80" s="705"/>
      <c r="P80" s="705"/>
      <c r="Q80" s="705"/>
      <c r="R80" s="705"/>
      <c r="S80" s="705"/>
      <c r="T80" s="705"/>
      <c r="U80" s="705"/>
      <c r="V80" s="705"/>
    </row>
    <row r="81" spans="1:22" s="541" customFormat="1" x14ac:dyDescent="0.2">
      <c r="A81" s="19"/>
      <c r="B81" s="21" t="s">
        <v>699</v>
      </c>
      <c r="C81" s="569">
        <f>+C82+C83</f>
        <v>0</v>
      </c>
      <c r="D81" s="569">
        <f t="shared" ref="D81:K81" si="28">+D82+D83</f>
        <v>0</v>
      </c>
      <c r="E81" s="569">
        <f t="shared" si="28"/>
        <v>1.7707565716783213</v>
      </c>
      <c r="F81" s="569">
        <f t="shared" si="28"/>
        <v>0</v>
      </c>
      <c r="G81" s="569">
        <f t="shared" si="28"/>
        <v>0</v>
      </c>
      <c r="H81" s="569">
        <f t="shared" si="28"/>
        <v>0</v>
      </c>
      <c r="I81" s="569">
        <f t="shared" si="28"/>
        <v>0</v>
      </c>
      <c r="J81" s="569">
        <f t="shared" si="28"/>
        <v>0</v>
      </c>
      <c r="K81" s="569">
        <f t="shared" si="28"/>
        <v>1.7707565716783213</v>
      </c>
      <c r="L81" s="569">
        <f t="shared" si="14"/>
        <v>3.5415131433566427</v>
      </c>
      <c r="M81" s="705"/>
      <c r="N81" s="705"/>
      <c r="O81" s="705"/>
      <c r="P81" s="705"/>
      <c r="Q81" s="705"/>
      <c r="R81" s="705"/>
      <c r="S81" s="705"/>
      <c r="T81" s="705"/>
      <c r="U81" s="705"/>
      <c r="V81" s="705"/>
    </row>
    <row r="82" spans="1:22" s="541" customFormat="1" x14ac:dyDescent="0.2">
      <c r="A82" s="19"/>
      <c r="B82" s="582" t="s">
        <v>688</v>
      </c>
      <c r="C82" s="569">
        <v>0</v>
      </c>
      <c r="D82" s="569">
        <v>0</v>
      </c>
      <c r="E82" s="569">
        <v>1.2217617689810187</v>
      </c>
      <c r="F82" s="569">
        <v>0</v>
      </c>
      <c r="G82" s="569">
        <v>0</v>
      </c>
      <c r="H82" s="569">
        <v>0</v>
      </c>
      <c r="I82" s="569">
        <v>0</v>
      </c>
      <c r="J82" s="569">
        <v>0</v>
      </c>
      <c r="K82" s="569">
        <v>1.2217617689810187</v>
      </c>
      <c r="L82" s="569">
        <f t="shared" si="14"/>
        <v>2.4435235379620375</v>
      </c>
      <c r="M82" s="705"/>
      <c r="N82" s="705"/>
      <c r="O82" s="705"/>
      <c r="P82" s="705"/>
      <c r="Q82" s="705"/>
      <c r="R82" s="705"/>
      <c r="S82" s="705"/>
      <c r="T82" s="705"/>
      <c r="U82" s="705"/>
      <c r="V82" s="705"/>
    </row>
    <row r="83" spans="1:22" s="541" customFormat="1" x14ac:dyDescent="0.2">
      <c r="A83" s="19"/>
      <c r="B83" s="614" t="s">
        <v>689</v>
      </c>
      <c r="C83" s="612">
        <v>0</v>
      </c>
      <c r="D83" s="612">
        <v>0</v>
      </c>
      <c r="E83" s="612">
        <v>0.54899480269730261</v>
      </c>
      <c r="F83" s="612">
        <v>0</v>
      </c>
      <c r="G83" s="612">
        <v>0</v>
      </c>
      <c r="H83" s="612">
        <v>0</v>
      </c>
      <c r="I83" s="612">
        <v>0</v>
      </c>
      <c r="J83" s="612">
        <v>0</v>
      </c>
      <c r="K83" s="612">
        <v>0.54899480269730261</v>
      </c>
      <c r="L83" s="612">
        <f t="shared" si="14"/>
        <v>1.0979896053946052</v>
      </c>
      <c r="M83" s="705"/>
      <c r="N83" s="705"/>
      <c r="O83" s="705"/>
      <c r="P83" s="705"/>
      <c r="Q83" s="705"/>
      <c r="R83" s="705"/>
      <c r="S83" s="705"/>
      <c r="T83" s="705"/>
      <c r="U83" s="705"/>
      <c r="V83" s="705"/>
    </row>
    <row r="84" spans="1:22" s="541" customFormat="1" x14ac:dyDescent="0.2">
      <c r="A84" s="19"/>
      <c r="B84" s="591" t="s">
        <v>700</v>
      </c>
      <c r="C84" s="615">
        <v>0</v>
      </c>
      <c r="D84" s="615">
        <v>0</v>
      </c>
      <c r="E84" s="615">
        <v>189.1902445208126</v>
      </c>
      <c r="F84" s="615">
        <v>0</v>
      </c>
      <c r="G84" s="615">
        <v>0</v>
      </c>
      <c r="H84" s="615">
        <v>0</v>
      </c>
      <c r="I84" s="615">
        <v>0</v>
      </c>
      <c r="J84" s="615">
        <v>0</v>
      </c>
      <c r="K84" s="615">
        <v>189.1902445208126</v>
      </c>
      <c r="L84" s="615">
        <f t="shared" si="14"/>
        <v>378.3804890416252</v>
      </c>
      <c r="M84" s="705"/>
      <c r="N84" s="705"/>
      <c r="O84" s="705"/>
      <c r="P84" s="705"/>
      <c r="Q84" s="705"/>
      <c r="R84" s="705"/>
      <c r="S84" s="705"/>
      <c r="T84" s="705"/>
      <c r="U84" s="705"/>
      <c r="V84" s="705"/>
    </row>
    <row r="85" spans="1:22" s="541" customFormat="1" x14ac:dyDescent="0.2">
      <c r="A85" s="19"/>
      <c r="B85" s="591" t="s">
        <v>701</v>
      </c>
      <c r="C85" s="616">
        <v>0</v>
      </c>
      <c r="D85" s="616">
        <v>0</v>
      </c>
      <c r="E85" s="616">
        <v>0</v>
      </c>
      <c r="F85" s="616">
        <v>5.2720045999999998</v>
      </c>
      <c r="G85" s="616">
        <v>0</v>
      </c>
      <c r="H85" s="616">
        <v>0</v>
      </c>
      <c r="I85" s="616">
        <v>0</v>
      </c>
      <c r="J85" s="616">
        <v>0</v>
      </c>
      <c r="K85" s="616">
        <v>0</v>
      </c>
      <c r="L85" s="616">
        <f t="shared" si="14"/>
        <v>5.2720045999999998</v>
      </c>
      <c r="M85" s="705"/>
      <c r="N85" s="705"/>
      <c r="O85" s="705"/>
      <c r="P85" s="705"/>
      <c r="Q85" s="705"/>
      <c r="R85" s="705"/>
      <c r="S85" s="705"/>
      <c r="T85" s="705"/>
      <c r="U85" s="705"/>
      <c r="V85" s="705"/>
    </row>
    <row r="86" spans="1:22" s="541" customFormat="1" x14ac:dyDescent="0.2">
      <c r="A86" s="19"/>
      <c r="B86" s="592" t="s">
        <v>702</v>
      </c>
      <c r="C86" s="617">
        <v>0</v>
      </c>
      <c r="D86" s="617">
        <v>0</v>
      </c>
      <c r="E86" s="617">
        <v>42.253036960000003</v>
      </c>
      <c r="F86" s="617"/>
      <c r="G86" s="617">
        <v>0</v>
      </c>
      <c r="H86" s="617">
        <v>0</v>
      </c>
      <c r="I86" s="617">
        <v>0</v>
      </c>
      <c r="J86" s="617">
        <v>0</v>
      </c>
      <c r="K86" s="617">
        <v>42.253036960000003</v>
      </c>
      <c r="L86" s="617">
        <f t="shared" si="14"/>
        <v>84.506073920000006</v>
      </c>
      <c r="M86" s="705"/>
      <c r="N86" s="705"/>
      <c r="O86" s="705"/>
      <c r="P86" s="705"/>
      <c r="Q86" s="705"/>
      <c r="R86" s="705"/>
      <c r="S86" s="705"/>
      <c r="T86" s="705"/>
      <c r="U86" s="705"/>
      <c r="V86" s="705"/>
    </row>
    <row r="87" spans="1:22" s="541" customFormat="1" x14ac:dyDescent="0.2">
      <c r="A87" s="19"/>
      <c r="B87" s="592" t="s">
        <v>703</v>
      </c>
      <c r="C87" s="617">
        <v>0</v>
      </c>
      <c r="D87" s="617">
        <v>0</v>
      </c>
      <c r="E87" s="617">
        <v>4.1132445548034517E-2</v>
      </c>
      <c r="F87" s="617">
        <v>0</v>
      </c>
      <c r="G87" s="617">
        <v>0</v>
      </c>
      <c r="H87" s="617">
        <v>3.5256381736340242E-2</v>
      </c>
      <c r="I87" s="617">
        <v>0</v>
      </c>
      <c r="J87" s="617">
        <v>0</v>
      </c>
      <c r="K87" s="617">
        <v>2.906096692631269E-2</v>
      </c>
      <c r="L87" s="617">
        <f t="shared" si="14"/>
        <v>0.10544979421068745</v>
      </c>
      <c r="M87" s="705"/>
      <c r="N87" s="705"/>
      <c r="O87" s="705"/>
      <c r="P87" s="705"/>
      <c r="Q87" s="705"/>
      <c r="R87" s="705"/>
      <c r="S87" s="705"/>
      <c r="T87" s="705"/>
      <c r="U87" s="705"/>
      <c r="V87" s="705"/>
    </row>
    <row r="88" spans="1:22" s="541" customFormat="1" x14ac:dyDescent="0.2">
      <c r="A88" s="19"/>
      <c r="B88" s="591" t="s">
        <v>704</v>
      </c>
      <c r="C88" s="615">
        <v>256.90265198999998</v>
      </c>
      <c r="D88" s="615">
        <v>0</v>
      </c>
      <c r="E88" s="615">
        <v>0</v>
      </c>
      <c r="F88" s="615">
        <v>0</v>
      </c>
      <c r="G88" s="615">
        <v>0</v>
      </c>
      <c r="H88" s="615">
        <v>0</v>
      </c>
      <c r="I88" s="615">
        <v>256.90265198999998</v>
      </c>
      <c r="J88" s="615">
        <v>0</v>
      </c>
      <c r="K88" s="615">
        <v>0</v>
      </c>
      <c r="L88" s="615">
        <f t="shared" si="14"/>
        <v>513.80530397999996</v>
      </c>
      <c r="M88" s="705"/>
      <c r="N88" s="705"/>
      <c r="O88" s="705"/>
      <c r="P88" s="705"/>
      <c r="Q88" s="705"/>
      <c r="R88" s="705"/>
      <c r="S88" s="705"/>
      <c r="T88" s="705"/>
      <c r="U88" s="705"/>
      <c r="V88" s="705"/>
    </row>
    <row r="89" spans="1:22" s="541" customFormat="1" x14ac:dyDescent="0.2">
      <c r="A89" s="19"/>
      <c r="B89" s="589" t="s">
        <v>705</v>
      </c>
      <c r="C89" s="590">
        <v>0</v>
      </c>
      <c r="D89" s="590">
        <v>0</v>
      </c>
      <c r="E89" s="590">
        <v>64.09942872319921</v>
      </c>
      <c r="F89" s="590">
        <v>0</v>
      </c>
      <c r="G89" s="590">
        <v>0</v>
      </c>
      <c r="H89" s="590">
        <v>64.09942872319921</v>
      </c>
      <c r="I89" s="590">
        <v>0</v>
      </c>
      <c r="J89" s="590">
        <v>0</v>
      </c>
      <c r="K89" s="590">
        <v>63.402695801444494</v>
      </c>
      <c r="L89" s="590">
        <f t="shared" si="14"/>
        <v>191.6015532478429</v>
      </c>
      <c r="M89" s="705"/>
      <c r="N89" s="705"/>
      <c r="O89" s="705"/>
      <c r="P89" s="705"/>
      <c r="Q89" s="705"/>
      <c r="R89" s="705"/>
      <c r="S89" s="705"/>
      <c r="T89" s="705"/>
      <c r="U89" s="705"/>
      <c r="V89" s="705"/>
    </row>
    <row r="90" spans="1:22" s="541" customFormat="1" x14ac:dyDescent="0.2">
      <c r="A90" s="19"/>
      <c r="B90" s="591" t="s">
        <v>706</v>
      </c>
      <c r="C90" s="615">
        <v>0</v>
      </c>
      <c r="D90" s="615">
        <v>0</v>
      </c>
      <c r="E90" s="615">
        <v>12.582793531526017</v>
      </c>
      <c r="F90" s="615">
        <v>0</v>
      </c>
      <c r="G90" s="615">
        <v>0</v>
      </c>
      <c r="H90" s="615">
        <v>12.582793531526017</v>
      </c>
      <c r="I90" s="615">
        <v>0</v>
      </c>
      <c r="J90" s="615">
        <v>0</v>
      </c>
      <c r="K90" s="615">
        <v>0</v>
      </c>
      <c r="L90" s="615">
        <f t="shared" si="14"/>
        <v>25.165587063052033</v>
      </c>
      <c r="M90" s="705"/>
      <c r="N90" s="705"/>
      <c r="O90" s="705"/>
      <c r="P90" s="705"/>
      <c r="Q90" s="705"/>
      <c r="R90" s="705"/>
      <c r="S90" s="705"/>
      <c r="T90" s="705"/>
      <c r="U90" s="705"/>
      <c r="V90" s="705"/>
    </row>
    <row r="91" spans="1:22" s="541" customFormat="1" x14ac:dyDescent="0.2">
      <c r="A91" s="19"/>
      <c r="B91" s="591" t="s">
        <v>707</v>
      </c>
      <c r="C91" s="615">
        <v>0</v>
      </c>
      <c r="D91" s="615">
        <v>0</v>
      </c>
      <c r="E91" s="615">
        <v>84.409431524881811</v>
      </c>
      <c r="F91" s="615">
        <v>0</v>
      </c>
      <c r="G91" s="615">
        <v>0</v>
      </c>
      <c r="H91" s="615">
        <v>84.409431524881811</v>
      </c>
      <c r="I91" s="615">
        <v>0</v>
      </c>
      <c r="J91" s="615">
        <v>0</v>
      </c>
      <c r="K91" s="615">
        <v>83.49193770423031</v>
      </c>
      <c r="L91" s="615">
        <f t="shared" si="14"/>
        <v>252.31080075399393</v>
      </c>
      <c r="M91" s="705"/>
      <c r="N91" s="705"/>
      <c r="O91" s="705"/>
      <c r="P91" s="705"/>
      <c r="Q91" s="705"/>
      <c r="R91" s="705"/>
      <c r="S91" s="705"/>
      <c r="T91" s="705"/>
      <c r="U91" s="705"/>
      <c r="V91" s="705"/>
    </row>
    <row r="92" spans="1:22" s="541" customFormat="1" x14ac:dyDescent="0.2">
      <c r="A92" s="19"/>
      <c r="B92" s="591" t="s">
        <v>708</v>
      </c>
      <c r="C92" s="615">
        <v>0</v>
      </c>
      <c r="D92" s="615">
        <v>0</v>
      </c>
      <c r="E92" s="615">
        <v>64.09942872319921</v>
      </c>
      <c r="F92" s="615">
        <v>0</v>
      </c>
      <c r="G92" s="615">
        <v>0</v>
      </c>
      <c r="H92" s="615">
        <v>64.09942872319921</v>
      </c>
      <c r="I92" s="615">
        <v>0</v>
      </c>
      <c r="J92" s="615">
        <v>0</v>
      </c>
      <c r="K92" s="615">
        <v>63.402695801444494</v>
      </c>
      <c r="L92" s="615">
        <f t="shared" si="14"/>
        <v>191.6015532478429</v>
      </c>
      <c r="M92" s="705"/>
      <c r="N92" s="705"/>
      <c r="O92" s="705"/>
      <c r="P92" s="705"/>
      <c r="Q92" s="705"/>
      <c r="R92" s="705"/>
      <c r="S92" s="705"/>
      <c r="T92" s="705"/>
      <c r="U92" s="705"/>
      <c r="V92" s="705"/>
    </row>
    <row r="93" spans="1:22" s="549" customFormat="1" x14ac:dyDescent="0.2">
      <c r="A93" s="19"/>
      <c r="B93" s="591" t="s">
        <v>709</v>
      </c>
      <c r="C93" s="615">
        <v>0</v>
      </c>
      <c r="D93" s="615">
        <v>136.94850502511423</v>
      </c>
      <c r="E93" s="615">
        <v>0</v>
      </c>
      <c r="F93" s="615">
        <v>0</v>
      </c>
      <c r="G93" s="615">
        <v>141.56474676803069</v>
      </c>
      <c r="H93" s="615">
        <v>0</v>
      </c>
      <c r="I93" s="615">
        <v>0</v>
      </c>
      <c r="J93" s="615">
        <v>141.56474676803069</v>
      </c>
      <c r="K93" s="615">
        <v>0</v>
      </c>
      <c r="L93" s="615">
        <f t="shared" si="14"/>
        <v>420.0779985611756</v>
      </c>
      <c r="M93" s="1000"/>
      <c r="N93" s="1000"/>
      <c r="O93" s="1000"/>
      <c r="P93" s="1000"/>
      <c r="Q93" s="1000"/>
      <c r="R93" s="1000"/>
      <c r="S93" s="1000"/>
      <c r="T93" s="1000"/>
      <c r="U93" s="1000"/>
      <c r="V93" s="1000"/>
    </row>
    <row r="94" spans="1:22" s="549" customFormat="1" x14ac:dyDescent="0.2">
      <c r="A94" s="19"/>
      <c r="B94" s="591" t="s">
        <v>710</v>
      </c>
      <c r="C94" s="615">
        <v>0</v>
      </c>
      <c r="D94" s="615">
        <v>0</v>
      </c>
      <c r="E94" s="615">
        <v>150.81429072644198</v>
      </c>
      <c r="F94" s="615">
        <v>0</v>
      </c>
      <c r="G94" s="615">
        <v>0</v>
      </c>
      <c r="H94" s="615">
        <v>150.81429072644198</v>
      </c>
      <c r="I94" s="615">
        <v>0</v>
      </c>
      <c r="J94" s="615">
        <v>0</v>
      </c>
      <c r="K94" s="615">
        <v>149.17500495821855</v>
      </c>
      <c r="L94" s="615">
        <f t="shared" si="14"/>
        <v>450.80358641110251</v>
      </c>
      <c r="M94" s="1000"/>
      <c r="N94" s="1000"/>
      <c r="O94" s="1000"/>
      <c r="P94" s="1000"/>
      <c r="Q94" s="1000"/>
      <c r="R94" s="1000"/>
      <c r="S94" s="1000"/>
      <c r="T94" s="1000"/>
      <c r="U94" s="1000"/>
      <c r="V94" s="1000"/>
    </row>
    <row r="95" spans="1:22" s="549" customFormat="1" x14ac:dyDescent="0.2">
      <c r="A95" s="19"/>
      <c r="B95" s="591" t="s">
        <v>711</v>
      </c>
      <c r="C95" s="615">
        <v>0</v>
      </c>
      <c r="D95" s="615">
        <v>0</v>
      </c>
      <c r="E95" s="615">
        <v>99.574854150367926</v>
      </c>
      <c r="F95" s="615">
        <v>0</v>
      </c>
      <c r="G95" s="615">
        <v>0</v>
      </c>
      <c r="H95" s="615">
        <v>99.574854150367926</v>
      </c>
      <c r="I95" s="615">
        <v>0</v>
      </c>
      <c r="J95" s="615">
        <v>0</v>
      </c>
      <c r="K95" s="615">
        <v>98.492518779550323</v>
      </c>
      <c r="L95" s="615">
        <f t="shared" si="14"/>
        <v>297.64222708028615</v>
      </c>
      <c r="M95" s="1000"/>
      <c r="N95" s="1000"/>
      <c r="O95" s="1000"/>
      <c r="P95" s="1000"/>
      <c r="Q95" s="1000"/>
      <c r="R95" s="1000"/>
      <c r="S95" s="1000"/>
      <c r="T95" s="1000"/>
      <c r="U95" s="1000"/>
      <c r="V95" s="1000"/>
    </row>
    <row r="96" spans="1:22" s="549" customFormat="1" x14ac:dyDescent="0.2">
      <c r="A96" s="19"/>
      <c r="B96" s="589" t="s">
        <v>712</v>
      </c>
      <c r="C96" s="615">
        <v>0</v>
      </c>
      <c r="D96" s="615">
        <v>0</v>
      </c>
      <c r="E96" s="615">
        <v>148.2881181219316</v>
      </c>
      <c r="F96" s="615">
        <v>0</v>
      </c>
      <c r="G96" s="615">
        <v>0</v>
      </c>
      <c r="H96" s="615">
        <v>148.2881181219316</v>
      </c>
      <c r="I96" s="615">
        <v>0</v>
      </c>
      <c r="J96" s="615">
        <v>0</v>
      </c>
      <c r="K96" s="615">
        <v>146.67629075025226</v>
      </c>
      <c r="L96" s="615">
        <f t="shared" si="14"/>
        <v>443.25252699411544</v>
      </c>
      <c r="M96" s="1000"/>
      <c r="N96" s="1000"/>
      <c r="O96" s="1000"/>
      <c r="P96" s="1000"/>
      <c r="Q96" s="1000"/>
      <c r="R96" s="1000"/>
      <c r="S96" s="1000"/>
      <c r="T96" s="1000"/>
      <c r="U96" s="1000"/>
      <c r="V96" s="1000"/>
    </row>
    <row r="97" spans="1:22" s="549" customFormat="1" x14ac:dyDescent="0.2">
      <c r="A97" s="19"/>
      <c r="B97" s="591" t="s">
        <v>713</v>
      </c>
      <c r="C97" s="615">
        <v>0</v>
      </c>
      <c r="D97" s="615">
        <v>151.84618559999998</v>
      </c>
      <c r="E97" s="615">
        <v>0</v>
      </c>
      <c r="F97" s="615">
        <v>0</v>
      </c>
      <c r="G97" s="615">
        <v>0</v>
      </c>
      <c r="H97" s="615">
        <v>0</v>
      </c>
      <c r="I97" s="615">
        <v>0</v>
      </c>
      <c r="J97" s="615">
        <v>151.84618559999998</v>
      </c>
      <c r="K97" s="615">
        <v>0</v>
      </c>
      <c r="L97" s="615">
        <f t="shared" si="14"/>
        <v>303.69237119999997</v>
      </c>
      <c r="M97" s="1000"/>
      <c r="N97" s="1000"/>
      <c r="O97" s="1000"/>
      <c r="P97" s="1000"/>
      <c r="Q97" s="1000"/>
      <c r="R97" s="1000"/>
      <c r="S97" s="1000"/>
      <c r="T97" s="1000"/>
      <c r="U97" s="1000"/>
      <c r="V97" s="1000"/>
    </row>
    <row r="98" spans="1:22" s="541" customFormat="1" x14ac:dyDescent="0.2">
      <c r="A98" s="19"/>
      <c r="B98" s="591" t="s">
        <v>714</v>
      </c>
      <c r="C98" s="615">
        <v>0</v>
      </c>
      <c r="D98" s="615">
        <v>0</v>
      </c>
      <c r="E98" s="615">
        <v>0</v>
      </c>
      <c r="F98" s="615">
        <v>0</v>
      </c>
      <c r="G98" s="615">
        <v>0</v>
      </c>
      <c r="H98" s="615">
        <v>85.49966714</v>
      </c>
      <c r="I98" s="615">
        <v>0</v>
      </c>
      <c r="J98" s="615">
        <v>0</v>
      </c>
      <c r="K98" s="615">
        <v>0</v>
      </c>
      <c r="L98" s="615">
        <f t="shared" si="14"/>
        <v>85.49966714</v>
      </c>
      <c r="M98" s="705"/>
      <c r="N98" s="705"/>
      <c r="O98" s="705"/>
      <c r="P98" s="705"/>
      <c r="Q98" s="705"/>
      <c r="R98" s="705"/>
      <c r="S98" s="705"/>
      <c r="T98" s="705"/>
      <c r="U98" s="705"/>
      <c r="V98" s="705"/>
    </row>
    <row r="99" spans="1:22" s="541" customFormat="1" x14ac:dyDescent="0.2">
      <c r="A99" s="19"/>
      <c r="B99" s="591" t="s">
        <v>715</v>
      </c>
      <c r="C99" s="615">
        <v>0</v>
      </c>
      <c r="D99" s="615">
        <v>171.11474196</v>
      </c>
      <c r="E99" s="615">
        <v>0</v>
      </c>
      <c r="F99" s="615">
        <v>0</v>
      </c>
      <c r="G99" s="615">
        <v>0</v>
      </c>
      <c r="H99" s="615">
        <v>0</v>
      </c>
      <c r="I99" s="615">
        <v>0</v>
      </c>
      <c r="J99" s="615">
        <v>171.11474196</v>
      </c>
      <c r="K99" s="615">
        <v>0</v>
      </c>
      <c r="L99" s="615">
        <f t="shared" si="14"/>
        <v>342.22948392000001</v>
      </c>
      <c r="M99" s="705"/>
      <c r="N99" s="705"/>
      <c r="O99" s="705"/>
      <c r="P99" s="705"/>
      <c r="Q99" s="705"/>
      <c r="R99" s="705"/>
      <c r="S99" s="705"/>
      <c r="T99" s="705"/>
      <c r="U99" s="705"/>
      <c r="V99" s="705"/>
    </row>
    <row r="100" spans="1:22" s="541" customFormat="1" x14ac:dyDescent="0.2">
      <c r="A100" s="19"/>
      <c r="B100" s="591" t="s">
        <v>716</v>
      </c>
      <c r="C100" s="615">
        <v>0</v>
      </c>
      <c r="D100" s="615">
        <v>0</v>
      </c>
      <c r="E100" s="615">
        <v>28.972402292594989</v>
      </c>
      <c r="F100" s="615">
        <v>0</v>
      </c>
      <c r="G100" s="615">
        <v>0</v>
      </c>
      <c r="H100" s="615">
        <v>29.290780339467332</v>
      </c>
      <c r="I100" s="615">
        <v>0</v>
      </c>
      <c r="J100" s="615">
        <v>0</v>
      </c>
      <c r="K100" s="615">
        <v>29.290780339467332</v>
      </c>
      <c r="L100" s="615">
        <f t="shared" si="14"/>
        <v>87.553962971529657</v>
      </c>
      <c r="M100" s="705"/>
      <c r="N100" s="705"/>
      <c r="O100" s="705"/>
      <c r="P100" s="705"/>
      <c r="Q100" s="705"/>
      <c r="R100" s="705"/>
      <c r="S100" s="705"/>
      <c r="T100" s="705"/>
      <c r="U100" s="705"/>
      <c r="V100" s="705"/>
    </row>
    <row r="101" spans="1:22" s="541" customFormat="1" x14ac:dyDescent="0.2">
      <c r="A101" s="19"/>
      <c r="B101" s="591" t="s">
        <v>717</v>
      </c>
      <c r="C101" s="615">
        <v>0</v>
      </c>
      <c r="D101" s="615">
        <v>0</v>
      </c>
      <c r="E101" s="615">
        <v>8.0867729877433483</v>
      </c>
      <c r="F101" s="615">
        <v>0</v>
      </c>
      <c r="G101" s="615">
        <v>0</v>
      </c>
      <c r="H101" s="615">
        <v>8.1756386248965391</v>
      </c>
      <c r="I101" s="615">
        <v>0</v>
      </c>
      <c r="J101" s="615">
        <v>0</v>
      </c>
      <c r="K101" s="615">
        <v>8.1756386248965391</v>
      </c>
      <c r="L101" s="615">
        <f t="shared" si="14"/>
        <v>24.438050237536427</v>
      </c>
      <c r="M101" s="705"/>
      <c r="N101" s="705"/>
      <c r="O101" s="705"/>
      <c r="P101" s="705"/>
      <c r="Q101" s="705"/>
      <c r="R101" s="705"/>
      <c r="S101" s="705"/>
      <c r="T101" s="705"/>
      <c r="U101" s="705"/>
      <c r="V101" s="705"/>
    </row>
    <row r="102" spans="1:22" s="541" customFormat="1" x14ac:dyDescent="0.2">
      <c r="A102" s="19"/>
      <c r="B102" s="591" t="s">
        <v>267</v>
      </c>
      <c r="C102" s="615">
        <v>8.75</v>
      </c>
      <c r="D102" s="615">
        <v>0</v>
      </c>
      <c r="E102" s="615">
        <v>0</v>
      </c>
      <c r="F102" s="615">
        <v>0</v>
      </c>
      <c r="G102" s="615">
        <v>0</v>
      </c>
      <c r="H102" s="615">
        <v>0</v>
      </c>
      <c r="I102" s="615">
        <v>8.75</v>
      </c>
      <c r="J102" s="615">
        <v>0</v>
      </c>
      <c r="K102" s="615">
        <v>0</v>
      </c>
      <c r="L102" s="615">
        <f t="shared" si="14"/>
        <v>17.5</v>
      </c>
      <c r="M102" s="705"/>
      <c r="N102" s="705"/>
      <c r="O102" s="705"/>
      <c r="P102" s="705"/>
      <c r="Q102" s="705"/>
      <c r="R102" s="705"/>
      <c r="S102" s="705"/>
      <c r="T102" s="705"/>
      <c r="U102" s="705"/>
      <c r="V102" s="705"/>
    </row>
    <row r="103" spans="1:22" s="541" customFormat="1" x14ac:dyDescent="0.2">
      <c r="A103" s="19"/>
      <c r="B103" s="591" t="s">
        <v>268</v>
      </c>
      <c r="C103" s="615">
        <v>0</v>
      </c>
      <c r="D103" s="615">
        <v>0</v>
      </c>
      <c r="E103" s="615">
        <v>0</v>
      </c>
      <c r="F103" s="615">
        <v>0</v>
      </c>
      <c r="G103" s="615">
        <v>0</v>
      </c>
      <c r="H103" s="615">
        <v>12</v>
      </c>
      <c r="I103" s="615">
        <v>0</v>
      </c>
      <c r="J103" s="615">
        <v>0</v>
      </c>
      <c r="K103" s="615">
        <v>0</v>
      </c>
      <c r="L103" s="615">
        <f t="shared" si="14"/>
        <v>12</v>
      </c>
      <c r="M103" s="705"/>
      <c r="N103" s="705"/>
      <c r="O103" s="705"/>
      <c r="P103" s="705"/>
      <c r="Q103" s="705"/>
      <c r="R103" s="705"/>
      <c r="S103" s="705"/>
      <c r="T103" s="705"/>
      <c r="U103" s="705"/>
      <c r="V103" s="705"/>
    </row>
    <row r="104" spans="1:22" s="541" customFormat="1" x14ac:dyDescent="0.2">
      <c r="A104" s="19"/>
      <c r="B104" s="592" t="s">
        <v>718</v>
      </c>
      <c r="C104" s="613">
        <v>0</v>
      </c>
      <c r="D104" s="613">
        <v>0</v>
      </c>
      <c r="E104" s="613">
        <v>0</v>
      </c>
      <c r="F104" s="613">
        <v>0</v>
      </c>
      <c r="G104" s="613">
        <v>0</v>
      </c>
      <c r="H104" s="613">
        <v>0</v>
      </c>
      <c r="I104" s="613">
        <v>0</v>
      </c>
      <c r="J104" s="613">
        <v>0</v>
      </c>
      <c r="K104" s="613">
        <v>0</v>
      </c>
      <c r="L104" s="613">
        <f t="shared" si="14"/>
        <v>0</v>
      </c>
      <c r="M104" s="705"/>
      <c r="N104" s="705"/>
      <c r="O104" s="705"/>
      <c r="P104" s="705"/>
      <c r="Q104" s="705"/>
      <c r="R104" s="705"/>
      <c r="S104" s="705"/>
      <c r="T104" s="705"/>
      <c r="U104" s="705"/>
      <c r="V104" s="705"/>
    </row>
    <row r="105" spans="1:22" s="541" customFormat="1" x14ac:dyDescent="0.2">
      <c r="A105" s="19"/>
      <c r="B105" s="592" t="s">
        <v>238</v>
      </c>
      <c r="C105" s="613">
        <f>+C106+C107</f>
        <v>25.254744860000002</v>
      </c>
      <c r="D105" s="613">
        <f t="shared" ref="D105:K105" si="29">+D106+D107</f>
        <v>112.68107239</v>
      </c>
      <c r="E105" s="613">
        <f t="shared" si="29"/>
        <v>142.18656780000001</v>
      </c>
      <c r="F105" s="613">
        <f t="shared" si="29"/>
        <v>10.505411280000001</v>
      </c>
      <c r="G105" s="613">
        <f t="shared" si="29"/>
        <v>84.877635810000001</v>
      </c>
      <c r="H105" s="613">
        <f t="shared" si="29"/>
        <v>83.947775419999999</v>
      </c>
      <c r="I105" s="613">
        <f t="shared" si="29"/>
        <v>10.505411280000001</v>
      </c>
      <c r="J105" s="613">
        <f t="shared" si="29"/>
        <v>89.091090319999992</v>
      </c>
      <c r="K105" s="613">
        <f t="shared" si="29"/>
        <v>112.74381400999999</v>
      </c>
      <c r="L105" s="613">
        <f t="shared" si="14"/>
        <v>671.79352317000007</v>
      </c>
      <c r="M105" s="705"/>
      <c r="N105" s="705"/>
      <c r="O105" s="705"/>
      <c r="P105" s="705"/>
      <c r="Q105" s="705"/>
      <c r="R105" s="705"/>
      <c r="S105" s="705"/>
      <c r="T105" s="705"/>
      <c r="U105" s="705"/>
      <c r="V105" s="705"/>
    </row>
    <row r="106" spans="1:22" s="541" customFormat="1" x14ac:dyDescent="0.2">
      <c r="A106" s="19"/>
      <c r="B106" s="593" t="s">
        <v>680</v>
      </c>
      <c r="C106" s="560">
        <v>13.02951625</v>
      </c>
      <c r="D106" s="560">
        <v>112.37640938</v>
      </c>
      <c r="E106" s="618">
        <v>142.18656780000001</v>
      </c>
      <c r="F106" s="560">
        <v>10.505411280000001</v>
      </c>
      <c r="G106" s="560">
        <v>84.877635810000001</v>
      </c>
      <c r="H106" s="619">
        <v>83.947775419999999</v>
      </c>
      <c r="I106" s="619">
        <v>10.505411280000001</v>
      </c>
      <c r="J106" s="619">
        <v>89.091090319999992</v>
      </c>
      <c r="K106" s="619">
        <v>111.07154559</v>
      </c>
      <c r="L106" s="619">
        <f t="shared" si="14"/>
        <v>657.59136312999999</v>
      </c>
      <c r="M106" s="705"/>
      <c r="N106" s="705"/>
      <c r="O106" s="705"/>
      <c r="P106" s="705"/>
      <c r="Q106" s="705"/>
      <c r="R106" s="705"/>
      <c r="S106" s="705"/>
      <c r="T106" s="705"/>
      <c r="U106" s="705"/>
      <c r="V106" s="705"/>
    </row>
    <row r="107" spans="1:22" s="541" customFormat="1" x14ac:dyDescent="0.2">
      <c r="A107" s="19"/>
      <c r="B107" s="561" t="s">
        <v>668</v>
      </c>
      <c r="C107" s="562">
        <v>12.22522861</v>
      </c>
      <c r="D107" s="562">
        <v>0.30466301000000001</v>
      </c>
      <c r="E107" s="611">
        <v>0</v>
      </c>
      <c r="F107" s="562">
        <v>0</v>
      </c>
      <c r="G107" s="562">
        <v>0</v>
      </c>
      <c r="H107" s="620">
        <v>0</v>
      </c>
      <c r="I107" s="620">
        <v>0</v>
      </c>
      <c r="J107" s="620">
        <v>0</v>
      </c>
      <c r="K107" s="620">
        <v>1.67226842</v>
      </c>
      <c r="L107" s="620">
        <f t="shared" si="14"/>
        <v>14.202160040000001</v>
      </c>
      <c r="M107" s="705"/>
      <c r="N107" s="705"/>
      <c r="O107" s="705"/>
      <c r="P107" s="705"/>
      <c r="Q107" s="705"/>
      <c r="R107" s="705"/>
      <c r="S107" s="705"/>
      <c r="T107" s="705"/>
      <c r="U107" s="705"/>
      <c r="V107" s="705"/>
    </row>
    <row r="108" spans="1:22" s="541" customFormat="1" x14ac:dyDescent="0.2">
      <c r="A108" s="19"/>
      <c r="B108" s="563" t="s">
        <v>719</v>
      </c>
      <c r="C108" s="564">
        <f>+C109+C116</f>
        <v>31.771972839362903</v>
      </c>
      <c r="D108" s="564">
        <f t="shared" ref="D108:K108" si="30">+D109+D116</f>
        <v>1.3273508561761638</v>
      </c>
      <c r="E108" s="564">
        <f t="shared" si="30"/>
        <v>1.3121601819823021</v>
      </c>
      <c r="F108" s="564">
        <f t="shared" si="30"/>
        <v>28.787139305177895</v>
      </c>
      <c r="G108" s="564">
        <f t="shared" si="30"/>
        <v>1.2569385787786889</v>
      </c>
      <c r="H108" s="564">
        <f t="shared" si="30"/>
        <v>1.2584540214922226</v>
      </c>
      <c r="I108" s="564">
        <f t="shared" si="30"/>
        <v>25.30270972218182</v>
      </c>
      <c r="J108" s="564">
        <f t="shared" si="30"/>
        <v>1.1830949171547838</v>
      </c>
      <c r="K108" s="564">
        <f t="shared" si="30"/>
        <v>1.1580336760995746</v>
      </c>
      <c r="L108" s="564">
        <f t="shared" si="14"/>
        <v>93.357854098406364</v>
      </c>
      <c r="M108" s="705"/>
      <c r="N108" s="705"/>
      <c r="O108" s="705"/>
      <c r="P108" s="705"/>
      <c r="Q108" s="705"/>
      <c r="R108" s="705"/>
      <c r="S108" s="705"/>
      <c r="T108" s="705"/>
      <c r="U108" s="705"/>
      <c r="V108" s="705"/>
    </row>
    <row r="109" spans="1:22" s="541" customFormat="1" x14ac:dyDescent="0.2">
      <c r="A109" s="19"/>
      <c r="B109" s="21" t="s">
        <v>720</v>
      </c>
      <c r="C109" s="554">
        <f>+C110+C113</f>
        <v>31.771972839362903</v>
      </c>
      <c r="D109" s="554">
        <f t="shared" ref="D109:K109" si="31">+D110+D113</f>
        <v>1.3273508561761638</v>
      </c>
      <c r="E109" s="554">
        <f t="shared" si="31"/>
        <v>1.306167681982302</v>
      </c>
      <c r="F109" s="554">
        <f t="shared" si="31"/>
        <v>28.409773675177895</v>
      </c>
      <c r="G109" s="554">
        <f t="shared" si="31"/>
        <v>1.2569385787786889</v>
      </c>
      <c r="H109" s="554">
        <f t="shared" si="31"/>
        <v>1.2323240214922226</v>
      </c>
      <c r="I109" s="554">
        <f t="shared" si="31"/>
        <v>25.30270972218182</v>
      </c>
      <c r="J109" s="554">
        <f t="shared" si="31"/>
        <v>1.1830949171547838</v>
      </c>
      <c r="K109" s="554">
        <f t="shared" si="31"/>
        <v>1.1580336760995746</v>
      </c>
      <c r="L109" s="554">
        <f t="shared" si="14"/>
        <v>92.948365968406364</v>
      </c>
      <c r="M109" s="705"/>
      <c r="N109" s="705"/>
      <c r="O109" s="705"/>
      <c r="P109" s="705"/>
      <c r="Q109" s="705"/>
      <c r="R109" s="705"/>
      <c r="S109" s="705"/>
      <c r="T109" s="705"/>
      <c r="U109" s="705"/>
      <c r="V109" s="705"/>
    </row>
    <row r="110" spans="1:22" s="541" customFormat="1" x14ac:dyDescent="0.2">
      <c r="A110" s="19"/>
      <c r="B110" s="561" t="s">
        <v>721</v>
      </c>
      <c r="C110" s="562">
        <f>+C111+C112</f>
        <v>1.3491062418595841</v>
      </c>
      <c r="D110" s="562">
        <f t="shared" ref="D110:K110" si="32">+D111+D112</f>
        <v>1.3272666934495405</v>
      </c>
      <c r="E110" s="562">
        <f t="shared" si="32"/>
        <v>1.3060915206616222</v>
      </c>
      <c r="F110" s="562">
        <f t="shared" si="32"/>
        <v>1.2808601089568239</v>
      </c>
      <c r="G110" s="562">
        <f t="shared" si="32"/>
        <v>1.2568840293042169</v>
      </c>
      <c r="H110" s="562">
        <f t="shared" si="32"/>
        <v>1.2322802785077673</v>
      </c>
      <c r="I110" s="562">
        <f t="shared" si="32"/>
        <v>1.2063781349396232</v>
      </c>
      <c r="J110" s="562">
        <f t="shared" si="32"/>
        <v>1.1830727871503619</v>
      </c>
      <c r="K110" s="562">
        <f t="shared" si="32"/>
        <v>1.1580227176769526</v>
      </c>
      <c r="L110" s="562">
        <f t="shared" si="14"/>
        <v>11.299962512506493</v>
      </c>
      <c r="M110" s="705"/>
      <c r="N110" s="705"/>
      <c r="O110" s="705"/>
      <c r="P110" s="705"/>
      <c r="Q110" s="705"/>
      <c r="R110" s="705"/>
      <c r="S110" s="705"/>
      <c r="T110" s="705"/>
      <c r="U110" s="705"/>
      <c r="V110" s="705"/>
    </row>
    <row r="111" spans="1:22" s="541" customFormat="1" x14ac:dyDescent="0.2">
      <c r="A111" s="19"/>
      <c r="B111" s="21" t="s">
        <v>722</v>
      </c>
      <c r="C111" s="554">
        <v>1.3490766459312633</v>
      </c>
      <c r="D111" s="554">
        <v>1.3272238579108848</v>
      </c>
      <c r="E111" s="554">
        <v>1.3060539308131842</v>
      </c>
      <c r="F111" s="554">
        <v>1.2788789269109024</v>
      </c>
      <c r="G111" s="554">
        <v>1.2568569308362143</v>
      </c>
      <c r="H111" s="554">
        <v>1.2322584257299825</v>
      </c>
      <c r="I111" s="554">
        <v>1.2063615278520561</v>
      </c>
      <c r="J111" s="554">
        <v>1.1830614257530123</v>
      </c>
      <c r="K111" s="554">
        <v>1.1580165968520741</v>
      </c>
      <c r="L111" s="554">
        <f t="shared" si="14"/>
        <v>11.297788268589573</v>
      </c>
      <c r="M111" s="705"/>
      <c r="N111" s="705"/>
      <c r="O111" s="705"/>
      <c r="P111" s="705"/>
      <c r="Q111" s="705"/>
      <c r="R111" s="705"/>
      <c r="S111" s="705"/>
      <c r="T111" s="705"/>
      <c r="U111" s="705"/>
      <c r="V111" s="705"/>
    </row>
    <row r="112" spans="1:22" s="541" customFormat="1" x14ac:dyDescent="0.2">
      <c r="A112" s="19"/>
      <c r="B112" s="594" t="s">
        <v>723</v>
      </c>
      <c r="C112" s="554">
        <v>2.9595928320841764E-5</v>
      </c>
      <c r="D112" s="554">
        <v>4.2835538655619158E-5</v>
      </c>
      <c r="E112" s="554">
        <v>3.7589848437935809E-5</v>
      </c>
      <c r="F112" s="554">
        <v>1.9811820459215397E-3</v>
      </c>
      <c r="G112" s="554">
        <v>2.7098468002569109E-5</v>
      </c>
      <c r="H112" s="554">
        <v>2.1852777784885759E-5</v>
      </c>
      <c r="I112" s="554">
        <v>1.660708756720241E-5</v>
      </c>
      <c r="J112" s="554">
        <v>1.136139734951906E-5</v>
      </c>
      <c r="K112" s="554">
        <v>6.1208248783895476E-6</v>
      </c>
      <c r="L112" s="554">
        <f t="shared" ref="L112:L118" si="33">SUM(C112:K112)</f>
        <v>2.1742439169185027E-3</v>
      </c>
      <c r="M112" s="705"/>
      <c r="N112" s="705"/>
      <c r="O112" s="705"/>
      <c r="P112" s="705"/>
      <c r="Q112" s="705"/>
      <c r="R112" s="705"/>
      <c r="S112" s="705"/>
      <c r="T112" s="705"/>
      <c r="U112" s="705"/>
      <c r="V112" s="705"/>
    </row>
    <row r="113" spans="1:22" s="541" customFormat="1" x14ac:dyDescent="0.2">
      <c r="A113" s="19"/>
      <c r="B113" s="561" t="s">
        <v>724</v>
      </c>
      <c r="C113" s="562">
        <f t="shared" ref="C113:K113" si="34">+C114+C115</f>
        <v>30.422866597503319</v>
      </c>
      <c r="D113" s="562">
        <f t="shared" si="34"/>
        <v>8.4162726623354542E-5</v>
      </c>
      <c r="E113" s="562">
        <f t="shared" si="34"/>
        <v>7.6161320679841722E-5</v>
      </c>
      <c r="F113" s="562">
        <f t="shared" si="34"/>
        <v>27.128913566221073</v>
      </c>
      <c r="G113" s="562">
        <f t="shared" si="34"/>
        <v>5.4549474471920814E-5</v>
      </c>
      <c r="H113" s="562">
        <f t="shared" si="34"/>
        <v>4.3742984455253586E-5</v>
      </c>
      <c r="I113" s="562">
        <f t="shared" si="34"/>
        <v>24.096331587242197</v>
      </c>
      <c r="J113" s="562">
        <f t="shared" si="34"/>
        <v>2.2130004421919116E-5</v>
      </c>
      <c r="K113" s="562">
        <f t="shared" si="34"/>
        <v>1.0958422622084653E-5</v>
      </c>
      <c r="L113" s="562">
        <f t="shared" si="33"/>
        <v>81.648403455899853</v>
      </c>
      <c r="M113" s="705"/>
      <c r="N113" s="705"/>
      <c r="O113" s="705"/>
      <c r="P113" s="705"/>
      <c r="Q113" s="705"/>
      <c r="R113" s="705"/>
      <c r="S113" s="705"/>
      <c r="T113" s="705"/>
      <c r="U113" s="705"/>
      <c r="V113" s="705"/>
    </row>
    <row r="114" spans="1:22" s="541" customFormat="1" x14ac:dyDescent="0.2">
      <c r="A114" s="19"/>
      <c r="B114" s="21" t="s">
        <v>722</v>
      </c>
      <c r="C114" s="554">
        <v>30.422866597503319</v>
      </c>
      <c r="D114" s="554">
        <v>8.4162726623354542E-5</v>
      </c>
      <c r="E114" s="554">
        <v>7.6161320679841722E-5</v>
      </c>
      <c r="F114" s="554">
        <v>27.128913566221073</v>
      </c>
      <c r="G114" s="554">
        <v>5.4549474471920814E-5</v>
      </c>
      <c r="H114" s="554">
        <v>4.3742984455253586E-5</v>
      </c>
      <c r="I114" s="554">
        <v>24.096331587242197</v>
      </c>
      <c r="J114" s="554">
        <v>2.2130004421919116E-5</v>
      </c>
      <c r="K114" s="554">
        <v>1.0958422622084653E-5</v>
      </c>
      <c r="L114" s="554">
        <f t="shared" si="33"/>
        <v>81.648403455899853</v>
      </c>
      <c r="M114" s="705"/>
      <c r="N114" s="705"/>
      <c r="O114" s="705"/>
      <c r="P114" s="705"/>
      <c r="Q114" s="705"/>
      <c r="R114" s="705"/>
      <c r="S114" s="705"/>
      <c r="T114" s="705"/>
      <c r="U114" s="705"/>
      <c r="V114" s="705"/>
    </row>
    <row r="115" spans="1:22" s="541" customFormat="1" x14ac:dyDescent="0.2">
      <c r="A115" s="19"/>
      <c r="B115" s="594" t="s">
        <v>723</v>
      </c>
      <c r="C115" s="554">
        <v>0</v>
      </c>
      <c r="D115" s="554">
        <v>0</v>
      </c>
      <c r="E115" s="554">
        <v>0</v>
      </c>
      <c r="F115" s="554">
        <v>0</v>
      </c>
      <c r="G115" s="554">
        <v>0</v>
      </c>
      <c r="H115" s="554">
        <v>0</v>
      </c>
      <c r="I115" s="554">
        <v>0</v>
      </c>
      <c r="J115" s="554">
        <v>0</v>
      </c>
      <c r="K115" s="554">
        <v>0</v>
      </c>
      <c r="L115" s="554">
        <f t="shared" si="33"/>
        <v>0</v>
      </c>
      <c r="M115" s="705"/>
      <c r="N115" s="705"/>
      <c r="O115" s="705"/>
      <c r="P115" s="705"/>
      <c r="Q115" s="705"/>
      <c r="R115" s="705"/>
      <c r="S115" s="705"/>
      <c r="T115" s="705"/>
      <c r="U115" s="705"/>
      <c r="V115" s="705"/>
    </row>
    <row r="116" spans="1:22" s="541" customFormat="1" x14ac:dyDescent="0.2">
      <c r="A116" s="19"/>
      <c r="B116" s="561" t="s">
        <v>725</v>
      </c>
      <c r="C116" s="562">
        <f t="shared" ref="C116:K116" si="35">+C117+C118</f>
        <v>0</v>
      </c>
      <c r="D116" s="562">
        <f t="shared" si="35"/>
        <v>0</v>
      </c>
      <c r="E116" s="562">
        <f t="shared" si="35"/>
        <v>5.9925000000000004E-3</v>
      </c>
      <c r="F116" s="562">
        <f t="shared" si="35"/>
        <v>0.37736563000000001</v>
      </c>
      <c r="G116" s="562">
        <f t="shared" si="35"/>
        <v>0</v>
      </c>
      <c r="H116" s="562">
        <f t="shared" si="35"/>
        <v>2.613E-2</v>
      </c>
      <c r="I116" s="562">
        <f t="shared" si="35"/>
        <v>0</v>
      </c>
      <c r="J116" s="562">
        <f t="shared" si="35"/>
        <v>0</v>
      </c>
      <c r="K116" s="562">
        <f t="shared" si="35"/>
        <v>0</v>
      </c>
      <c r="L116" s="562">
        <f t="shared" si="33"/>
        <v>0.40948813000000001</v>
      </c>
      <c r="M116" s="705"/>
      <c r="N116" s="705"/>
      <c r="O116" s="705"/>
      <c r="P116" s="705"/>
      <c r="Q116" s="705"/>
      <c r="R116" s="705"/>
      <c r="S116" s="705"/>
      <c r="T116" s="705"/>
      <c r="U116" s="705"/>
      <c r="V116" s="705"/>
    </row>
    <row r="117" spans="1:22" s="541" customFormat="1" x14ac:dyDescent="0.2">
      <c r="A117" s="19"/>
      <c r="B117" s="21" t="s">
        <v>722</v>
      </c>
      <c r="C117" s="554">
        <v>0</v>
      </c>
      <c r="D117" s="554">
        <v>0</v>
      </c>
      <c r="E117" s="554">
        <v>0</v>
      </c>
      <c r="F117" s="554">
        <v>0</v>
      </c>
      <c r="G117" s="554">
        <v>0</v>
      </c>
      <c r="H117" s="554">
        <v>0</v>
      </c>
      <c r="I117" s="554">
        <v>0</v>
      </c>
      <c r="J117" s="554">
        <v>0</v>
      </c>
      <c r="K117" s="554">
        <v>0</v>
      </c>
      <c r="L117" s="554">
        <f t="shared" si="33"/>
        <v>0</v>
      </c>
      <c r="M117" s="705"/>
      <c r="N117" s="705"/>
      <c r="O117" s="705"/>
      <c r="P117" s="705"/>
      <c r="Q117" s="705"/>
      <c r="R117" s="705"/>
      <c r="S117" s="705"/>
      <c r="T117" s="705"/>
      <c r="U117" s="705"/>
      <c r="V117" s="705"/>
    </row>
    <row r="118" spans="1:22" s="541" customFormat="1" x14ac:dyDescent="0.2">
      <c r="A118" s="19"/>
      <c r="B118" s="594" t="s">
        <v>723</v>
      </c>
      <c r="C118" s="569">
        <v>0</v>
      </c>
      <c r="D118" s="569">
        <v>0</v>
      </c>
      <c r="E118" s="569">
        <v>5.9925000000000004E-3</v>
      </c>
      <c r="F118" s="569">
        <v>0.37736563000000001</v>
      </c>
      <c r="G118" s="569">
        <v>0</v>
      </c>
      <c r="H118" s="569">
        <v>2.613E-2</v>
      </c>
      <c r="I118" s="569">
        <v>0</v>
      </c>
      <c r="J118" s="569">
        <v>0</v>
      </c>
      <c r="K118" s="569">
        <v>0</v>
      </c>
      <c r="L118" s="569">
        <f t="shared" si="33"/>
        <v>0.40948813000000001</v>
      </c>
      <c r="M118" s="705"/>
      <c r="N118" s="705"/>
      <c r="O118" s="705"/>
      <c r="P118" s="705"/>
      <c r="Q118" s="705"/>
      <c r="R118" s="705"/>
      <c r="S118" s="705"/>
      <c r="T118" s="705"/>
      <c r="U118" s="705"/>
      <c r="V118" s="705"/>
    </row>
    <row r="119" spans="1:22" s="541" customFormat="1" ht="6" customHeight="1" x14ac:dyDescent="0.2">
      <c r="A119" s="19"/>
      <c r="B119" s="544"/>
      <c r="C119" s="565"/>
      <c r="D119" s="565"/>
      <c r="E119" s="621"/>
      <c r="F119" s="565"/>
      <c r="G119" s="565"/>
      <c r="H119" s="565"/>
      <c r="I119" s="565"/>
      <c r="J119" s="565"/>
      <c r="K119" s="565"/>
      <c r="L119" s="565"/>
      <c r="M119" s="705"/>
      <c r="N119" s="705"/>
      <c r="O119" s="705"/>
      <c r="P119" s="705"/>
      <c r="Q119" s="705"/>
      <c r="R119" s="705"/>
      <c r="S119" s="705"/>
      <c r="T119" s="705"/>
      <c r="U119" s="705"/>
      <c r="V119" s="705"/>
    </row>
    <row r="120" spans="1:22" s="541" customFormat="1" x14ac:dyDescent="0.2">
      <c r="A120" s="19"/>
      <c r="B120" s="595" t="s">
        <v>726</v>
      </c>
      <c r="C120" s="622">
        <v>110.91366644413419</v>
      </c>
      <c r="D120" s="622">
        <v>310.99619533814177</v>
      </c>
      <c r="E120" s="622">
        <v>1215.1462045755168</v>
      </c>
      <c r="F120" s="622">
        <v>91.014975861328338</v>
      </c>
      <c r="G120" s="622">
        <v>279.17379385566437</v>
      </c>
      <c r="H120" s="622">
        <v>846.31051264864766</v>
      </c>
      <c r="I120" s="622">
        <v>87.659543659911492</v>
      </c>
      <c r="J120" s="623">
        <v>276.81086693624849</v>
      </c>
      <c r="K120" s="623">
        <v>1150.3353123667857</v>
      </c>
      <c r="L120" s="623">
        <f>SUM(C120:K120)</f>
        <v>4368.3610716863786</v>
      </c>
      <c r="M120" s="705"/>
      <c r="N120" s="705"/>
      <c r="O120" s="705"/>
      <c r="P120" s="705"/>
      <c r="Q120" s="705"/>
      <c r="R120" s="705"/>
      <c r="S120" s="705"/>
      <c r="T120" s="705"/>
      <c r="U120" s="705"/>
      <c r="V120" s="705"/>
    </row>
    <row r="121" spans="1:22" s="541" customFormat="1" x14ac:dyDescent="0.2">
      <c r="A121" s="19"/>
      <c r="B121" s="563" t="s">
        <v>727</v>
      </c>
      <c r="C121" s="624">
        <v>13.482436226480756</v>
      </c>
      <c r="D121" s="624">
        <v>13.27964543228326</v>
      </c>
      <c r="E121" s="624">
        <v>340.45280024155744</v>
      </c>
      <c r="F121" s="624">
        <v>12.677847358091288</v>
      </c>
      <c r="G121" s="624">
        <v>12.834530822908059</v>
      </c>
      <c r="H121" s="624">
        <v>21.797209200684762</v>
      </c>
      <c r="I121" s="624">
        <v>12.602928077748805</v>
      </c>
      <c r="J121" s="625">
        <v>12.760282156720752</v>
      </c>
      <c r="K121" s="625">
        <v>339.5679514837625</v>
      </c>
      <c r="L121" s="625">
        <f>SUM(C121:K121)</f>
        <v>779.45563100023764</v>
      </c>
      <c r="M121" s="705"/>
      <c r="N121" s="705"/>
      <c r="O121" s="705"/>
      <c r="P121" s="705"/>
      <c r="Q121" s="705"/>
      <c r="R121" s="705"/>
      <c r="S121" s="705"/>
      <c r="T121" s="705"/>
      <c r="U121" s="705"/>
      <c r="V121" s="705"/>
    </row>
    <row r="122" spans="1:22" s="541" customFormat="1" x14ac:dyDescent="0.2">
      <c r="A122" s="19"/>
      <c r="B122" s="595" t="s">
        <v>728</v>
      </c>
      <c r="C122" s="622">
        <v>510.88040712965596</v>
      </c>
      <c r="D122" s="622">
        <v>630.6508512498317</v>
      </c>
      <c r="E122" s="622">
        <v>860.59154083655824</v>
      </c>
      <c r="F122" s="622">
        <v>42.429335818108513</v>
      </c>
      <c r="G122" s="622">
        <v>31.933922786742414</v>
      </c>
      <c r="H122" s="622">
        <v>338.74882488221033</v>
      </c>
      <c r="I122" s="622">
        <v>494.66023489010507</v>
      </c>
      <c r="J122" s="623">
        <v>377.7053337701642</v>
      </c>
      <c r="K122" s="623">
        <v>860.24530305461587</v>
      </c>
      <c r="L122" s="623">
        <f>SUM(C122:K122)</f>
        <v>4147.8457544179919</v>
      </c>
      <c r="M122" s="705"/>
      <c r="N122" s="705"/>
      <c r="O122" s="705"/>
      <c r="P122" s="705"/>
      <c r="Q122" s="705"/>
      <c r="R122" s="705"/>
      <c r="S122" s="705"/>
      <c r="T122" s="705"/>
      <c r="U122" s="705"/>
      <c r="V122" s="705"/>
    </row>
    <row r="123" spans="1:22" s="541" customFormat="1" x14ac:dyDescent="0.2">
      <c r="A123" s="19"/>
      <c r="B123" s="544"/>
    </row>
    <row r="124" spans="1:22" s="541" customFormat="1" x14ac:dyDescent="0.2">
      <c r="A124" s="19"/>
      <c r="B124" s="545" t="s">
        <v>729</v>
      </c>
    </row>
  </sheetData>
  <mergeCells count="2">
    <mergeCell ref="B6:L6"/>
    <mergeCell ref="B11:L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2" orientation="portrait" r:id="rId1"/>
  <headerFooter alignWithMargins="0">
    <oddFooter>&amp;R&amp;8&amp;A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showGridLines="0" showRuler="0" view="pageBreakPreview" zoomScale="85" zoomScaleNormal="75" zoomScaleSheetLayoutView="85" workbookViewId="0"/>
  </sheetViews>
  <sheetFormatPr baseColWidth="10" defaultColWidth="11.42578125" defaultRowHeight="12.75" x14ac:dyDescent="0.2"/>
  <cols>
    <col min="1" max="1" width="7.140625" customWidth="1"/>
    <col min="2" max="2" width="58.42578125" bestFit="1" customWidth="1"/>
    <col min="3" max="3" width="28.42578125" customWidth="1"/>
    <col min="4" max="4" width="22.140625" customWidth="1"/>
    <col min="5" max="5" width="18.42578125" bestFit="1" customWidth="1"/>
    <col min="6" max="6" width="20" bestFit="1" customWidth="1"/>
  </cols>
  <sheetData>
    <row r="1" spans="1:6" x14ac:dyDescent="0.2">
      <c r="A1" s="15" t="s">
        <v>66</v>
      </c>
    </row>
    <row r="2" spans="1:6" x14ac:dyDescent="0.2">
      <c r="A2" s="16"/>
    </row>
    <row r="3" spans="1:6" ht="14.25" x14ac:dyDescent="0.2">
      <c r="A3" s="16"/>
      <c r="B3" s="17" t="s">
        <v>67</v>
      </c>
      <c r="C3" s="18"/>
      <c r="D3" s="19"/>
    </row>
    <row r="4" spans="1:6" ht="14.25" x14ac:dyDescent="0.2">
      <c r="B4" s="20" t="s">
        <v>68</v>
      </c>
      <c r="C4" s="21"/>
      <c r="D4" s="22"/>
    </row>
    <row r="5" spans="1:6" x14ac:dyDescent="0.2">
      <c r="B5" s="23"/>
      <c r="C5" s="24"/>
      <c r="D5" s="24"/>
    </row>
    <row r="6" spans="1:6" x14ac:dyDescent="0.2">
      <c r="B6" s="25"/>
      <c r="C6" s="26"/>
      <c r="D6" s="26"/>
    </row>
    <row r="7" spans="1:6" x14ac:dyDescent="0.2">
      <c r="B7" s="27"/>
      <c r="C7" s="21"/>
      <c r="D7" s="28"/>
    </row>
    <row r="8" spans="1:6" ht="16.5" x14ac:dyDescent="0.25">
      <c r="B8" s="1020" t="s">
        <v>69</v>
      </c>
      <c r="C8" s="1020"/>
      <c r="D8" s="1020"/>
    </row>
    <row r="9" spans="1:6" ht="16.5" x14ac:dyDescent="0.25">
      <c r="B9" s="1020" t="s">
        <v>70</v>
      </c>
      <c r="C9" s="1020"/>
      <c r="D9" s="1020"/>
    </row>
    <row r="10" spans="1:6" ht="15.75" x14ac:dyDescent="0.25">
      <c r="B10" s="1021" t="s">
        <v>71</v>
      </c>
      <c r="C10" s="1021"/>
      <c r="D10" s="1021"/>
    </row>
    <row r="11" spans="1:6" x14ac:dyDescent="0.2">
      <c r="B11" s="27"/>
      <c r="C11" s="29"/>
      <c r="D11" s="25"/>
    </row>
    <row r="12" spans="1:6" x14ac:dyDescent="0.2">
      <c r="B12" s="24"/>
      <c r="C12" s="29"/>
      <c r="D12" s="22"/>
    </row>
    <row r="13" spans="1:6" ht="15.75" thickBot="1" x14ac:dyDescent="0.3">
      <c r="B13" s="30" t="s">
        <v>72</v>
      </c>
      <c r="C13" s="21"/>
      <c r="D13" s="19"/>
    </row>
    <row r="14" spans="1:6" ht="14.25" thickTop="1" thickBot="1" x14ac:dyDescent="0.25">
      <c r="B14" s="31"/>
      <c r="C14" s="32" t="s">
        <v>73</v>
      </c>
      <c r="D14" s="33" t="s">
        <v>74</v>
      </c>
    </row>
    <row r="15" spans="1:6" ht="13.5" thickTop="1" x14ac:dyDescent="0.2">
      <c r="B15" s="34"/>
      <c r="C15" s="35"/>
      <c r="D15" s="35"/>
    </row>
    <row r="16" spans="1:6" ht="17.25" x14ac:dyDescent="0.3">
      <c r="B16" s="36" t="s">
        <v>75</v>
      </c>
      <c r="C16" s="37">
        <f>+C19+C60</f>
        <v>220001944.71723926</v>
      </c>
      <c r="D16" s="37">
        <f>+D19+D60</f>
        <v>1940351151.8299999</v>
      </c>
      <c r="E16" s="423"/>
      <c r="F16" s="423"/>
    </row>
    <row r="17" spans="2:6" ht="13.5" thickBot="1" x14ac:dyDescent="0.25">
      <c r="B17" s="38"/>
      <c r="C17" s="39"/>
      <c r="D17" s="39"/>
      <c r="E17" s="423"/>
      <c r="F17" s="423"/>
    </row>
    <row r="18" spans="2:6" ht="13.5" thickTop="1" x14ac:dyDescent="0.2">
      <c r="B18" s="40"/>
      <c r="C18" s="41"/>
      <c r="D18" s="42"/>
      <c r="E18" s="423"/>
      <c r="F18" s="423"/>
    </row>
    <row r="19" spans="2:6" ht="15.75" x14ac:dyDescent="0.25">
      <c r="B19" s="43" t="s">
        <v>76</v>
      </c>
      <c r="C19" s="44">
        <f>+C21+C54</f>
        <v>219957214.40234005</v>
      </c>
      <c r="D19" s="44">
        <f>+D21+D54</f>
        <v>1939956643.8699999</v>
      </c>
      <c r="E19" s="423"/>
      <c r="F19" s="423"/>
    </row>
    <row r="20" spans="2:6" x14ac:dyDescent="0.2">
      <c r="B20" s="40"/>
      <c r="C20" s="42"/>
      <c r="D20" s="42"/>
      <c r="E20" s="423"/>
      <c r="F20" s="423"/>
    </row>
    <row r="21" spans="2:6" ht="15" x14ac:dyDescent="0.25">
      <c r="B21" s="45" t="s">
        <v>77</v>
      </c>
      <c r="C21" s="46">
        <f>+C23+C29</f>
        <v>197908127.90169233</v>
      </c>
      <c r="D21" s="46">
        <f>+D23+D29</f>
        <v>1745490315.6599998</v>
      </c>
      <c r="E21" s="423"/>
      <c r="F21" s="423"/>
    </row>
    <row r="22" spans="2:6" x14ac:dyDescent="0.2">
      <c r="B22" s="47"/>
      <c r="C22" s="48"/>
      <c r="D22" s="48"/>
      <c r="E22" s="423"/>
      <c r="F22" s="423"/>
    </row>
    <row r="23" spans="2:6" ht="14.25" x14ac:dyDescent="0.2">
      <c r="B23" s="49" t="s">
        <v>78</v>
      </c>
      <c r="C23" s="50">
        <f>+C26+C27</f>
        <v>144280832.39896902</v>
      </c>
      <c r="D23" s="50">
        <f>+D26+D27</f>
        <v>1272513657.51</v>
      </c>
      <c r="E23" s="423"/>
      <c r="F23" s="423"/>
    </row>
    <row r="24" spans="2:6" ht="14.25" x14ac:dyDescent="0.2">
      <c r="B24" s="49"/>
      <c r="C24" s="51"/>
      <c r="D24" s="51"/>
      <c r="E24" s="423"/>
      <c r="F24" s="423"/>
    </row>
    <row r="25" spans="2:6" x14ac:dyDescent="0.2">
      <c r="B25" s="52" t="s">
        <v>79</v>
      </c>
      <c r="C25" s="48"/>
      <c r="D25" s="48"/>
      <c r="E25" s="423"/>
      <c r="F25" s="423"/>
    </row>
    <row r="26" spans="2:6" x14ac:dyDescent="0.2">
      <c r="B26" s="40" t="s">
        <v>80</v>
      </c>
      <c r="C26" s="53">
        <v>34230192.296397679</v>
      </c>
      <c r="D26" s="53">
        <v>301900027</v>
      </c>
      <c r="E26" s="423"/>
      <c r="F26" s="423"/>
    </row>
    <row r="27" spans="2:6" x14ac:dyDescent="0.2">
      <c r="B27" s="54" t="s">
        <v>81</v>
      </c>
      <c r="C27" s="53">
        <v>110050640.10257135</v>
      </c>
      <c r="D27" s="53">
        <v>970613630.50999999</v>
      </c>
      <c r="E27" s="423"/>
      <c r="F27" s="423"/>
    </row>
    <row r="28" spans="2:6" x14ac:dyDescent="0.2">
      <c r="B28" s="52"/>
      <c r="C28" s="48"/>
      <c r="D28" s="48"/>
      <c r="E28" s="423"/>
      <c r="F28" s="423"/>
    </row>
    <row r="29" spans="2:6" ht="14.25" x14ac:dyDescent="0.2">
      <c r="B29" s="49" t="s">
        <v>82</v>
      </c>
      <c r="C29" s="51">
        <f>+C33+C41+C43+C52+C31+C51+C47+C49+C45</f>
        <v>53627295.502723306</v>
      </c>
      <c r="D29" s="51">
        <f>+D33+D41+D43+D52+D31+D51+D47+D49+D45</f>
        <v>472976658.14999998</v>
      </c>
      <c r="E29" s="423"/>
      <c r="F29" s="423"/>
    </row>
    <row r="30" spans="2:6" x14ac:dyDescent="0.2">
      <c r="B30" s="52"/>
      <c r="C30" s="48"/>
      <c r="D30" s="48"/>
      <c r="E30" s="423"/>
      <c r="F30" s="423"/>
    </row>
    <row r="31" spans="2:6" x14ac:dyDescent="0.2">
      <c r="B31" s="52" t="s">
        <v>83</v>
      </c>
      <c r="C31" s="55">
        <v>2876836.6984834019</v>
      </c>
      <c r="D31" s="48">
        <v>25372836.629999999</v>
      </c>
      <c r="E31" s="423"/>
      <c r="F31" s="423"/>
    </row>
    <row r="32" spans="2:6" x14ac:dyDescent="0.2">
      <c r="B32" s="52"/>
      <c r="C32" s="48"/>
      <c r="D32" s="48"/>
      <c r="E32" s="423"/>
      <c r="F32" s="423"/>
    </row>
    <row r="33" spans="2:6" x14ac:dyDescent="0.2">
      <c r="B33" s="52" t="s">
        <v>84</v>
      </c>
      <c r="C33" s="48">
        <f>SUM(C34:C39)</f>
        <v>19646077.097027887</v>
      </c>
      <c r="D33" s="48">
        <f>SUM(D34:D39)</f>
        <v>173272506.16999999</v>
      </c>
      <c r="E33" s="423"/>
      <c r="F33" s="423"/>
    </row>
    <row r="34" spans="2:6" x14ac:dyDescent="0.2">
      <c r="B34" s="40" t="s">
        <v>85</v>
      </c>
      <c r="C34" s="53">
        <v>5914432.3910793727</v>
      </c>
      <c r="D34" s="53">
        <v>52163519.359999999</v>
      </c>
      <c r="E34" s="423"/>
      <c r="F34" s="423"/>
    </row>
    <row r="35" spans="2:6" x14ac:dyDescent="0.2">
      <c r="B35" s="40" t="s">
        <v>86</v>
      </c>
      <c r="C35" s="53">
        <v>11182439.688712262</v>
      </c>
      <c r="D35" s="53">
        <v>98625763.319999993</v>
      </c>
      <c r="E35" s="423"/>
      <c r="F35" s="423"/>
    </row>
    <row r="36" spans="2:6" x14ac:dyDescent="0.2">
      <c r="B36" s="40" t="s">
        <v>87</v>
      </c>
      <c r="C36" s="53">
        <v>48616.319997999999</v>
      </c>
      <c r="D36" s="53">
        <v>428781.36</v>
      </c>
      <c r="E36" s="423"/>
      <c r="F36" s="423"/>
    </row>
    <row r="37" spans="2:6" x14ac:dyDescent="0.2">
      <c r="B37" s="40" t="s">
        <v>88</v>
      </c>
      <c r="C37" s="53">
        <v>34728.258778252377</v>
      </c>
      <c r="D37" s="53">
        <v>306292.82</v>
      </c>
      <c r="E37" s="423"/>
      <c r="F37" s="423"/>
    </row>
    <row r="38" spans="2:6" x14ac:dyDescent="0.2">
      <c r="B38" s="40" t="s">
        <v>89</v>
      </c>
      <c r="C38" s="53">
        <v>2461042.6466599996</v>
      </c>
      <c r="D38" s="53">
        <v>21705657.829999998</v>
      </c>
      <c r="E38" s="423"/>
      <c r="F38" s="423"/>
    </row>
    <row r="39" spans="2:6" x14ac:dyDescent="0.2">
      <c r="B39" s="40" t="s">
        <v>90</v>
      </c>
      <c r="C39" s="53">
        <v>4817.7918</v>
      </c>
      <c r="D39" s="53">
        <v>42491.48</v>
      </c>
      <c r="E39" s="423"/>
      <c r="F39" s="423"/>
    </row>
    <row r="40" spans="2:6" ht="13.5" x14ac:dyDescent="0.25">
      <c r="B40" s="56"/>
      <c r="C40" s="57"/>
      <c r="D40" s="57"/>
      <c r="E40" s="423"/>
      <c r="F40" s="423"/>
    </row>
    <row r="41" spans="2:6" x14ac:dyDescent="0.2">
      <c r="B41" s="52" t="s">
        <v>91</v>
      </c>
      <c r="C41" s="48">
        <v>8869841.3312893603</v>
      </c>
      <c r="D41" s="48">
        <v>78229339.590000004</v>
      </c>
      <c r="E41" s="423"/>
      <c r="F41" s="423"/>
    </row>
    <row r="42" spans="2:6" x14ac:dyDescent="0.2">
      <c r="B42" s="56"/>
      <c r="C42" s="58"/>
      <c r="D42" s="58"/>
      <c r="E42" s="423"/>
      <c r="F42" s="423"/>
    </row>
    <row r="43" spans="2:6" x14ac:dyDescent="0.2">
      <c r="B43" s="52" t="s">
        <v>92</v>
      </c>
      <c r="C43" s="48">
        <v>3933218.8445521742</v>
      </c>
      <c r="D43" s="48">
        <v>34689810.240000002</v>
      </c>
      <c r="E43" s="423"/>
      <c r="F43" s="423"/>
    </row>
    <row r="44" spans="2:6" x14ac:dyDescent="0.2">
      <c r="B44" s="56"/>
      <c r="C44" s="58"/>
      <c r="D44" s="58"/>
      <c r="E44" s="423"/>
      <c r="F44" s="423"/>
    </row>
    <row r="45" spans="2:6" x14ac:dyDescent="0.2">
      <c r="B45" s="52" t="s">
        <v>93</v>
      </c>
      <c r="C45" s="48">
        <v>1136477.8947620001</v>
      </c>
      <c r="D45" s="48">
        <v>10023394.09</v>
      </c>
      <c r="E45" s="423"/>
      <c r="F45" s="423"/>
    </row>
    <row r="46" spans="2:6" x14ac:dyDescent="0.2">
      <c r="B46" s="56"/>
      <c r="C46" s="53"/>
      <c r="D46" s="58"/>
      <c r="E46" s="423"/>
      <c r="F46" s="423"/>
    </row>
    <row r="47" spans="2:6" x14ac:dyDescent="0.2">
      <c r="B47" s="52" t="s">
        <v>94</v>
      </c>
      <c r="C47" s="48">
        <v>11593364.85367983</v>
      </c>
      <c r="D47" s="48">
        <v>102250000</v>
      </c>
      <c r="E47" s="423"/>
      <c r="F47" s="423"/>
    </row>
    <row r="48" spans="2:6" x14ac:dyDescent="0.2">
      <c r="B48" s="56"/>
      <c r="C48" s="53"/>
      <c r="D48" s="48"/>
      <c r="E48" s="423"/>
      <c r="F48" s="423"/>
    </row>
    <row r="49" spans="2:6" x14ac:dyDescent="0.2">
      <c r="B49" s="52" t="s">
        <v>95</v>
      </c>
      <c r="C49" s="48">
        <v>4137486.8584343572</v>
      </c>
      <c r="D49" s="48">
        <v>36491392.850000001</v>
      </c>
      <c r="E49" s="423"/>
      <c r="F49" s="423"/>
    </row>
    <row r="50" spans="2:6" x14ac:dyDescent="0.2">
      <c r="B50" s="56"/>
      <c r="C50" s="53"/>
      <c r="D50" s="48"/>
      <c r="E50" s="423"/>
      <c r="F50" s="423"/>
    </row>
    <row r="51" spans="2:6" x14ac:dyDescent="0.2">
      <c r="B51" s="52" t="s">
        <v>96</v>
      </c>
      <c r="C51" s="48">
        <v>1433991.9244942996</v>
      </c>
      <c r="D51" s="48">
        <v>12647378.58</v>
      </c>
      <c r="E51" s="423"/>
      <c r="F51" s="423"/>
    </row>
    <row r="52" spans="2:6" hidden="1" x14ac:dyDescent="0.2">
      <c r="B52" s="52"/>
      <c r="C52" s="48"/>
      <c r="D52" s="48"/>
      <c r="E52" s="423"/>
      <c r="F52" s="423"/>
    </row>
    <row r="53" spans="2:6" x14ac:dyDescent="0.2">
      <c r="B53" s="52"/>
      <c r="C53" s="48"/>
      <c r="D53" s="48"/>
      <c r="E53" s="423"/>
      <c r="F53" s="423"/>
    </row>
    <row r="54" spans="2:6" ht="15" x14ac:dyDescent="0.25">
      <c r="B54" s="45" t="s">
        <v>97</v>
      </c>
      <c r="C54" s="46">
        <f>SUM(C56:C58)</f>
        <v>22049086.500647735</v>
      </c>
      <c r="D54" s="46">
        <f>SUM(D56:D58)</f>
        <v>194466328.21000001</v>
      </c>
      <c r="E54" s="423"/>
      <c r="F54" s="423"/>
    </row>
    <row r="55" spans="2:6" ht="14.25" x14ac:dyDescent="0.2">
      <c r="B55" s="52"/>
      <c r="C55" s="59"/>
      <c r="D55" s="51"/>
      <c r="E55" s="423"/>
      <c r="F55" s="423"/>
    </row>
    <row r="56" spans="2:6" x14ac:dyDescent="0.2">
      <c r="B56" s="52" t="s">
        <v>94</v>
      </c>
      <c r="C56" s="59">
        <v>17630985.180901848</v>
      </c>
      <c r="D56" s="48">
        <v>155500000</v>
      </c>
      <c r="E56" s="423"/>
      <c r="F56" s="423"/>
    </row>
    <row r="57" spans="2:6" x14ac:dyDescent="0.2">
      <c r="B57" s="52" t="s">
        <v>95</v>
      </c>
      <c r="C57" s="59">
        <v>4418101.319745888</v>
      </c>
      <c r="D57" s="48">
        <v>38966328.210000001</v>
      </c>
      <c r="E57" s="423"/>
      <c r="F57" s="423"/>
    </row>
    <row r="58" spans="2:6" ht="14.25" x14ac:dyDescent="0.2">
      <c r="B58" s="60"/>
      <c r="C58" s="52"/>
      <c r="D58" s="61"/>
      <c r="E58" s="423"/>
      <c r="F58" s="423"/>
    </row>
    <row r="59" spans="2:6" x14ac:dyDescent="0.2">
      <c r="B59" s="62"/>
      <c r="C59" s="63"/>
      <c r="D59" s="64"/>
      <c r="E59" s="423"/>
      <c r="F59" s="423"/>
    </row>
    <row r="60" spans="2:6" ht="17.25" x14ac:dyDescent="0.3">
      <c r="B60" s="36" t="s">
        <v>98</v>
      </c>
      <c r="C60" s="37">
        <f>+C62+C64</f>
        <v>44730.314899211779</v>
      </c>
      <c r="D60" s="37">
        <f>+D62+D64</f>
        <v>394507.96</v>
      </c>
      <c r="E60" s="423"/>
      <c r="F60" s="423"/>
    </row>
    <row r="61" spans="2:6" x14ac:dyDescent="0.2">
      <c r="B61" s="52"/>
      <c r="C61" s="55"/>
      <c r="D61" s="48"/>
      <c r="E61" s="423"/>
      <c r="F61" s="423"/>
    </row>
    <row r="62" spans="2:6" x14ac:dyDescent="0.2">
      <c r="B62" s="52" t="s">
        <v>99</v>
      </c>
      <c r="C62" s="48">
        <v>36544.284824810646</v>
      </c>
      <c r="D62" s="48">
        <v>322309.63</v>
      </c>
      <c r="E62" s="423"/>
      <c r="F62" s="423"/>
    </row>
    <row r="63" spans="2:6" x14ac:dyDescent="0.2">
      <c r="B63" s="56"/>
      <c r="C63" s="48"/>
      <c r="D63" s="58"/>
      <c r="E63" s="423"/>
      <c r="F63" s="423"/>
    </row>
    <row r="64" spans="2:6" x14ac:dyDescent="0.2">
      <c r="B64" s="52" t="s">
        <v>100</v>
      </c>
      <c r="C64" s="48">
        <v>8186.0300744011292</v>
      </c>
      <c r="D64" s="48">
        <v>72198.33</v>
      </c>
      <c r="E64" s="423"/>
      <c r="F64" s="423"/>
    </row>
    <row r="65" spans="2:6" ht="13.5" thickBot="1" x14ac:dyDescent="0.25">
      <c r="B65" s="38"/>
      <c r="C65" s="65"/>
      <c r="D65" s="65"/>
      <c r="E65" s="423"/>
      <c r="F65" s="423"/>
    </row>
    <row r="66" spans="2:6" ht="13.5" thickTop="1" x14ac:dyDescent="0.2">
      <c r="B66" s="40"/>
      <c r="C66" s="42"/>
      <c r="D66" s="42"/>
      <c r="E66" s="423"/>
      <c r="F66" s="423"/>
    </row>
    <row r="67" spans="2:6" ht="17.25" x14ac:dyDescent="0.3">
      <c r="B67" s="36" t="s">
        <v>101</v>
      </c>
      <c r="C67" s="37">
        <v>1732511.6</v>
      </c>
      <c r="D67" s="37">
        <v>15280232.560000001</v>
      </c>
      <c r="E67" s="423"/>
      <c r="F67" s="423"/>
    </row>
    <row r="68" spans="2:6" x14ac:dyDescent="0.2">
      <c r="B68" s="40"/>
      <c r="C68" s="42"/>
      <c r="D68" s="42"/>
      <c r="E68" s="423"/>
      <c r="F68" s="423"/>
    </row>
    <row r="69" spans="2:6" ht="17.25" x14ac:dyDescent="0.3">
      <c r="B69" s="36" t="s">
        <v>102</v>
      </c>
      <c r="C69" s="37">
        <f>+C16-C67</f>
        <v>218269433.11723927</v>
      </c>
      <c r="D69" s="37">
        <f>+D16-D67</f>
        <v>1925070919.27</v>
      </c>
      <c r="E69" s="423"/>
      <c r="F69" s="423"/>
    </row>
    <row r="70" spans="2:6" ht="13.5" thickBot="1" x14ac:dyDescent="0.25">
      <c r="B70" s="38"/>
      <c r="C70" s="39"/>
      <c r="D70" s="39"/>
    </row>
    <row r="71" spans="2:6" ht="15.75" thickTop="1" x14ac:dyDescent="0.25">
      <c r="B71" s="66"/>
      <c r="C71" s="67"/>
      <c r="D71" s="68"/>
    </row>
    <row r="72" spans="2:6" x14ac:dyDescent="0.2">
      <c r="B72" s="69" t="s">
        <v>103</v>
      </c>
      <c r="C72" s="70"/>
      <c r="D72" s="70"/>
    </row>
    <row r="73" spans="2:6" ht="12.75" customHeight="1" x14ac:dyDescent="0.2">
      <c r="B73" s="1022" t="s">
        <v>104</v>
      </c>
      <c r="C73" s="1022"/>
      <c r="D73" s="1022"/>
    </row>
    <row r="74" spans="2:6" x14ac:dyDescent="0.2">
      <c r="B74" s="1022" t="s">
        <v>105</v>
      </c>
      <c r="C74" s="1022"/>
      <c r="D74" s="1022"/>
    </row>
  </sheetData>
  <mergeCells count="5">
    <mergeCell ref="B8:D8"/>
    <mergeCell ref="B9:D9"/>
    <mergeCell ref="B10:D10"/>
    <mergeCell ref="B73:D73"/>
    <mergeCell ref="B74:D74"/>
  </mergeCells>
  <hyperlinks>
    <hyperlink ref="A1" location="INDICE!A1" display="Indice"/>
  </hyperlinks>
  <printOptions horizontalCentered="1"/>
  <pageMargins left="0.39370078740157483" right="0.39370078740157483" top="0.19685039370078741" bottom="0.19685039370078741" header="0.15748031496062992" footer="0"/>
  <pageSetup paperSize="9" scale="86" orientation="portrait" horizontalDpi="300" verticalDpi="300" r:id="rId1"/>
  <headerFooter alignWithMargins="0">
    <oddFooter>&amp;R&amp;8&amp;A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4"/>
  <sheetViews>
    <sheetView showGridLines="0" view="pageBreakPreview" zoomScale="85" zoomScaleNormal="75" zoomScaleSheetLayoutView="85" workbookViewId="0"/>
  </sheetViews>
  <sheetFormatPr baseColWidth="10" defaultRowHeight="12.75" x14ac:dyDescent="0.2"/>
  <cols>
    <col min="1" max="1" width="8.140625" style="542" customWidth="1"/>
    <col min="2" max="2" width="46.7109375" style="542" customWidth="1"/>
    <col min="3" max="14" width="10.7109375" style="542" customWidth="1"/>
    <col min="15" max="15" width="15.7109375" style="542" customWidth="1"/>
    <col min="16" max="16" width="12.7109375" style="542" bestFit="1" customWidth="1"/>
    <col min="17" max="17" width="12.5703125" style="542" bestFit="1" customWidth="1"/>
    <col min="18" max="18" width="12.7109375" style="542" bestFit="1" customWidth="1"/>
    <col min="19" max="19" width="11.5703125" style="542" bestFit="1" customWidth="1"/>
    <col min="20" max="20" width="12.5703125" style="542" bestFit="1" customWidth="1"/>
    <col min="21" max="21" width="12.7109375" style="542" bestFit="1" customWidth="1"/>
    <col min="22" max="22" width="12.5703125" style="542" bestFit="1" customWidth="1"/>
    <col min="23" max="23" width="11.5703125" style="542" bestFit="1" customWidth="1"/>
    <col min="24" max="25" width="12.7109375" style="542" bestFit="1" customWidth="1"/>
    <col min="26" max="27" width="11.5703125" style="542" bestFit="1" customWidth="1"/>
    <col min="28" max="28" width="13.7109375" style="542" bestFit="1" customWidth="1"/>
    <col min="29" max="16384" width="11.42578125" style="542"/>
  </cols>
  <sheetData>
    <row r="1" spans="1:28" s="541" customFormat="1" x14ac:dyDescent="0.2">
      <c r="A1" s="16" t="s">
        <v>66</v>
      </c>
    </row>
    <row r="2" spans="1:28" s="19" customFormat="1" x14ac:dyDescent="0.2">
      <c r="B2" s="543"/>
    </row>
    <row r="3" spans="1:28" s="19" customFormat="1" ht="14.25" x14ac:dyDescent="0.2">
      <c r="B3" s="17" t="s">
        <v>67</v>
      </c>
      <c r="C3" s="17"/>
      <c r="D3" s="17"/>
      <c r="E3" s="17"/>
      <c r="F3" s="17"/>
      <c r="G3" s="17"/>
      <c r="H3" s="17"/>
      <c r="I3" s="17"/>
      <c r="J3" s="17"/>
      <c r="K3" s="17"/>
      <c r="L3" s="544"/>
      <c r="M3" s="544"/>
      <c r="N3" s="544"/>
      <c r="O3" s="544"/>
    </row>
    <row r="4" spans="1:28" s="19" customFormat="1" ht="14.25" x14ac:dyDescent="0.2">
      <c r="B4" s="20" t="s">
        <v>68</v>
      </c>
      <c r="C4" s="20"/>
      <c r="D4" s="20"/>
      <c r="E4" s="20"/>
      <c r="F4" s="17"/>
      <c r="G4" s="17"/>
      <c r="H4" s="17"/>
      <c r="I4" s="17"/>
      <c r="J4" s="17"/>
      <c r="K4" s="17"/>
      <c r="L4" s="544"/>
      <c r="M4" s="626"/>
      <c r="N4" s="544"/>
      <c r="O4" s="544"/>
    </row>
    <row r="5" spans="1:28" s="19" customFormat="1" ht="13.5" thickBot="1" x14ac:dyDescent="0.25">
      <c r="B5" s="544"/>
      <c r="C5" s="544"/>
      <c r="D5" s="544"/>
      <c r="E5" s="544"/>
      <c r="F5" s="544"/>
      <c r="G5" s="544"/>
      <c r="H5" s="544"/>
      <c r="I5" s="544"/>
      <c r="J5" s="544"/>
      <c r="K5" s="544"/>
      <c r="L5" s="544"/>
      <c r="M5" s="544"/>
      <c r="N5" s="544"/>
      <c r="O5" s="544"/>
    </row>
    <row r="6" spans="1:28" s="19" customFormat="1" ht="16.5" thickBot="1" x14ac:dyDescent="0.25">
      <c r="B6" s="1126" t="s">
        <v>654</v>
      </c>
      <c r="C6" s="1127"/>
      <c r="D6" s="1127"/>
      <c r="E6" s="1127"/>
      <c r="F6" s="1136"/>
      <c r="G6" s="1136"/>
      <c r="H6" s="1136"/>
      <c r="I6" s="1136"/>
      <c r="J6" s="1136"/>
      <c r="K6" s="1136"/>
      <c r="L6" s="1136"/>
      <c r="M6" s="1136"/>
      <c r="N6" s="1136"/>
      <c r="O6" s="1137"/>
    </row>
    <row r="7" spans="1:28" s="19" customFormat="1" x14ac:dyDescent="0.2">
      <c r="B7" s="21"/>
      <c r="C7" s="21"/>
      <c r="D7" s="21"/>
      <c r="E7" s="21"/>
      <c r="F7" s="21"/>
      <c r="G7" s="21"/>
      <c r="H7" s="21"/>
      <c r="I7" s="21"/>
      <c r="J7" s="21"/>
      <c r="K7" s="21"/>
      <c r="L7" s="21"/>
      <c r="M7" s="21"/>
      <c r="N7" s="21"/>
      <c r="O7" s="21"/>
    </row>
    <row r="8" spans="1:28" s="19" customFormat="1" ht="13.5" thickBot="1" x14ac:dyDescent="0.25">
      <c r="B8" s="269" t="s">
        <v>655</v>
      </c>
      <c r="C8" s="269"/>
      <c r="D8" s="21"/>
      <c r="E8" s="21"/>
      <c r="F8" s="21"/>
      <c r="G8" s="21"/>
      <c r="H8" s="21"/>
      <c r="I8" s="21"/>
      <c r="J8" s="21"/>
      <c r="K8" s="21"/>
      <c r="L8" s="627"/>
      <c r="M8" s="627"/>
      <c r="N8" s="627"/>
      <c r="O8" s="628"/>
    </row>
    <row r="9" spans="1:28" s="19" customFormat="1" ht="14.25" thickTop="1" thickBot="1" x14ac:dyDescent="0.25">
      <c r="B9" s="21"/>
      <c r="C9" s="546">
        <v>42370</v>
      </c>
      <c r="D9" s="546">
        <v>42401</v>
      </c>
      <c r="E9" s="546">
        <v>42430</v>
      </c>
      <c r="F9" s="546">
        <v>42461</v>
      </c>
      <c r="G9" s="546">
        <v>42491</v>
      </c>
      <c r="H9" s="546">
        <v>42522</v>
      </c>
      <c r="I9" s="546">
        <v>42552</v>
      </c>
      <c r="J9" s="546">
        <v>42583</v>
      </c>
      <c r="K9" s="546">
        <v>42614</v>
      </c>
      <c r="L9" s="546">
        <v>42644</v>
      </c>
      <c r="M9" s="546">
        <v>42675</v>
      </c>
      <c r="N9" s="546">
        <v>42705</v>
      </c>
      <c r="O9" s="547">
        <v>2016</v>
      </c>
    </row>
    <row r="10" spans="1:28" s="19" customFormat="1" ht="14.25" thickTop="1" thickBot="1" x14ac:dyDescent="0.25">
      <c r="B10" s="21"/>
      <c r="C10" s="21"/>
      <c r="D10" s="21"/>
      <c r="E10" s="21"/>
      <c r="F10" s="629"/>
      <c r="G10" s="629"/>
      <c r="H10" s="629"/>
      <c r="I10" s="629"/>
      <c r="J10" s="629"/>
      <c r="K10" s="629"/>
      <c r="L10" s="629"/>
      <c r="M10" s="629"/>
      <c r="N10" s="629"/>
      <c r="O10" s="21"/>
    </row>
    <row r="11" spans="1:28" s="19" customFormat="1" ht="13.5" thickBot="1" x14ac:dyDescent="0.25">
      <c r="B11" s="1128" t="s">
        <v>656</v>
      </c>
      <c r="C11" s="1129"/>
      <c r="D11" s="1129"/>
      <c r="E11" s="1129"/>
      <c r="F11" s="1138"/>
      <c r="G11" s="1139"/>
      <c r="H11" s="1139"/>
      <c r="I11" s="1139"/>
      <c r="J11" s="1139"/>
      <c r="K11" s="1139"/>
      <c r="L11" s="1139"/>
      <c r="M11" s="1139"/>
      <c r="N11" s="1139"/>
      <c r="O11" s="1140"/>
    </row>
    <row r="12" spans="1:28" s="19" customFormat="1" ht="13.5" thickBot="1" x14ac:dyDescent="0.25">
      <c r="B12" s="21"/>
      <c r="C12" s="21"/>
      <c r="D12" s="21"/>
      <c r="E12" s="21"/>
      <c r="F12" s="21"/>
      <c r="G12" s="21"/>
      <c r="H12" s="21"/>
      <c r="I12" s="21"/>
      <c r="J12" s="21"/>
      <c r="K12" s="21"/>
      <c r="L12" s="627"/>
      <c r="M12" s="627"/>
      <c r="N12" s="627"/>
      <c r="O12" s="21"/>
    </row>
    <row r="13" spans="1:28" s="199" customFormat="1" ht="15" thickBot="1" x14ac:dyDescent="0.25">
      <c r="B13" s="550" t="s">
        <v>657</v>
      </c>
      <c r="C13" s="551">
        <f>+C14+C15</f>
        <v>10409.130044478277</v>
      </c>
      <c r="D13" s="551">
        <f t="shared" ref="D13:O13" si="0">+D14+D15</f>
        <v>1623.1001034275623</v>
      </c>
      <c r="E13" s="551">
        <f t="shared" si="0"/>
        <v>3989.1352534164294</v>
      </c>
      <c r="F13" s="551">
        <f t="shared" si="0"/>
        <v>815.57575862241242</v>
      </c>
      <c r="G13" s="551">
        <f t="shared" si="0"/>
        <v>2252.0922595067677</v>
      </c>
      <c r="H13" s="551">
        <f t="shared" si="0"/>
        <v>3500.1665374237755</v>
      </c>
      <c r="I13" s="551">
        <f t="shared" si="0"/>
        <v>1558.4066671730004</v>
      </c>
      <c r="J13" s="551">
        <f t="shared" si="0"/>
        <v>351.84947851123826</v>
      </c>
      <c r="K13" s="551">
        <f t="shared" si="0"/>
        <v>2415.2235926356725</v>
      </c>
      <c r="L13" s="551">
        <f t="shared" si="0"/>
        <v>1747.9608808478949</v>
      </c>
      <c r="M13" s="551">
        <f t="shared" si="0"/>
        <v>261.49450738485871</v>
      </c>
      <c r="N13" s="551">
        <f t="shared" si="0"/>
        <v>1064.6485234279082</v>
      </c>
      <c r="O13" s="551">
        <f t="shared" si="0"/>
        <v>29988.783606855799</v>
      </c>
      <c r="P13" s="1001"/>
      <c r="Q13" s="1001"/>
      <c r="R13" s="1001"/>
      <c r="S13" s="1001"/>
      <c r="T13" s="1001"/>
      <c r="U13" s="1001"/>
      <c r="V13" s="1001"/>
      <c r="W13" s="1001"/>
      <c r="X13" s="1001"/>
      <c r="Y13" s="1001"/>
      <c r="Z13" s="1001"/>
      <c r="AA13" s="1001"/>
      <c r="AB13" s="1001"/>
    </row>
    <row r="14" spans="1:28" s="19" customFormat="1" ht="13.5" x14ac:dyDescent="0.25">
      <c r="B14" s="552" t="s">
        <v>658</v>
      </c>
      <c r="C14" s="553">
        <v>0</v>
      </c>
      <c r="D14" s="553">
        <v>793.67778949397371</v>
      </c>
      <c r="E14" s="553">
        <v>1326.5757338684989</v>
      </c>
      <c r="F14" s="553">
        <v>0</v>
      </c>
      <c r="G14" s="553">
        <v>0</v>
      </c>
      <c r="H14" s="553">
        <v>0</v>
      </c>
      <c r="I14" s="553">
        <v>0</v>
      </c>
      <c r="J14" s="553">
        <v>0</v>
      </c>
      <c r="K14" s="553">
        <v>0</v>
      </c>
      <c r="L14" s="553">
        <v>0</v>
      </c>
      <c r="M14" s="553">
        <v>0</v>
      </c>
      <c r="N14" s="553">
        <v>0</v>
      </c>
      <c r="O14" s="553">
        <f>SUM(C14:N14)</f>
        <v>2120.2535233624726</v>
      </c>
      <c r="P14" s="1002"/>
      <c r="Q14" s="1002"/>
      <c r="R14" s="1002"/>
      <c r="S14" s="1002"/>
      <c r="T14" s="1002"/>
      <c r="U14" s="1002"/>
      <c r="V14" s="1002"/>
      <c r="W14" s="1002"/>
      <c r="X14" s="1002"/>
      <c r="Y14" s="1002"/>
      <c r="Z14" s="1002"/>
      <c r="AA14" s="1002"/>
      <c r="AB14" s="1002"/>
    </row>
    <row r="15" spans="1:28" s="19" customFormat="1" ht="13.5" x14ac:dyDescent="0.25">
      <c r="B15" s="552" t="s">
        <v>659</v>
      </c>
      <c r="C15" s="553">
        <v>10409.130044478277</v>
      </c>
      <c r="D15" s="553">
        <v>829.42231393358861</v>
      </c>
      <c r="E15" s="553">
        <v>2662.5595195479304</v>
      </c>
      <c r="F15" s="553">
        <v>815.57575862241242</v>
      </c>
      <c r="G15" s="553">
        <v>2252.0922595067677</v>
      </c>
      <c r="H15" s="553">
        <v>3500.1665374237755</v>
      </c>
      <c r="I15" s="553">
        <v>1558.4066671730004</v>
      </c>
      <c r="J15" s="553">
        <v>351.84947851123826</v>
      </c>
      <c r="K15" s="553">
        <v>2415.2235926356725</v>
      </c>
      <c r="L15" s="553">
        <v>1747.9608808478949</v>
      </c>
      <c r="M15" s="553">
        <v>261.49450738485871</v>
      </c>
      <c r="N15" s="553">
        <v>1064.6485234279082</v>
      </c>
      <c r="O15" s="553">
        <f>SUM(C15:N15)</f>
        <v>27868.530083493326</v>
      </c>
      <c r="P15" s="1002"/>
      <c r="Q15" s="1002"/>
      <c r="R15" s="1002"/>
      <c r="S15" s="1002"/>
      <c r="T15" s="1002"/>
      <c r="U15" s="1002"/>
      <c r="V15" s="1002"/>
      <c r="W15" s="1002"/>
      <c r="X15" s="1002"/>
      <c r="Y15" s="1002"/>
      <c r="Z15" s="1002"/>
      <c r="AA15" s="1002"/>
      <c r="AB15" s="1002"/>
    </row>
    <row r="16" spans="1:28" s="19" customFormat="1" ht="13.5" thickBot="1" x14ac:dyDescent="0.25">
      <c r="B16" s="21"/>
      <c r="C16" s="554"/>
      <c r="D16" s="554"/>
      <c r="E16" s="554"/>
      <c r="F16" s="554"/>
      <c r="G16" s="554"/>
      <c r="H16" s="554"/>
      <c r="I16" s="554"/>
      <c r="J16" s="554"/>
      <c r="K16" s="554"/>
      <c r="L16" s="554"/>
      <c r="M16" s="554"/>
      <c r="N16" s="554"/>
      <c r="O16" s="554"/>
      <c r="P16" s="1002"/>
      <c r="Q16" s="1002"/>
      <c r="R16" s="1002"/>
      <c r="S16" s="1002"/>
      <c r="T16" s="1002"/>
      <c r="U16" s="1002"/>
      <c r="V16" s="1002"/>
      <c r="W16" s="1002"/>
      <c r="X16" s="1002"/>
      <c r="Y16" s="1002"/>
      <c r="Z16" s="1002"/>
      <c r="AA16" s="1002"/>
      <c r="AB16" s="1002"/>
    </row>
    <row r="17" spans="2:28" s="19" customFormat="1" ht="13.5" thickBot="1" x14ac:dyDescent="0.25">
      <c r="B17" s="555" t="s">
        <v>551</v>
      </c>
      <c r="C17" s="556">
        <f>+C18+C22+C25+C32+C33+C41+C44</f>
        <v>724.24269832687219</v>
      </c>
      <c r="D17" s="556">
        <f t="shared" ref="D17:O17" si="1">+D18+D22+D25+D32+D33+D41+D44</f>
        <v>1482.3333587280677</v>
      </c>
      <c r="E17" s="556">
        <f t="shared" si="1"/>
        <v>2016.7056877438326</v>
      </c>
      <c r="F17" s="556">
        <f t="shared" si="1"/>
        <v>724.06859230126815</v>
      </c>
      <c r="G17" s="556">
        <f t="shared" si="1"/>
        <v>2166.2205945074911</v>
      </c>
      <c r="H17" s="556">
        <f t="shared" si="1"/>
        <v>2476.9045646388554</v>
      </c>
      <c r="I17" s="556">
        <f t="shared" si="1"/>
        <v>1237.710569648867</v>
      </c>
      <c r="J17" s="556">
        <f t="shared" si="1"/>
        <v>292.12952400097964</v>
      </c>
      <c r="K17" s="556">
        <f t="shared" si="1"/>
        <v>754.47452690545595</v>
      </c>
      <c r="L17" s="556">
        <f t="shared" si="1"/>
        <v>389.09227502200531</v>
      </c>
      <c r="M17" s="556">
        <f t="shared" si="1"/>
        <v>254.65968502195201</v>
      </c>
      <c r="N17" s="556">
        <f t="shared" si="1"/>
        <v>534.44557168933488</v>
      </c>
      <c r="O17" s="556">
        <f t="shared" si="1"/>
        <v>13052.987648534981</v>
      </c>
      <c r="P17" s="1002"/>
      <c r="Q17" s="1002"/>
      <c r="R17" s="1002"/>
      <c r="S17" s="1002"/>
      <c r="T17" s="1002"/>
      <c r="U17" s="1002"/>
      <c r="V17" s="1002"/>
      <c r="W17" s="1002"/>
      <c r="X17" s="1002"/>
      <c r="Y17" s="1002"/>
      <c r="Z17" s="1002"/>
      <c r="AA17" s="1002"/>
      <c r="AB17" s="1002"/>
    </row>
    <row r="18" spans="2:28" s="19" customFormat="1" x14ac:dyDescent="0.2">
      <c r="B18" s="581" t="s">
        <v>660</v>
      </c>
      <c r="C18" s="558">
        <f>+C19+C20+C21</f>
        <v>78.423536966</v>
      </c>
      <c r="D18" s="558">
        <f t="shared" ref="D18:N18" si="2">+D19+D20+D21</f>
        <v>149.46411778890996</v>
      </c>
      <c r="E18" s="558">
        <f t="shared" si="2"/>
        <v>217.60669824831331</v>
      </c>
      <c r="F18" s="558">
        <f t="shared" si="2"/>
        <v>166.8743893645721</v>
      </c>
      <c r="G18" s="558">
        <f t="shared" si="2"/>
        <v>127.54823903900001</v>
      </c>
      <c r="H18" s="558">
        <f t="shared" si="2"/>
        <v>160.75694874000769</v>
      </c>
      <c r="I18" s="558">
        <f t="shared" si="2"/>
        <v>77.325115583000013</v>
      </c>
      <c r="J18" s="558">
        <f t="shared" si="2"/>
        <v>151.60969008890999</v>
      </c>
      <c r="K18" s="558">
        <f t="shared" si="2"/>
        <v>224.4298228242661</v>
      </c>
      <c r="L18" s="558">
        <f t="shared" si="2"/>
        <v>174.11745736057208</v>
      </c>
      <c r="M18" s="558">
        <f t="shared" si="2"/>
        <v>125.569886979</v>
      </c>
      <c r="N18" s="558">
        <f t="shared" si="2"/>
        <v>167.47167071300768</v>
      </c>
      <c r="O18" s="558">
        <f>SUM(C18:N18)</f>
        <v>1821.1975736955587</v>
      </c>
      <c r="P18" s="1002"/>
      <c r="Q18" s="1002"/>
      <c r="R18" s="1002"/>
      <c r="S18" s="1002"/>
      <c r="T18" s="1002"/>
      <c r="U18" s="1002"/>
      <c r="V18" s="1002"/>
      <c r="W18" s="1002"/>
      <c r="X18" s="1002"/>
      <c r="Y18" s="1002"/>
      <c r="Z18" s="1002"/>
      <c r="AA18" s="1002"/>
      <c r="AB18" s="1002"/>
    </row>
    <row r="19" spans="2:28" s="19" customFormat="1" x14ac:dyDescent="0.2">
      <c r="B19" s="559" t="s">
        <v>661</v>
      </c>
      <c r="C19" s="560">
        <v>30.66504669</v>
      </c>
      <c r="D19" s="560">
        <v>58.24745892</v>
      </c>
      <c r="E19" s="560">
        <v>76.7253610553133</v>
      </c>
      <c r="F19" s="560">
        <v>135.13872799700002</v>
      </c>
      <c r="G19" s="560">
        <v>10.375406299999998</v>
      </c>
      <c r="H19" s="560">
        <v>44.893179509999996</v>
      </c>
      <c r="I19" s="560">
        <v>30.66504669</v>
      </c>
      <c r="J19" s="560">
        <v>59.147458919999998</v>
      </c>
      <c r="K19" s="560">
        <v>83.011395432266085</v>
      </c>
      <c r="L19" s="560">
        <v>141.47085849300001</v>
      </c>
      <c r="M19" s="560">
        <v>10.375406299999998</v>
      </c>
      <c r="N19" s="560">
        <v>44.898069970000002</v>
      </c>
      <c r="O19" s="560">
        <f t="shared" ref="O19:O44" si="3">SUM(C19:N19)</f>
        <v>725.61341627757952</v>
      </c>
      <c r="P19" s="1002"/>
      <c r="Q19" s="1002"/>
      <c r="R19" s="1002"/>
      <c r="S19" s="1002"/>
      <c r="T19" s="1002"/>
      <c r="U19" s="1002"/>
      <c r="V19" s="1002"/>
      <c r="W19" s="1002"/>
      <c r="X19" s="1002"/>
      <c r="Y19" s="1002"/>
      <c r="Z19" s="1002"/>
      <c r="AA19" s="1002"/>
      <c r="AB19" s="1002"/>
    </row>
    <row r="20" spans="2:28" s="19" customFormat="1" x14ac:dyDescent="0.2">
      <c r="B20" s="561" t="s">
        <v>662</v>
      </c>
      <c r="C20" s="562">
        <v>35.068853576000002</v>
      </c>
      <c r="D20" s="562">
        <v>78.26864365890998</v>
      </c>
      <c r="E20" s="562">
        <v>124.19342434100001</v>
      </c>
      <c r="F20" s="562">
        <v>31.021978969999999</v>
      </c>
      <c r="G20" s="562">
        <v>98.714458439000012</v>
      </c>
      <c r="H20" s="562">
        <v>59.719011666999997</v>
      </c>
      <c r="I20" s="562">
        <v>33.970432193000001</v>
      </c>
      <c r="J20" s="562">
        <v>77.425438178909971</v>
      </c>
      <c r="K20" s="562">
        <v>126.445870949</v>
      </c>
      <c r="L20" s="562">
        <v>31.021978969999999</v>
      </c>
      <c r="M20" s="562">
        <v>96.736106379000006</v>
      </c>
      <c r="N20" s="562">
        <v>59.719011666999997</v>
      </c>
      <c r="O20" s="562">
        <f t="shared" si="3"/>
        <v>852.30520898882003</v>
      </c>
      <c r="P20" s="1002"/>
      <c r="Q20" s="1002"/>
      <c r="R20" s="1002"/>
      <c r="S20" s="1002"/>
      <c r="T20" s="1002"/>
      <c r="U20" s="1002"/>
      <c r="V20" s="1002"/>
      <c r="W20" s="1002"/>
      <c r="X20" s="1002"/>
      <c r="Y20" s="1002"/>
      <c r="Z20" s="1002"/>
      <c r="AA20" s="1002"/>
      <c r="AB20" s="1002"/>
    </row>
    <row r="21" spans="2:28" s="19" customFormat="1" x14ac:dyDescent="0.2">
      <c r="B21" s="561" t="s">
        <v>663</v>
      </c>
      <c r="C21" s="562">
        <v>12.689636700000001</v>
      </c>
      <c r="D21" s="562">
        <v>12.948015209999999</v>
      </c>
      <c r="E21" s="562">
        <v>16.687912851999997</v>
      </c>
      <c r="F21" s="562">
        <v>0.71368239757207896</v>
      </c>
      <c r="G21" s="562">
        <v>18.458374299999999</v>
      </c>
      <c r="H21" s="562">
        <v>56.14475756300768</v>
      </c>
      <c r="I21" s="562">
        <v>12.689636700000001</v>
      </c>
      <c r="J21" s="562">
        <v>15.036792989999999</v>
      </c>
      <c r="K21" s="562">
        <v>14.972556442999998</v>
      </c>
      <c r="L21" s="562">
        <v>1.6246198975720789</v>
      </c>
      <c r="M21" s="562">
        <v>18.458374299999999</v>
      </c>
      <c r="N21" s="562">
        <v>62.854589076007677</v>
      </c>
      <c r="O21" s="562">
        <f t="shared" si="3"/>
        <v>243.2789484291595</v>
      </c>
      <c r="P21" s="1002"/>
      <c r="Q21" s="1002"/>
      <c r="R21" s="1002"/>
      <c r="S21" s="1002"/>
      <c r="T21" s="1002"/>
      <c r="U21" s="1002"/>
      <c r="V21" s="1002"/>
      <c r="W21" s="1002"/>
      <c r="X21" s="1002"/>
      <c r="Y21" s="1002"/>
      <c r="Z21" s="1002"/>
      <c r="AA21" s="1002"/>
      <c r="AB21" s="1002"/>
    </row>
    <row r="22" spans="2:28" s="19" customFormat="1" x14ac:dyDescent="0.2">
      <c r="B22" s="563" t="s">
        <v>585</v>
      </c>
      <c r="C22" s="564">
        <f>+C23+C24</f>
        <v>3.738416E-2</v>
      </c>
      <c r="D22" s="564">
        <f t="shared" ref="D22:N22" si="4">+D23+D24</f>
        <v>3.738416E-2</v>
      </c>
      <c r="E22" s="564">
        <f t="shared" si="4"/>
        <v>3.738416E-2</v>
      </c>
      <c r="F22" s="564">
        <f t="shared" si="4"/>
        <v>3.738416E-2</v>
      </c>
      <c r="G22" s="564">
        <f t="shared" si="4"/>
        <v>3.738416E-2</v>
      </c>
      <c r="H22" s="564">
        <f t="shared" si="4"/>
        <v>245.32573060999999</v>
      </c>
      <c r="I22" s="564">
        <f t="shared" si="4"/>
        <v>3.738416E-2</v>
      </c>
      <c r="J22" s="564">
        <f t="shared" si="4"/>
        <v>3.738416E-2</v>
      </c>
      <c r="K22" s="564">
        <f t="shared" si="4"/>
        <v>3.738416E-2</v>
      </c>
      <c r="L22" s="564">
        <f t="shared" si="4"/>
        <v>3.738416E-2</v>
      </c>
      <c r="M22" s="564">
        <f t="shared" si="4"/>
        <v>3.738416E-2</v>
      </c>
      <c r="N22" s="564">
        <f t="shared" si="4"/>
        <v>245.32567643000002</v>
      </c>
      <c r="O22" s="564">
        <f t="shared" si="3"/>
        <v>491.02524863999997</v>
      </c>
      <c r="P22" s="1002"/>
      <c r="Q22" s="1002"/>
      <c r="R22" s="1002"/>
      <c r="S22" s="1002"/>
      <c r="T22" s="1002"/>
      <c r="U22" s="1002"/>
      <c r="V22" s="1002"/>
      <c r="W22" s="1002"/>
      <c r="X22" s="1002"/>
      <c r="Y22" s="1002"/>
      <c r="Z22" s="1002"/>
      <c r="AA22" s="1002"/>
      <c r="AB22" s="1002"/>
    </row>
    <row r="23" spans="2:28" s="19" customFormat="1" x14ac:dyDescent="0.2">
      <c r="B23" s="559" t="s">
        <v>664</v>
      </c>
      <c r="C23" s="560">
        <v>3.498453E-2</v>
      </c>
      <c r="D23" s="560">
        <v>3.498453E-2</v>
      </c>
      <c r="E23" s="560">
        <v>3.498453E-2</v>
      </c>
      <c r="F23" s="560">
        <v>3.498453E-2</v>
      </c>
      <c r="G23" s="560">
        <v>3.498453E-2</v>
      </c>
      <c r="H23" s="560">
        <v>245.32333097999998</v>
      </c>
      <c r="I23" s="560">
        <v>3.498453E-2</v>
      </c>
      <c r="J23" s="560">
        <v>3.498453E-2</v>
      </c>
      <c r="K23" s="560">
        <v>3.498453E-2</v>
      </c>
      <c r="L23" s="560">
        <v>3.498453E-2</v>
      </c>
      <c r="M23" s="560">
        <v>3.498453E-2</v>
      </c>
      <c r="N23" s="560">
        <v>245.3232768</v>
      </c>
      <c r="O23" s="560">
        <f t="shared" si="3"/>
        <v>490.99645308000004</v>
      </c>
      <c r="P23" s="1002"/>
      <c r="Q23" s="1002"/>
      <c r="R23" s="1002"/>
      <c r="S23" s="1002"/>
      <c r="T23" s="1002"/>
      <c r="U23" s="1002"/>
      <c r="V23" s="1002"/>
      <c r="W23" s="1002"/>
      <c r="X23" s="1002"/>
      <c r="Y23" s="1002"/>
      <c r="Z23" s="1002"/>
      <c r="AA23" s="1002"/>
      <c r="AB23" s="1002"/>
    </row>
    <row r="24" spans="2:28" s="19" customFormat="1" x14ac:dyDescent="0.2">
      <c r="B24" s="566" t="s">
        <v>665</v>
      </c>
      <c r="C24" s="567">
        <v>2.3996300000000003E-3</v>
      </c>
      <c r="D24" s="567">
        <v>2.3996300000000003E-3</v>
      </c>
      <c r="E24" s="567">
        <v>2.3996300000000003E-3</v>
      </c>
      <c r="F24" s="567">
        <v>2.3996300000000003E-3</v>
      </c>
      <c r="G24" s="567">
        <v>2.3996300000000003E-3</v>
      </c>
      <c r="H24" s="567">
        <v>2.3996300000000003E-3</v>
      </c>
      <c r="I24" s="567">
        <v>2.3996300000000003E-3</v>
      </c>
      <c r="J24" s="567">
        <v>2.3996300000000003E-3</v>
      </c>
      <c r="K24" s="567">
        <v>2.3996300000000003E-3</v>
      </c>
      <c r="L24" s="567">
        <v>2.3996300000000003E-3</v>
      </c>
      <c r="M24" s="567">
        <v>2.3996300000000003E-3</v>
      </c>
      <c r="N24" s="567">
        <v>2.3996300000000003E-3</v>
      </c>
      <c r="O24" s="567">
        <f t="shared" si="3"/>
        <v>2.8795560000000001E-2</v>
      </c>
      <c r="P24" s="1002"/>
      <c r="Q24" s="1002"/>
      <c r="R24" s="1002"/>
      <c r="S24" s="1002"/>
      <c r="T24" s="1002"/>
      <c r="U24" s="1002"/>
      <c r="V24" s="1002"/>
      <c r="W24" s="1002"/>
      <c r="X24" s="1002"/>
      <c r="Y24" s="1002"/>
      <c r="Z24" s="1002"/>
      <c r="AA24" s="1002"/>
      <c r="AB24" s="1002"/>
    </row>
    <row r="25" spans="2:28" s="19" customFormat="1" x14ac:dyDescent="0.2">
      <c r="B25" s="563" t="s">
        <v>666</v>
      </c>
      <c r="C25" s="564">
        <f>+C26+C27+C31</f>
        <v>113.11739771314268</v>
      </c>
      <c r="D25" s="564">
        <f t="shared" ref="D25:N25" si="5">+D26+D27+D31</f>
        <v>114.84118797081527</v>
      </c>
      <c r="E25" s="564">
        <f t="shared" si="5"/>
        <v>113.12158466471402</v>
      </c>
      <c r="F25" s="564">
        <f t="shared" si="5"/>
        <v>113.11693755785011</v>
      </c>
      <c r="G25" s="564">
        <f t="shared" si="5"/>
        <v>114.84059518195926</v>
      </c>
      <c r="H25" s="564">
        <f t="shared" si="5"/>
        <v>113.1175860810125</v>
      </c>
      <c r="I25" s="564">
        <f t="shared" si="5"/>
        <v>113.11800150705459</v>
      </c>
      <c r="J25" s="564">
        <f t="shared" si="5"/>
        <v>114.84161819468773</v>
      </c>
      <c r="K25" s="564">
        <f t="shared" si="5"/>
        <v>125.29001657637082</v>
      </c>
      <c r="L25" s="564">
        <f t="shared" si="5"/>
        <v>113.11770122143328</v>
      </c>
      <c r="M25" s="564">
        <f t="shared" si="5"/>
        <v>114.84131618295203</v>
      </c>
      <c r="N25" s="564">
        <f t="shared" si="5"/>
        <v>113.11830212654175</v>
      </c>
      <c r="O25" s="564">
        <f t="shared" si="3"/>
        <v>1376.482244978534</v>
      </c>
      <c r="P25" s="1002"/>
      <c r="Q25" s="1002"/>
      <c r="R25" s="1002"/>
      <c r="S25" s="1002"/>
      <c r="T25" s="1002"/>
      <c r="U25" s="1002"/>
      <c r="V25" s="1002"/>
      <c r="W25" s="1002"/>
      <c r="X25" s="1002"/>
      <c r="Y25" s="1002"/>
      <c r="Z25" s="1002"/>
      <c r="AA25" s="1002"/>
      <c r="AB25" s="1002"/>
    </row>
    <row r="26" spans="2:28" s="19" customFormat="1" x14ac:dyDescent="0.2">
      <c r="B26" s="559" t="s">
        <v>664</v>
      </c>
      <c r="C26" s="560">
        <v>0</v>
      </c>
      <c r="D26" s="560">
        <v>0</v>
      </c>
      <c r="E26" s="560">
        <v>0</v>
      </c>
      <c r="F26" s="560">
        <v>0</v>
      </c>
      <c r="G26" s="560">
        <v>0</v>
      </c>
      <c r="H26" s="560">
        <v>0</v>
      </c>
      <c r="I26" s="560">
        <v>0</v>
      </c>
      <c r="J26" s="560">
        <v>0</v>
      </c>
      <c r="K26" s="560">
        <v>0</v>
      </c>
      <c r="L26" s="560">
        <v>0</v>
      </c>
      <c r="M26" s="560">
        <v>0</v>
      </c>
      <c r="N26" s="560">
        <v>0</v>
      </c>
      <c r="O26" s="560">
        <f t="shared" si="3"/>
        <v>0</v>
      </c>
      <c r="P26" s="1002"/>
      <c r="Q26" s="1002"/>
      <c r="R26" s="1002"/>
      <c r="S26" s="1002"/>
      <c r="T26" s="1002"/>
      <c r="U26" s="1002"/>
      <c r="V26" s="1002"/>
      <c r="W26" s="1002"/>
      <c r="X26" s="1002"/>
      <c r="Y26" s="1002"/>
      <c r="Z26" s="1002"/>
      <c r="AA26" s="1002"/>
      <c r="AB26" s="1002"/>
    </row>
    <row r="27" spans="2:28" s="19" customFormat="1" x14ac:dyDescent="0.2">
      <c r="B27" s="561" t="s">
        <v>665</v>
      </c>
      <c r="C27" s="562">
        <f>+C28</f>
        <v>113.10299893000001</v>
      </c>
      <c r="D27" s="562">
        <f t="shared" ref="D27:N27" si="6">+D28</f>
        <v>114.82640870000002</v>
      </c>
      <c r="E27" s="562">
        <f t="shared" si="6"/>
        <v>113.10299893000001</v>
      </c>
      <c r="F27" s="562">
        <f t="shared" si="6"/>
        <v>113.10299893000001</v>
      </c>
      <c r="G27" s="562">
        <f t="shared" si="6"/>
        <v>114.82640870000002</v>
      </c>
      <c r="H27" s="562">
        <f t="shared" si="6"/>
        <v>113.10299893000001</v>
      </c>
      <c r="I27" s="562">
        <f t="shared" si="6"/>
        <v>113.10299893000001</v>
      </c>
      <c r="J27" s="562">
        <f t="shared" si="6"/>
        <v>114.82640870000002</v>
      </c>
      <c r="K27" s="562">
        <f t="shared" si="6"/>
        <v>113.10299893000001</v>
      </c>
      <c r="L27" s="562">
        <f t="shared" si="6"/>
        <v>113.10299893000001</v>
      </c>
      <c r="M27" s="562">
        <f t="shared" si="6"/>
        <v>114.82640870000002</v>
      </c>
      <c r="N27" s="562">
        <f t="shared" si="6"/>
        <v>113.10299892</v>
      </c>
      <c r="O27" s="562">
        <f t="shared" si="3"/>
        <v>1364.1296262300002</v>
      </c>
      <c r="P27" s="1002"/>
      <c r="Q27" s="1002"/>
      <c r="R27" s="1002"/>
      <c r="S27" s="1002"/>
      <c r="T27" s="1002"/>
      <c r="U27" s="1002"/>
      <c r="V27" s="1002"/>
      <c r="W27" s="1002"/>
      <c r="X27" s="1002"/>
      <c r="Y27" s="1002"/>
      <c r="Z27" s="1002"/>
      <c r="AA27" s="1002"/>
      <c r="AB27" s="1002"/>
    </row>
    <row r="28" spans="2:28" s="19" customFormat="1" x14ac:dyDescent="0.2">
      <c r="B28" s="607" t="s">
        <v>733</v>
      </c>
      <c r="C28" s="569">
        <v>113.10299893000001</v>
      </c>
      <c r="D28" s="569">
        <v>114.82640870000002</v>
      </c>
      <c r="E28" s="569">
        <v>113.10299893000001</v>
      </c>
      <c r="F28" s="569">
        <v>113.10299893000001</v>
      </c>
      <c r="G28" s="569">
        <v>114.82640870000002</v>
      </c>
      <c r="H28" s="569">
        <v>113.10299893000001</v>
      </c>
      <c r="I28" s="569">
        <v>113.10299893000001</v>
      </c>
      <c r="J28" s="569">
        <v>114.82640870000002</v>
      </c>
      <c r="K28" s="569">
        <v>113.10299893000001</v>
      </c>
      <c r="L28" s="569">
        <v>113.10299893000001</v>
      </c>
      <c r="M28" s="569">
        <v>114.82640870000002</v>
      </c>
      <c r="N28" s="569">
        <v>113.10299892</v>
      </c>
      <c r="O28" s="569">
        <f t="shared" si="3"/>
        <v>1364.1296262300002</v>
      </c>
      <c r="P28" s="1002"/>
      <c r="Q28" s="1002"/>
      <c r="R28" s="1002"/>
      <c r="S28" s="1002"/>
      <c r="T28" s="1002"/>
      <c r="U28" s="1002"/>
      <c r="V28" s="1002"/>
      <c r="W28" s="1002"/>
      <c r="X28" s="1002"/>
      <c r="Y28" s="1002"/>
      <c r="Z28" s="1002"/>
      <c r="AA28" s="1002"/>
      <c r="AB28" s="1002"/>
    </row>
    <row r="29" spans="2:28" s="19" customFormat="1" x14ac:dyDescent="0.2">
      <c r="B29" s="561" t="s">
        <v>668</v>
      </c>
      <c r="C29" s="562">
        <f>+C30+C31</f>
        <v>1.4398783142669297E-2</v>
      </c>
      <c r="D29" s="562">
        <f t="shared" ref="D29:N29" si="7">+D30+D31</f>
        <v>1.4779270815253123E-2</v>
      </c>
      <c r="E29" s="562">
        <f t="shared" si="7"/>
        <v>1.8585734714003946E-2</v>
      </c>
      <c r="F29" s="562">
        <f t="shared" si="7"/>
        <v>1.3938627850098619E-2</v>
      </c>
      <c r="G29" s="562">
        <f t="shared" si="7"/>
        <v>1.4186481959237345E-2</v>
      </c>
      <c r="H29" s="562">
        <f t="shared" si="7"/>
        <v>1.4587151012491782E-2</v>
      </c>
      <c r="I29" s="562">
        <f t="shared" si="7"/>
        <v>1.5002577054569362E-2</v>
      </c>
      <c r="J29" s="562">
        <f t="shared" si="7"/>
        <v>1.5209494687705457E-2</v>
      </c>
      <c r="K29" s="562">
        <f t="shared" si="7"/>
        <v>12.187017646370808</v>
      </c>
      <c r="L29" s="562">
        <f t="shared" si="7"/>
        <v>1.4702291433267586E-2</v>
      </c>
      <c r="M29" s="562">
        <f t="shared" si="7"/>
        <v>1.4907482952005261E-2</v>
      </c>
      <c r="N29" s="562">
        <f t="shared" si="7"/>
        <v>1.530320654174885E-2</v>
      </c>
      <c r="O29" s="562">
        <f t="shared" si="3"/>
        <v>12.352618748533859</v>
      </c>
      <c r="P29" s="1002"/>
      <c r="Q29" s="1002"/>
      <c r="R29" s="1002"/>
      <c r="S29" s="1002"/>
      <c r="T29" s="1002"/>
      <c r="U29" s="1002"/>
      <c r="V29" s="1002"/>
      <c r="W29" s="1002"/>
      <c r="X29" s="1002"/>
      <c r="Y29" s="1002"/>
      <c r="Z29" s="1002"/>
      <c r="AA29" s="1002"/>
      <c r="AB29" s="1002"/>
    </row>
    <row r="30" spans="2:28" s="19" customFormat="1" x14ac:dyDescent="0.2">
      <c r="B30" s="570" t="s">
        <v>733</v>
      </c>
      <c r="C30" s="569">
        <v>0</v>
      </c>
      <c r="D30" s="569">
        <v>0</v>
      </c>
      <c r="E30" s="569">
        <v>0</v>
      </c>
      <c r="F30" s="569">
        <v>0</v>
      </c>
      <c r="G30" s="569">
        <v>0</v>
      </c>
      <c r="H30" s="569">
        <v>0</v>
      </c>
      <c r="I30" s="569">
        <v>0</v>
      </c>
      <c r="J30" s="569">
        <v>0</v>
      </c>
      <c r="K30" s="569">
        <v>0</v>
      </c>
      <c r="L30" s="569">
        <v>0</v>
      </c>
      <c r="M30" s="569">
        <v>0</v>
      </c>
      <c r="N30" s="569">
        <v>0</v>
      </c>
      <c r="O30" s="569">
        <f t="shared" si="3"/>
        <v>0</v>
      </c>
      <c r="P30" s="1002"/>
      <c r="Q30" s="1002"/>
      <c r="R30" s="1002"/>
      <c r="S30" s="1002"/>
      <c r="T30" s="1002"/>
      <c r="U30" s="1002"/>
      <c r="V30" s="1002"/>
      <c r="W30" s="1002"/>
      <c r="X30" s="1002"/>
      <c r="Y30" s="1002"/>
      <c r="Z30" s="1002"/>
      <c r="AA30" s="1002"/>
      <c r="AB30" s="1002"/>
    </row>
    <row r="31" spans="2:28" s="19" customFormat="1" x14ac:dyDescent="0.2">
      <c r="B31" s="571" t="s">
        <v>586</v>
      </c>
      <c r="C31" s="569">
        <v>1.4398783142669297E-2</v>
      </c>
      <c r="D31" s="569">
        <v>1.4779270815253123E-2</v>
      </c>
      <c r="E31" s="569">
        <v>1.8585734714003946E-2</v>
      </c>
      <c r="F31" s="569">
        <v>1.3938627850098619E-2</v>
      </c>
      <c r="G31" s="569">
        <v>1.4186481959237345E-2</v>
      </c>
      <c r="H31" s="569">
        <v>1.4587151012491782E-2</v>
      </c>
      <c r="I31" s="569">
        <v>1.5002577054569362E-2</v>
      </c>
      <c r="J31" s="569">
        <v>1.5209494687705457E-2</v>
      </c>
      <c r="K31" s="569">
        <v>12.187017646370808</v>
      </c>
      <c r="L31" s="569">
        <v>1.4702291433267586E-2</v>
      </c>
      <c r="M31" s="569">
        <v>1.4907482952005261E-2</v>
      </c>
      <c r="N31" s="569">
        <v>1.530320654174885E-2</v>
      </c>
      <c r="O31" s="569">
        <f t="shared" si="3"/>
        <v>12.352618748533859</v>
      </c>
      <c r="P31" s="1002"/>
      <c r="Q31" s="1002"/>
      <c r="R31" s="1002"/>
      <c r="S31" s="1002"/>
      <c r="T31" s="1002"/>
      <c r="U31" s="1002"/>
      <c r="V31" s="1002"/>
      <c r="W31" s="1002"/>
      <c r="X31" s="1002"/>
      <c r="Y31" s="1002"/>
      <c r="Z31" s="1002"/>
      <c r="AA31" s="1002"/>
      <c r="AB31" s="1002"/>
    </row>
    <row r="32" spans="2:28" s="19" customFormat="1" x14ac:dyDescent="0.2">
      <c r="B32" s="563" t="s">
        <v>670</v>
      </c>
      <c r="C32" s="564">
        <v>18.447967032274676</v>
      </c>
      <c r="D32" s="564">
        <v>2.2620796673819741</v>
      </c>
      <c r="E32" s="564">
        <v>1.1641321378321678</v>
      </c>
      <c r="F32" s="564">
        <v>54.400373739999992</v>
      </c>
      <c r="G32" s="564">
        <v>1914.7328020065318</v>
      </c>
      <c r="H32" s="564">
        <v>0.81031141978540755</v>
      </c>
      <c r="I32" s="564">
        <v>18.447967032274676</v>
      </c>
      <c r="J32" s="564">
        <v>2.2620796673819741</v>
      </c>
      <c r="K32" s="564">
        <v>1.1641321378321678</v>
      </c>
      <c r="L32" s="564">
        <v>54.400374849999984</v>
      </c>
      <c r="M32" s="564">
        <v>4.22683038</v>
      </c>
      <c r="N32" s="564">
        <v>0.81031141978540755</v>
      </c>
      <c r="O32" s="564">
        <f t="shared" si="3"/>
        <v>2073.1293614910801</v>
      </c>
      <c r="P32" s="1002"/>
      <c r="Q32" s="1002"/>
      <c r="R32" s="1002"/>
      <c r="S32" s="1002"/>
      <c r="T32" s="1002"/>
      <c r="U32" s="1002"/>
      <c r="V32" s="1002"/>
      <c r="W32" s="1002"/>
      <c r="X32" s="1002"/>
      <c r="Y32" s="1002"/>
      <c r="Z32" s="1002"/>
      <c r="AA32" s="1002"/>
      <c r="AB32" s="1002"/>
    </row>
    <row r="33" spans="2:28" s="21" customFormat="1" x14ac:dyDescent="0.2">
      <c r="B33" s="563" t="s">
        <v>671</v>
      </c>
      <c r="C33" s="564">
        <f>+C34+C37+C38</f>
        <v>1.6708541699999999</v>
      </c>
      <c r="D33" s="564">
        <f t="shared" ref="D33:N33" si="8">+D34+D37+D38</f>
        <v>17.218655649999999</v>
      </c>
      <c r="E33" s="564">
        <f t="shared" si="8"/>
        <v>0</v>
      </c>
      <c r="F33" s="564">
        <f t="shared" si="8"/>
        <v>42.777606950000006</v>
      </c>
      <c r="G33" s="564">
        <f t="shared" si="8"/>
        <v>2.3472976600000002</v>
      </c>
      <c r="H33" s="564">
        <f t="shared" si="8"/>
        <v>0</v>
      </c>
      <c r="I33" s="564">
        <f t="shared" si="8"/>
        <v>1.6249526999999999</v>
      </c>
      <c r="J33" s="564">
        <f t="shared" si="8"/>
        <v>16.66447543</v>
      </c>
      <c r="K33" s="564">
        <f t="shared" si="8"/>
        <v>0</v>
      </c>
      <c r="L33" s="564">
        <f t="shared" si="8"/>
        <v>40.705081020000002</v>
      </c>
      <c r="M33" s="564">
        <f t="shared" si="8"/>
        <v>2.2646563200000003</v>
      </c>
      <c r="N33" s="564">
        <f t="shared" si="8"/>
        <v>0</v>
      </c>
      <c r="O33" s="564">
        <f t="shared" si="3"/>
        <v>125.27357989999999</v>
      </c>
      <c r="P33" s="425"/>
      <c r="Q33" s="425"/>
      <c r="R33" s="425"/>
      <c r="S33" s="425"/>
      <c r="T33" s="425"/>
      <c r="U33" s="425"/>
      <c r="V33" s="425"/>
      <c r="W33" s="425"/>
      <c r="X33" s="425"/>
      <c r="Y33" s="425"/>
      <c r="Z33" s="425"/>
      <c r="AA33" s="425"/>
      <c r="AB33" s="425"/>
    </row>
    <row r="34" spans="2:28" s="21" customFormat="1" x14ac:dyDescent="0.2">
      <c r="B34" s="630" t="s">
        <v>672</v>
      </c>
      <c r="C34" s="114">
        <f>+C36+C35</f>
        <v>0</v>
      </c>
      <c r="D34" s="114">
        <f t="shared" ref="D34:N34" si="9">+D36+D35</f>
        <v>0</v>
      </c>
      <c r="E34" s="114">
        <f t="shared" si="9"/>
        <v>0</v>
      </c>
      <c r="F34" s="114">
        <f t="shared" si="9"/>
        <v>0</v>
      </c>
      <c r="G34" s="114">
        <f t="shared" si="9"/>
        <v>0</v>
      </c>
      <c r="H34" s="114">
        <f t="shared" si="9"/>
        <v>0</v>
      </c>
      <c r="I34" s="114">
        <f t="shared" si="9"/>
        <v>0</v>
      </c>
      <c r="J34" s="114">
        <f t="shared" si="9"/>
        <v>0</v>
      </c>
      <c r="K34" s="114">
        <f t="shared" si="9"/>
        <v>0</v>
      </c>
      <c r="L34" s="114">
        <f t="shared" si="9"/>
        <v>0</v>
      </c>
      <c r="M34" s="114">
        <f t="shared" si="9"/>
        <v>0</v>
      </c>
      <c r="N34" s="114">
        <f t="shared" si="9"/>
        <v>0</v>
      </c>
      <c r="O34" s="114">
        <f t="shared" si="3"/>
        <v>0</v>
      </c>
      <c r="P34" s="425"/>
      <c r="Q34" s="425"/>
      <c r="R34" s="425"/>
      <c r="S34" s="425"/>
      <c r="T34" s="425"/>
      <c r="U34" s="425"/>
      <c r="V34" s="425"/>
      <c r="W34" s="425"/>
      <c r="X34" s="425"/>
      <c r="Y34" s="425"/>
      <c r="Z34" s="425"/>
      <c r="AA34" s="425"/>
      <c r="AB34" s="425"/>
    </row>
    <row r="35" spans="2:28" s="21" customFormat="1" x14ac:dyDescent="0.2">
      <c r="B35" s="631" t="s">
        <v>673</v>
      </c>
      <c r="C35" s="632">
        <v>0</v>
      </c>
      <c r="D35" s="632">
        <v>0</v>
      </c>
      <c r="E35" s="632">
        <v>0</v>
      </c>
      <c r="F35" s="632">
        <v>0</v>
      </c>
      <c r="G35" s="632">
        <v>0</v>
      </c>
      <c r="H35" s="632">
        <v>0</v>
      </c>
      <c r="I35" s="632">
        <v>0</v>
      </c>
      <c r="J35" s="632">
        <v>0</v>
      </c>
      <c r="K35" s="632">
        <v>0</v>
      </c>
      <c r="L35" s="632">
        <v>0</v>
      </c>
      <c r="M35" s="632">
        <v>0</v>
      </c>
      <c r="N35" s="632">
        <v>0</v>
      </c>
      <c r="O35" s="632">
        <f t="shared" si="3"/>
        <v>0</v>
      </c>
      <c r="P35" s="425"/>
      <c r="Q35" s="425"/>
      <c r="R35" s="425"/>
      <c r="S35" s="425"/>
      <c r="T35" s="425"/>
      <c r="U35" s="425"/>
      <c r="V35" s="425"/>
      <c r="W35" s="425"/>
      <c r="X35" s="425"/>
      <c r="Y35" s="425"/>
      <c r="Z35" s="425"/>
      <c r="AA35" s="425"/>
      <c r="AB35" s="425"/>
    </row>
    <row r="36" spans="2:28" s="21" customFormat="1" x14ac:dyDescent="0.2">
      <c r="B36" s="113" t="s">
        <v>674</v>
      </c>
      <c r="C36" s="632">
        <v>0</v>
      </c>
      <c r="D36" s="632">
        <v>0</v>
      </c>
      <c r="E36" s="632">
        <v>0</v>
      </c>
      <c r="F36" s="632">
        <v>0</v>
      </c>
      <c r="G36" s="632">
        <v>0</v>
      </c>
      <c r="H36" s="632">
        <v>0</v>
      </c>
      <c r="I36" s="632">
        <v>0</v>
      </c>
      <c r="J36" s="632">
        <v>0</v>
      </c>
      <c r="K36" s="632">
        <v>0</v>
      </c>
      <c r="L36" s="632">
        <v>0</v>
      </c>
      <c r="M36" s="632">
        <v>0</v>
      </c>
      <c r="N36" s="632">
        <v>0</v>
      </c>
      <c r="O36" s="632">
        <f t="shared" si="3"/>
        <v>0</v>
      </c>
      <c r="P36" s="425"/>
      <c r="Q36" s="425"/>
      <c r="R36" s="425"/>
      <c r="S36" s="425"/>
      <c r="T36" s="425"/>
      <c r="U36" s="425"/>
      <c r="V36" s="425"/>
      <c r="W36" s="425"/>
      <c r="X36" s="425"/>
      <c r="Y36" s="425"/>
      <c r="Z36" s="425"/>
      <c r="AA36" s="425"/>
      <c r="AB36" s="425"/>
    </row>
    <row r="37" spans="2:28" s="21" customFormat="1" x14ac:dyDescent="0.2">
      <c r="B37" s="631" t="s">
        <v>675</v>
      </c>
      <c r="C37" s="632">
        <v>1.6708541699999999</v>
      </c>
      <c r="D37" s="632">
        <v>17.218655649999999</v>
      </c>
      <c r="E37" s="632">
        <v>0</v>
      </c>
      <c r="F37" s="632">
        <v>42.777606950000006</v>
      </c>
      <c r="G37" s="632">
        <v>2.3472976600000002</v>
      </c>
      <c r="H37" s="632">
        <v>0</v>
      </c>
      <c r="I37" s="632">
        <v>1.6249526999999999</v>
      </c>
      <c r="J37" s="632">
        <v>16.66447543</v>
      </c>
      <c r="K37" s="632">
        <v>0</v>
      </c>
      <c r="L37" s="632">
        <v>40.705081020000002</v>
      </c>
      <c r="M37" s="632">
        <v>2.2646563200000003</v>
      </c>
      <c r="N37" s="632">
        <v>0</v>
      </c>
      <c r="O37" s="632">
        <f t="shared" si="3"/>
        <v>125.27357989999999</v>
      </c>
      <c r="P37" s="425"/>
      <c r="Q37" s="425"/>
      <c r="R37" s="425"/>
      <c r="S37" s="425"/>
      <c r="T37" s="425"/>
      <c r="U37" s="425"/>
      <c r="V37" s="425"/>
      <c r="W37" s="425"/>
      <c r="X37" s="425"/>
      <c r="Y37" s="425"/>
      <c r="Z37" s="425"/>
      <c r="AA37" s="425"/>
      <c r="AB37" s="425"/>
    </row>
    <row r="38" spans="2:28" s="21" customFormat="1" x14ac:dyDescent="0.2">
      <c r="B38" s="633" t="s">
        <v>676</v>
      </c>
      <c r="C38" s="634">
        <f>+C39+C40</f>
        <v>0</v>
      </c>
      <c r="D38" s="634">
        <f t="shared" ref="D38:N38" si="10">+D39+D40</f>
        <v>0</v>
      </c>
      <c r="E38" s="634">
        <f t="shared" si="10"/>
        <v>0</v>
      </c>
      <c r="F38" s="634">
        <f t="shared" si="10"/>
        <v>0</v>
      </c>
      <c r="G38" s="634">
        <f t="shared" si="10"/>
        <v>0</v>
      </c>
      <c r="H38" s="634">
        <f t="shared" si="10"/>
        <v>0</v>
      </c>
      <c r="I38" s="634">
        <f t="shared" si="10"/>
        <v>0</v>
      </c>
      <c r="J38" s="634">
        <f t="shared" si="10"/>
        <v>0</v>
      </c>
      <c r="K38" s="634">
        <f t="shared" si="10"/>
        <v>0</v>
      </c>
      <c r="L38" s="634">
        <f t="shared" si="10"/>
        <v>0</v>
      </c>
      <c r="M38" s="634">
        <f t="shared" si="10"/>
        <v>0</v>
      </c>
      <c r="N38" s="634">
        <f t="shared" si="10"/>
        <v>0</v>
      </c>
      <c r="O38" s="634">
        <f t="shared" si="3"/>
        <v>0</v>
      </c>
      <c r="P38" s="425"/>
      <c r="Q38" s="425"/>
      <c r="R38" s="425"/>
      <c r="S38" s="425"/>
      <c r="T38" s="425"/>
      <c r="U38" s="425"/>
      <c r="V38" s="425"/>
      <c r="W38" s="425"/>
      <c r="X38" s="425"/>
      <c r="Y38" s="425"/>
      <c r="Z38" s="425"/>
      <c r="AA38" s="425"/>
      <c r="AB38" s="425"/>
    </row>
    <row r="39" spans="2:28" s="21" customFormat="1" x14ac:dyDescent="0.2">
      <c r="B39" s="113" t="s">
        <v>677</v>
      </c>
      <c r="C39" s="634">
        <v>0</v>
      </c>
      <c r="D39" s="634">
        <v>0</v>
      </c>
      <c r="E39" s="634">
        <v>0</v>
      </c>
      <c r="F39" s="634">
        <v>0</v>
      </c>
      <c r="G39" s="634">
        <v>0</v>
      </c>
      <c r="H39" s="634">
        <v>0</v>
      </c>
      <c r="I39" s="634">
        <v>0</v>
      </c>
      <c r="J39" s="634">
        <v>0</v>
      </c>
      <c r="K39" s="634">
        <v>0</v>
      </c>
      <c r="L39" s="634">
        <v>0</v>
      </c>
      <c r="M39" s="634">
        <v>0</v>
      </c>
      <c r="N39" s="634">
        <v>0</v>
      </c>
      <c r="O39" s="634">
        <f t="shared" si="3"/>
        <v>0</v>
      </c>
      <c r="P39" s="425"/>
      <c r="Q39" s="425"/>
      <c r="R39" s="425"/>
      <c r="S39" s="425"/>
      <c r="T39" s="425"/>
      <c r="U39" s="425"/>
      <c r="V39" s="425"/>
      <c r="W39" s="425"/>
      <c r="X39" s="425"/>
      <c r="Y39" s="425"/>
      <c r="Z39" s="425"/>
      <c r="AA39" s="425"/>
      <c r="AB39" s="425"/>
    </row>
    <row r="40" spans="2:28" s="21" customFormat="1" x14ac:dyDescent="0.2">
      <c r="B40" s="635" t="s">
        <v>678</v>
      </c>
      <c r="C40" s="636">
        <v>0</v>
      </c>
      <c r="D40" s="636">
        <v>0</v>
      </c>
      <c r="E40" s="636">
        <v>0</v>
      </c>
      <c r="F40" s="636">
        <v>0</v>
      </c>
      <c r="G40" s="636">
        <v>0</v>
      </c>
      <c r="H40" s="636">
        <v>0</v>
      </c>
      <c r="I40" s="636">
        <v>0</v>
      </c>
      <c r="J40" s="636">
        <v>0</v>
      </c>
      <c r="K40" s="636">
        <v>0</v>
      </c>
      <c r="L40" s="636">
        <v>0</v>
      </c>
      <c r="M40" s="636">
        <v>0</v>
      </c>
      <c r="N40" s="636">
        <v>0</v>
      </c>
      <c r="O40" s="636">
        <f t="shared" si="3"/>
        <v>0</v>
      </c>
      <c r="P40" s="425"/>
      <c r="Q40" s="425"/>
      <c r="R40" s="425"/>
      <c r="S40" s="425"/>
      <c r="T40" s="425"/>
      <c r="U40" s="425"/>
      <c r="V40" s="425"/>
      <c r="W40" s="425"/>
      <c r="X40" s="425"/>
      <c r="Y40" s="425"/>
      <c r="Z40" s="425"/>
      <c r="AA40" s="425"/>
      <c r="AB40" s="425"/>
    </row>
    <row r="41" spans="2:28" s="19" customFormat="1" x14ac:dyDescent="0.2">
      <c r="B41" s="563" t="s">
        <v>679</v>
      </c>
      <c r="C41" s="564">
        <f>+C43+C42</f>
        <v>7.9932492499999999</v>
      </c>
      <c r="D41" s="564">
        <f t="shared" ref="D41:N41" si="11">+D43+D42</f>
        <v>7.9932492499999999</v>
      </c>
      <c r="E41" s="564">
        <f t="shared" si="11"/>
        <v>6.7142764599999998</v>
      </c>
      <c r="F41" s="564">
        <f t="shared" si="11"/>
        <v>6.7142764599999936</v>
      </c>
      <c r="G41" s="564">
        <f t="shared" si="11"/>
        <v>6.7142764599999989</v>
      </c>
      <c r="H41" s="564">
        <f t="shared" si="11"/>
        <v>6.7142764599999998</v>
      </c>
      <c r="I41" s="564">
        <f t="shared" si="11"/>
        <v>6.7142764599999998</v>
      </c>
      <c r="J41" s="564">
        <f t="shared" si="11"/>
        <v>6.7142764600000007</v>
      </c>
      <c r="K41" s="564">
        <f t="shared" si="11"/>
        <v>6.7142764599999998</v>
      </c>
      <c r="L41" s="564">
        <f t="shared" si="11"/>
        <v>6.7142764099999965</v>
      </c>
      <c r="M41" s="564">
        <f t="shared" si="11"/>
        <v>7.7196109999999996</v>
      </c>
      <c r="N41" s="564">
        <f t="shared" si="11"/>
        <v>7.7196109999999996</v>
      </c>
      <c r="O41" s="564">
        <f t="shared" si="3"/>
        <v>85.139932129999991</v>
      </c>
      <c r="P41" s="1002"/>
      <c r="Q41" s="1002"/>
      <c r="R41" s="1002"/>
      <c r="S41" s="1002"/>
      <c r="T41" s="1002"/>
      <c r="U41" s="1002"/>
      <c r="V41" s="1002"/>
      <c r="W41" s="1002"/>
      <c r="X41" s="1002"/>
      <c r="Y41" s="1002"/>
      <c r="Z41" s="1002"/>
      <c r="AA41" s="1002"/>
      <c r="AB41" s="1002"/>
    </row>
    <row r="42" spans="2:28" s="19" customFormat="1" x14ac:dyDescent="0.2">
      <c r="B42" s="559" t="s">
        <v>680</v>
      </c>
      <c r="C42" s="560">
        <v>0</v>
      </c>
      <c r="D42" s="560">
        <v>0</v>
      </c>
      <c r="E42" s="560">
        <v>0</v>
      </c>
      <c r="F42" s="560">
        <v>0</v>
      </c>
      <c r="G42" s="560">
        <v>0</v>
      </c>
      <c r="H42" s="560">
        <v>0</v>
      </c>
      <c r="I42" s="560">
        <v>0</v>
      </c>
      <c r="J42" s="560">
        <v>0</v>
      </c>
      <c r="K42" s="560">
        <v>0</v>
      </c>
      <c r="L42" s="560">
        <v>0</v>
      </c>
      <c r="M42" s="560">
        <v>0</v>
      </c>
      <c r="N42" s="560">
        <v>0</v>
      </c>
      <c r="O42" s="560">
        <f t="shared" si="3"/>
        <v>0</v>
      </c>
      <c r="P42" s="1002"/>
      <c r="Q42" s="1002"/>
      <c r="R42" s="1002"/>
      <c r="S42" s="1002"/>
      <c r="T42" s="1002"/>
      <c r="U42" s="1002"/>
      <c r="V42" s="1002"/>
      <c r="W42" s="1002"/>
      <c r="X42" s="1002"/>
      <c r="Y42" s="1002"/>
      <c r="Z42" s="1002"/>
      <c r="AA42" s="1002"/>
      <c r="AB42" s="1002"/>
    </row>
    <row r="43" spans="2:28" s="19" customFormat="1" x14ac:dyDescent="0.2">
      <c r="B43" s="561" t="s">
        <v>668</v>
      </c>
      <c r="C43" s="562">
        <v>7.9932492499999999</v>
      </c>
      <c r="D43" s="562">
        <v>7.9932492499999999</v>
      </c>
      <c r="E43" s="562">
        <v>6.7142764599999998</v>
      </c>
      <c r="F43" s="562">
        <v>6.7142764599999936</v>
      </c>
      <c r="G43" s="562">
        <v>6.7142764599999989</v>
      </c>
      <c r="H43" s="562">
        <v>6.7142764599999998</v>
      </c>
      <c r="I43" s="562">
        <v>6.7142764599999998</v>
      </c>
      <c r="J43" s="562">
        <v>6.7142764600000007</v>
      </c>
      <c r="K43" s="562">
        <v>6.7142764599999998</v>
      </c>
      <c r="L43" s="562">
        <v>6.7142764099999965</v>
      </c>
      <c r="M43" s="562">
        <v>7.7196109999999996</v>
      </c>
      <c r="N43" s="562">
        <v>7.7196109999999996</v>
      </c>
      <c r="O43" s="562">
        <f t="shared" si="3"/>
        <v>85.139932129999991</v>
      </c>
      <c r="P43" s="1002"/>
      <c r="Q43" s="1002"/>
      <c r="R43" s="1002"/>
      <c r="S43" s="1002"/>
      <c r="T43" s="1002"/>
      <c r="U43" s="1002"/>
      <c r="V43" s="1002"/>
      <c r="W43" s="1002"/>
      <c r="X43" s="1002"/>
      <c r="Y43" s="1002"/>
      <c r="Z43" s="1002"/>
      <c r="AA43" s="1002"/>
      <c r="AB43" s="1002"/>
    </row>
    <row r="44" spans="2:28" s="19" customFormat="1" x14ac:dyDescent="0.2">
      <c r="B44" s="563" t="s">
        <v>681</v>
      </c>
      <c r="C44" s="564">
        <v>504.55230903545475</v>
      </c>
      <c r="D44" s="564">
        <v>1190.5166842409606</v>
      </c>
      <c r="E44" s="564">
        <v>1678.0616120729733</v>
      </c>
      <c r="F44" s="564">
        <v>340.14762406884591</v>
      </c>
      <c r="G44" s="564">
        <v>0</v>
      </c>
      <c r="H44" s="564">
        <v>1950.17971132805</v>
      </c>
      <c r="I44" s="564">
        <v>1020.4428722065377</v>
      </c>
      <c r="J44" s="564">
        <v>0</v>
      </c>
      <c r="K44" s="564">
        <v>396.83889474698685</v>
      </c>
      <c r="L44" s="564">
        <v>0</v>
      </c>
      <c r="M44" s="564">
        <v>0</v>
      </c>
      <c r="N44" s="564">
        <v>0</v>
      </c>
      <c r="O44" s="564">
        <f t="shared" si="3"/>
        <v>7080.7397076998086</v>
      </c>
      <c r="P44" s="1002"/>
      <c r="Q44" s="1002"/>
      <c r="R44" s="1002"/>
      <c r="S44" s="1002"/>
      <c r="T44" s="1002"/>
      <c r="U44" s="1002"/>
      <c r="V44" s="1002"/>
      <c r="W44" s="1002"/>
      <c r="X44" s="1002"/>
      <c r="Y44" s="1002"/>
      <c r="Z44" s="1002"/>
      <c r="AA44" s="1002"/>
      <c r="AB44" s="1002"/>
    </row>
    <row r="45" spans="2:28" s="19" customFormat="1" ht="13.5" thickBot="1" x14ac:dyDescent="0.25">
      <c r="B45" s="21"/>
      <c r="C45" s="554"/>
      <c r="D45" s="554"/>
      <c r="E45" s="554"/>
      <c r="F45" s="554"/>
      <c r="G45" s="554"/>
      <c r="H45" s="554"/>
      <c r="I45" s="554"/>
      <c r="J45" s="554"/>
      <c r="K45" s="554"/>
      <c r="L45" s="554"/>
      <c r="M45" s="554"/>
      <c r="N45" s="554"/>
      <c r="O45" s="554"/>
      <c r="P45" s="1002"/>
      <c r="Q45" s="1002"/>
      <c r="R45" s="1002"/>
      <c r="S45" s="1002"/>
      <c r="T45" s="1002"/>
      <c r="U45" s="1002"/>
      <c r="V45" s="1002"/>
      <c r="W45" s="1002"/>
      <c r="X45" s="1002"/>
      <c r="Y45" s="1002"/>
      <c r="Z45" s="1002"/>
      <c r="AA45" s="1002"/>
      <c r="AB45" s="1002"/>
    </row>
    <row r="46" spans="2:28" s="19" customFormat="1" ht="13.5" thickBot="1" x14ac:dyDescent="0.25">
      <c r="B46" s="555" t="s">
        <v>682</v>
      </c>
      <c r="C46" s="556">
        <f>+C47+C50+C67+C84+C85+C88+C89+C90+C91+C92+C86+C93+C104+C105+C108+C87+C94+C95+C96+C101+C97+C98+C102+C103</f>
        <v>9684.8873461527146</v>
      </c>
      <c r="D46" s="556">
        <f>+D47+D50+D67+D84+D85+D88+D89+D90+D91+D92+D86+D93+D104+D105+D108+D87+D94+D95+D96+D101+D97+D98+D102+D103</f>
        <v>140.76674469045824</v>
      </c>
      <c r="E46" s="556">
        <f>+E47+E50+E67+E84+E85+E88+E89+E90+E91+E92+E86+E93+E104+E105+E108+E87+E94+E95+E96+E101+E97+E98+E102+E103+E100+E99</f>
        <v>1972.4295656713948</v>
      </c>
      <c r="F46" s="556">
        <f t="shared" ref="F46:O46" si="12">+F47+F50+F67+F84+F85+F88+F89+F90+F91+F92+F86+F93+F104+F105+F108+F87+F94+F95+F96+F101+F97+F98+F102+F103+F100+F99</f>
        <v>91.507166310458246</v>
      </c>
      <c r="G46" s="556">
        <f t="shared" si="12"/>
        <v>85.87166500045825</v>
      </c>
      <c r="H46" s="556">
        <f t="shared" si="12"/>
        <v>1023.2619727742549</v>
      </c>
      <c r="I46" s="556">
        <f t="shared" si="12"/>
        <v>320.69609752045824</v>
      </c>
      <c r="J46" s="556">
        <f t="shared" si="12"/>
        <v>59.719954510458237</v>
      </c>
      <c r="K46" s="556">
        <f t="shared" si="12"/>
        <v>1660.749065727025</v>
      </c>
      <c r="L46" s="556">
        <f t="shared" si="12"/>
        <v>1358.8686058204582</v>
      </c>
      <c r="M46" s="556">
        <f t="shared" si="12"/>
        <v>6.8348223604582428</v>
      </c>
      <c r="N46" s="556">
        <f t="shared" si="12"/>
        <v>530.20295174425485</v>
      </c>
      <c r="O46" s="556">
        <f t="shared" si="12"/>
        <v>16935.795958282852</v>
      </c>
      <c r="P46" s="1002"/>
      <c r="Q46" s="1002"/>
      <c r="R46" s="1002"/>
      <c r="S46" s="1002"/>
      <c r="T46" s="1002"/>
      <c r="U46" s="1002"/>
      <c r="V46" s="1002"/>
      <c r="W46" s="1002"/>
      <c r="X46" s="1002"/>
      <c r="Y46" s="1002"/>
      <c r="Z46" s="1002"/>
      <c r="AA46" s="1002"/>
      <c r="AB46" s="1002"/>
    </row>
    <row r="47" spans="2:28" s="19" customFormat="1" x14ac:dyDescent="0.2">
      <c r="B47" s="581" t="s">
        <v>683</v>
      </c>
      <c r="C47" s="558">
        <f>+C48</f>
        <v>0</v>
      </c>
      <c r="D47" s="558">
        <f t="shared" ref="D47:N48" si="13">+D48</f>
        <v>0</v>
      </c>
      <c r="E47" s="558">
        <f t="shared" si="13"/>
        <v>0</v>
      </c>
      <c r="F47" s="558">
        <f t="shared" si="13"/>
        <v>0</v>
      </c>
      <c r="G47" s="558">
        <f t="shared" si="13"/>
        <v>0</v>
      </c>
      <c r="H47" s="558">
        <f t="shared" si="13"/>
        <v>0</v>
      </c>
      <c r="I47" s="558">
        <f t="shared" si="13"/>
        <v>0</v>
      </c>
      <c r="J47" s="558">
        <f t="shared" si="13"/>
        <v>0</v>
      </c>
      <c r="K47" s="558">
        <f t="shared" si="13"/>
        <v>0</v>
      </c>
      <c r="L47" s="558">
        <f t="shared" si="13"/>
        <v>0</v>
      </c>
      <c r="M47" s="558">
        <f t="shared" si="13"/>
        <v>0</v>
      </c>
      <c r="N47" s="558">
        <f t="shared" si="13"/>
        <v>0</v>
      </c>
      <c r="O47" s="558">
        <f>SUM(C47:N47)</f>
        <v>0</v>
      </c>
      <c r="P47" s="1002"/>
      <c r="Q47" s="1002"/>
      <c r="R47" s="1002"/>
      <c r="S47" s="1002"/>
      <c r="T47" s="1002"/>
      <c r="U47" s="1002"/>
      <c r="V47" s="1002"/>
      <c r="W47" s="1002"/>
      <c r="X47" s="1002"/>
      <c r="Y47" s="1002"/>
      <c r="Z47" s="1002"/>
      <c r="AA47" s="1002"/>
      <c r="AB47" s="1002"/>
    </row>
    <row r="48" spans="2:28" s="19" customFormat="1" x14ac:dyDescent="0.2">
      <c r="B48" s="561" t="s">
        <v>684</v>
      </c>
      <c r="C48" s="562">
        <f>+C49</f>
        <v>0</v>
      </c>
      <c r="D48" s="562">
        <f t="shared" si="13"/>
        <v>0</v>
      </c>
      <c r="E48" s="562">
        <f t="shared" si="13"/>
        <v>0</v>
      </c>
      <c r="F48" s="562">
        <f t="shared" si="13"/>
        <v>0</v>
      </c>
      <c r="G48" s="562">
        <f t="shared" si="13"/>
        <v>0</v>
      </c>
      <c r="H48" s="562">
        <f t="shared" si="13"/>
        <v>0</v>
      </c>
      <c r="I48" s="562">
        <f t="shared" si="13"/>
        <v>0</v>
      </c>
      <c r="J48" s="562">
        <f t="shared" si="13"/>
        <v>0</v>
      </c>
      <c r="K48" s="562">
        <f t="shared" si="13"/>
        <v>0</v>
      </c>
      <c r="L48" s="562">
        <f t="shared" si="13"/>
        <v>0</v>
      </c>
      <c r="M48" s="562">
        <f t="shared" si="13"/>
        <v>0</v>
      </c>
      <c r="N48" s="562">
        <f t="shared" si="13"/>
        <v>0</v>
      </c>
      <c r="O48" s="562">
        <f t="shared" ref="O48:O111" si="14">SUM(C48:N48)</f>
        <v>0</v>
      </c>
      <c r="P48" s="1002"/>
      <c r="Q48" s="1002"/>
      <c r="R48" s="1002"/>
      <c r="S48" s="1002"/>
      <c r="T48" s="1002"/>
      <c r="U48" s="1002"/>
      <c r="V48" s="1002"/>
      <c r="W48" s="1002"/>
      <c r="X48" s="1002"/>
      <c r="Y48" s="1002"/>
      <c r="Z48" s="1002"/>
      <c r="AA48" s="1002"/>
      <c r="AB48" s="1002"/>
    </row>
    <row r="49" spans="2:28" s="19" customFormat="1" x14ac:dyDescent="0.2">
      <c r="B49" s="545" t="s">
        <v>685</v>
      </c>
      <c r="C49" s="569">
        <v>0</v>
      </c>
      <c r="D49" s="569">
        <v>0</v>
      </c>
      <c r="E49" s="569">
        <v>0</v>
      </c>
      <c r="F49" s="569">
        <v>0</v>
      </c>
      <c r="G49" s="569">
        <v>0</v>
      </c>
      <c r="H49" s="569">
        <v>0</v>
      </c>
      <c r="I49" s="569">
        <v>0</v>
      </c>
      <c r="J49" s="569">
        <v>0</v>
      </c>
      <c r="K49" s="569">
        <v>0</v>
      </c>
      <c r="L49" s="569">
        <v>0</v>
      </c>
      <c r="M49" s="569">
        <v>0</v>
      </c>
      <c r="N49" s="569">
        <v>0</v>
      </c>
      <c r="O49" s="569">
        <f t="shared" si="14"/>
        <v>0</v>
      </c>
      <c r="P49" s="1002"/>
      <c r="Q49" s="1002"/>
      <c r="R49" s="1002"/>
      <c r="S49" s="1002"/>
      <c r="T49" s="1002"/>
      <c r="U49" s="1002"/>
      <c r="V49" s="1002"/>
      <c r="W49" s="1002"/>
      <c r="X49" s="1002"/>
      <c r="Y49" s="1002"/>
      <c r="Z49" s="1002"/>
      <c r="AA49" s="1002"/>
      <c r="AB49" s="1002"/>
    </row>
    <row r="50" spans="2:28" s="19" customFormat="1" x14ac:dyDescent="0.2">
      <c r="B50" s="563" t="s">
        <v>686</v>
      </c>
      <c r="C50" s="564">
        <v>0</v>
      </c>
      <c r="D50" s="564">
        <v>0</v>
      </c>
      <c r="E50" s="564">
        <v>0</v>
      </c>
      <c r="F50" s="564">
        <v>0</v>
      </c>
      <c r="G50" s="564">
        <v>0</v>
      </c>
      <c r="H50" s="564">
        <v>0</v>
      </c>
      <c r="I50" s="564">
        <v>0</v>
      </c>
      <c r="J50" s="564">
        <v>0</v>
      </c>
      <c r="K50" s="564">
        <v>0</v>
      </c>
      <c r="L50" s="564">
        <v>0</v>
      </c>
      <c r="M50" s="564">
        <v>0</v>
      </c>
      <c r="N50" s="564">
        <v>0</v>
      </c>
      <c r="O50" s="564">
        <f t="shared" si="14"/>
        <v>0</v>
      </c>
      <c r="P50" s="1002"/>
      <c r="Q50" s="1002"/>
      <c r="R50" s="1002"/>
      <c r="S50" s="1002"/>
      <c r="T50" s="1002"/>
      <c r="U50" s="1002"/>
      <c r="V50" s="1002"/>
      <c r="W50" s="1002"/>
      <c r="X50" s="1002"/>
      <c r="Y50" s="1002"/>
      <c r="Z50" s="1002"/>
      <c r="AA50" s="1002"/>
      <c r="AB50" s="1002"/>
    </row>
    <row r="51" spans="2:28" s="19" customFormat="1" x14ac:dyDescent="0.2">
      <c r="B51" s="21" t="s">
        <v>687</v>
      </c>
      <c r="C51" s="569">
        <v>0</v>
      </c>
      <c r="D51" s="569">
        <v>0</v>
      </c>
      <c r="E51" s="569">
        <v>0</v>
      </c>
      <c r="F51" s="569">
        <v>0</v>
      </c>
      <c r="G51" s="569">
        <v>0</v>
      </c>
      <c r="H51" s="569">
        <v>0</v>
      </c>
      <c r="I51" s="569">
        <v>0</v>
      </c>
      <c r="J51" s="569">
        <v>0</v>
      </c>
      <c r="K51" s="569">
        <v>0</v>
      </c>
      <c r="L51" s="569">
        <v>0</v>
      </c>
      <c r="M51" s="569">
        <v>0</v>
      </c>
      <c r="N51" s="569">
        <v>0</v>
      </c>
      <c r="O51" s="569">
        <f t="shared" si="14"/>
        <v>0</v>
      </c>
      <c r="P51" s="1002"/>
      <c r="Q51" s="1002"/>
      <c r="R51" s="1002"/>
      <c r="S51" s="1002"/>
      <c r="T51" s="1002"/>
      <c r="U51" s="1002"/>
      <c r="V51" s="1002"/>
      <c r="W51" s="1002"/>
      <c r="X51" s="1002"/>
      <c r="Y51" s="1002"/>
      <c r="Z51" s="1002"/>
      <c r="AA51" s="1002"/>
      <c r="AB51" s="1002"/>
    </row>
    <row r="52" spans="2:28" s="19" customFormat="1" x14ac:dyDescent="0.2">
      <c r="B52" s="582" t="s">
        <v>688</v>
      </c>
      <c r="C52" s="569">
        <v>0</v>
      </c>
      <c r="D52" s="569">
        <v>0</v>
      </c>
      <c r="E52" s="569">
        <v>0</v>
      </c>
      <c r="F52" s="569">
        <v>0</v>
      </c>
      <c r="G52" s="569">
        <v>0</v>
      </c>
      <c r="H52" s="569">
        <v>0</v>
      </c>
      <c r="I52" s="569">
        <v>0</v>
      </c>
      <c r="J52" s="569">
        <v>0</v>
      </c>
      <c r="K52" s="569">
        <v>0</v>
      </c>
      <c r="L52" s="569">
        <v>0</v>
      </c>
      <c r="M52" s="569">
        <v>0</v>
      </c>
      <c r="N52" s="569">
        <v>0</v>
      </c>
      <c r="O52" s="569">
        <f t="shared" si="14"/>
        <v>0</v>
      </c>
      <c r="P52" s="1002"/>
      <c r="Q52" s="1002"/>
      <c r="R52" s="1002"/>
      <c r="S52" s="1002"/>
      <c r="T52" s="1002"/>
      <c r="U52" s="1002"/>
      <c r="V52" s="1002"/>
      <c r="W52" s="1002"/>
      <c r="X52" s="1002"/>
      <c r="Y52" s="1002"/>
      <c r="Z52" s="1002"/>
      <c r="AA52" s="1002"/>
      <c r="AB52" s="1002"/>
    </row>
    <row r="53" spans="2:28" s="19" customFormat="1" x14ac:dyDescent="0.2">
      <c r="B53" s="582" t="s">
        <v>689</v>
      </c>
      <c r="C53" s="569">
        <v>0</v>
      </c>
      <c r="D53" s="569">
        <v>0</v>
      </c>
      <c r="E53" s="569">
        <v>0</v>
      </c>
      <c r="F53" s="569">
        <v>0</v>
      </c>
      <c r="G53" s="569">
        <v>0</v>
      </c>
      <c r="H53" s="569">
        <v>0</v>
      </c>
      <c r="I53" s="569">
        <v>0</v>
      </c>
      <c r="J53" s="569">
        <v>0</v>
      </c>
      <c r="K53" s="569">
        <v>0</v>
      </c>
      <c r="L53" s="569">
        <v>0</v>
      </c>
      <c r="M53" s="569">
        <v>0</v>
      </c>
      <c r="N53" s="569">
        <v>0</v>
      </c>
      <c r="O53" s="569">
        <f t="shared" si="14"/>
        <v>0</v>
      </c>
      <c r="P53" s="1002"/>
      <c r="Q53" s="1002"/>
      <c r="R53" s="1002"/>
      <c r="S53" s="1002"/>
      <c r="T53" s="1002"/>
      <c r="U53" s="1002"/>
      <c r="V53" s="1002"/>
      <c r="W53" s="1002"/>
      <c r="X53" s="1002"/>
      <c r="Y53" s="1002"/>
      <c r="Z53" s="1002"/>
      <c r="AA53" s="1002"/>
      <c r="AB53" s="1002"/>
    </row>
    <row r="54" spans="2:28" s="19" customFormat="1" x14ac:dyDescent="0.2">
      <c r="B54" s="21" t="s">
        <v>690</v>
      </c>
      <c r="C54" s="569">
        <v>0</v>
      </c>
      <c r="D54" s="569">
        <v>0</v>
      </c>
      <c r="E54" s="569">
        <v>0</v>
      </c>
      <c r="F54" s="569">
        <v>0</v>
      </c>
      <c r="G54" s="569">
        <v>0</v>
      </c>
      <c r="H54" s="569">
        <v>0</v>
      </c>
      <c r="I54" s="569">
        <v>0</v>
      </c>
      <c r="J54" s="569">
        <v>0</v>
      </c>
      <c r="K54" s="569">
        <v>0</v>
      </c>
      <c r="L54" s="569">
        <v>0</v>
      </c>
      <c r="M54" s="569">
        <v>0</v>
      </c>
      <c r="N54" s="569">
        <v>0</v>
      </c>
      <c r="O54" s="569">
        <f t="shared" si="14"/>
        <v>0</v>
      </c>
      <c r="P54" s="1002"/>
      <c r="Q54" s="1002"/>
      <c r="R54" s="1002"/>
      <c r="S54" s="1002"/>
      <c r="T54" s="1002"/>
      <c r="U54" s="1002"/>
      <c r="V54" s="1002"/>
      <c r="W54" s="1002"/>
      <c r="X54" s="1002"/>
      <c r="Y54" s="1002"/>
      <c r="Z54" s="1002"/>
      <c r="AA54" s="1002"/>
      <c r="AB54" s="1002"/>
    </row>
    <row r="55" spans="2:28" s="19" customFormat="1" x14ac:dyDescent="0.2">
      <c r="B55" s="582" t="s">
        <v>688</v>
      </c>
      <c r="C55" s="569">
        <v>0</v>
      </c>
      <c r="D55" s="569">
        <v>0</v>
      </c>
      <c r="E55" s="569">
        <v>0</v>
      </c>
      <c r="F55" s="569">
        <v>0</v>
      </c>
      <c r="G55" s="569">
        <v>0</v>
      </c>
      <c r="H55" s="569">
        <v>0</v>
      </c>
      <c r="I55" s="569">
        <v>0</v>
      </c>
      <c r="J55" s="569">
        <v>0</v>
      </c>
      <c r="K55" s="569">
        <v>0</v>
      </c>
      <c r="L55" s="569">
        <v>0</v>
      </c>
      <c r="M55" s="569">
        <v>0</v>
      </c>
      <c r="N55" s="569">
        <v>0</v>
      </c>
      <c r="O55" s="569">
        <f t="shared" si="14"/>
        <v>0</v>
      </c>
      <c r="P55" s="1002"/>
      <c r="Q55" s="1002"/>
      <c r="R55" s="1002"/>
      <c r="S55" s="1002"/>
      <c r="T55" s="1002"/>
      <c r="U55" s="1002"/>
      <c r="V55" s="1002"/>
      <c r="W55" s="1002"/>
      <c r="X55" s="1002"/>
      <c r="Y55" s="1002"/>
      <c r="Z55" s="1002"/>
      <c r="AA55" s="1002"/>
      <c r="AB55" s="1002"/>
    </row>
    <row r="56" spans="2:28" s="19" customFormat="1" x14ac:dyDescent="0.2">
      <c r="B56" s="583" t="s">
        <v>691</v>
      </c>
      <c r="C56" s="569">
        <v>0</v>
      </c>
      <c r="D56" s="569">
        <v>0</v>
      </c>
      <c r="E56" s="569">
        <v>0</v>
      </c>
      <c r="F56" s="569">
        <v>0</v>
      </c>
      <c r="G56" s="569">
        <v>0</v>
      </c>
      <c r="H56" s="569">
        <v>0</v>
      </c>
      <c r="I56" s="569">
        <v>0</v>
      </c>
      <c r="J56" s="569">
        <v>0</v>
      </c>
      <c r="K56" s="569">
        <v>0</v>
      </c>
      <c r="L56" s="569">
        <v>0</v>
      </c>
      <c r="M56" s="569">
        <v>0</v>
      </c>
      <c r="N56" s="569">
        <v>0</v>
      </c>
      <c r="O56" s="569">
        <f t="shared" si="14"/>
        <v>0</v>
      </c>
      <c r="P56" s="1002"/>
      <c r="Q56" s="1002"/>
      <c r="R56" s="1002"/>
      <c r="S56" s="1002"/>
      <c r="T56" s="1002"/>
      <c r="U56" s="1002"/>
      <c r="V56" s="1002"/>
      <c r="W56" s="1002"/>
      <c r="X56" s="1002"/>
      <c r="Y56" s="1002"/>
      <c r="Z56" s="1002"/>
      <c r="AA56" s="1002"/>
      <c r="AB56" s="1002"/>
    </row>
    <row r="57" spans="2:28" s="19" customFormat="1" x14ac:dyDescent="0.2">
      <c r="B57" s="584" t="s">
        <v>692</v>
      </c>
      <c r="C57" s="569">
        <v>0</v>
      </c>
      <c r="D57" s="569">
        <v>0</v>
      </c>
      <c r="E57" s="569">
        <v>0</v>
      </c>
      <c r="F57" s="569">
        <v>0</v>
      </c>
      <c r="G57" s="569">
        <v>0</v>
      </c>
      <c r="H57" s="569">
        <v>0</v>
      </c>
      <c r="I57" s="569">
        <v>0</v>
      </c>
      <c r="J57" s="569">
        <v>0</v>
      </c>
      <c r="K57" s="569">
        <v>0</v>
      </c>
      <c r="L57" s="569">
        <v>0</v>
      </c>
      <c r="M57" s="569">
        <v>0</v>
      </c>
      <c r="N57" s="569">
        <v>0</v>
      </c>
      <c r="O57" s="569">
        <f t="shared" si="14"/>
        <v>0</v>
      </c>
      <c r="P57" s="1002"/>
      <c r="Q57" s="1002"/>
      <c r="R57" s="1002"/>
      <c r="S57" s="1002"/>
      <c r="T57" s="1002"/>
      <c r="U57" s="1002"/>
      <c r="V57" s="1002"/>
      <c r="W57" s="1002"/>
      <c r="X57" s="1002"/>
      <c r="Y57" s="1002"/>
      <c r="Z57" s="1002"/>
      <c r="AA57" s="1002"/>
      <c r="AB57" s="1002"/>
    </row>
    <row r="58" spans="2:28" s="19" customFormat="1" x14ac:dyDescent="0.2">
      <c r="B58" s="582" t="s">
        <v>689</v>
      </c>
      <c r="C58" s="569">
        <v>0</v>
      </c>
      <c r="D58" s="569">
        <v>0</v>
      </c>
      <c r="E58" s="569">
        <v>0</v>
      </c>
      <c r="F58" s="569">
        <v>0</v>
      </c>
      <c r="G58" s="569">
        <v>0</v>
      </c>
      <c r="H58" s="569">
        <v>0</v>
      </c>
      <c r="I58" s="569">
        <v>0</v>
      </c>
      <c r="J58" s="569">
        <v>0</v>
      </c>
      <c r="K58" s="569">
        <v>0</v>
      </c>
      <c r="L58" s="569">
        <v>0</v>
      </c>
      <c r="M58" s="569">
        <v>0</v>
      </c>
      <c r="N58" s="569">
        <v>0</v>
      </c>
      <c r="O58" s="569">
        <f t="shared" si="14"/>
        <v>0</v>
      </c>
      <c r="P58" s="1002"/>
      <c r="Q58" s="1002"/>
      <c r="R58" s="1002"/>
      <c r="S58" s="1002"/>
      <c r="T58" s="1002"/>
      <c r="U58" s="1002"/>
      <c r="V58" s="1002"/>
      <c r="W58" s="1002"/>
      <c r="X58" s="1002"/>
      <c r="Y58" s="1002"/>
      <c r="Z58" s="1002"/>
      <c r="AA58" s="1002"/>
      <c r="AB58" s="1002"/>
    </row>
    <row r="59" spans="2:28" s="19" customFormat="1" x14ac:dyDescent="0.2">
      <c r="B59" s="583" t="s">
        <v>691</v>
      </c>
      <c r="C59" s="569">
        <v>0</v>
      </c>
      <c r="D59" s="569">
        <v>0</v>
      </c>
      <c r="E59" s="569">
        <v>0</v>
      </c>
      <c r="F59" s="569">
        <v>0</v>
      </c>
      <c r="G59" s="569">
        <v>0</v>
      </c>
      <c r="H59" s="569">
        <v>0</v>
      </c>
      <c r="I59" s="569">
        <v>0</v>
      </c>
      <c r="J59" s="569">
        <v>0</v>
      </c>
      <c r="K59" s="569">
        <v>0</v>
      </c>
      <c r="L59" s="569">
        <v>0</v>
      </c>
      <c r="M59" s="569">
        <v>0</v>
      </c>
      <c r="N59" s="569">
        <v>0</v>
      </c>
      <c r="O59" s="569">
        <f t="shared" si="14"/>
        <v>0</v>
      </c>
      <c r="P59" s="1002"/>
      <c r="Q59" s="1002"/>
      <c r="R59" s="1002"/>
      <c r="S59" s="1002"/>
      <c r="T59" s="1002"/>
      <c r="U59" s="1002"/>
      <c r="V59" s="1002"/>
      <c r="W59" s="1002"/>
      <c r="X59" s="1002"/>
      <c r="Y59" s="1002"/>
      <c r="Z59" s="1002"/>
      <c r="AA59" s="1002"/>
      <c r="AB59" s="1002"/>
    </row>
    <row r="60" spans="2:28" s="19" customFormat="1" x14ac:dyDescent="0.2">
      <c r="B60" s="584" t="s">
        <v>692</v>
      </c>
      <c r="C60" s="569">
        <v>0</v>
      </c>
      <c r="D60" s="569">
        <v>0</v>
      </c>
      <c r="E60" s="569">
        <v>0</v>
      </c>
      <c r="F60" s="569">
        <v>0</v>
      </c>
      <c r="G60" s="569">
        <v>0</v>
      </c>
      <c r="H60" s="569">
        <v>0</v>
      </c>
      <c r="I60" s="569">
        <v>0</v>
      </c>
      <c r="J60" s="569">
        <v>0</v>
      </c>
      <c r="K60" s="569">
        <v>0</v>
      </c>
      <c r="L60" s="569">
        <v>0</v>
      </c>
      <c r="M60" s="569">
        <v>0</v>
      </c>
      <c r="N60" s="569">
        <v>0</v>
      </c>
      <c r="O60" s="569">
        <f t="shared" si="14"/>
        <v>0</v>
      </c>
      <c r="P60" s="1002"/>
      <c r="Q60" s="1002"/>
      <c r="R60" s="1002"/>
      <c r="S60" s="1002"/>
      <c r="T60" s="1002"/>
      <c r="U60" s="1002"/>
      <c r="V60" s="1002"/>
      <c r="W60" s="1002"/>
      <c r="X60" s="1002"/>
      <c r="Y60" s="1002"/>
      <c r="Z60" s="1002"/>
      <c r="AA60" s="1002"/>
      <c r="AB60" s="1002"/>
    </row>
    <row r="61" spans="2:28" s="19" customFormat="1" x14ac:dyDescent="0.2">
      <c r="B61" s="21" t="s">
        <v>693</v>
      </c>
      <c r="C61" s="569">
        <v>0</v>
      </c>
      <c r="D61" s="569">
        <v>0</v>
      </c>
      <c r="E61" s="569">
        <v>0</v>
      </c>
      <c r="F61" s="569">
        <v>0</v>
      </c>
      <c r="G61" s="569">
        <v>0</v>
      </c>
      <c r="H61" s="569">
        <v>0</v>
      </c>
      <c r="I61" s="569">
        <v>0</v>
      </c>
      <c r="J61" s="569">
        <v>0</v>
      </c>
      <c r="K61" s="569">
        <v>0</v>
      </c>
      <c r="L61" s="569">
        <v>0</v>
      </c>
      <c r="M61" s="569">
        <v>0</v>
      </c>
      <c r="N61" s="569">
        <v>0</v>
      </c>
      <c r="O61" s="569">
        <f t="shared" si="14"/>
        <v>0</v>
      </c>
      <c r="P61" s="1002"/>
      <c r="Q61" s="1002"/>
      <c r="R61" s="1002"/>
      <c r="S61" s="1002"/>
      <c r="T61" s="1002"/>
      <c r="U61" s="1002"/>
      <c r="V61" s="1002"/>
      <c r="W61" s="1002"/>
      <c r="X61" s="1002"/>
      <c r="Y61" s="1002"/>
      <c r="Z61" s="1002"/>
      <c r="AA61" s="1002"/>
      <c r="AB61" s="1002"/>
    </row>
    <row r="62" spans="2:28" s="19" customFormat="1" x14ac:dyDescent="0.2">
      <c r="B62" s="582" t="s">
        <v>688</v>
      </c>
      <c r="C62" s="569">
        <v>0</v>
      </c>
      <c r="D62" s="569">
        <v>0</v>
      </c>
      <c r="E62" s="569">
        <v>0</v>
      </c>
      <c r="F62" s="569">
        <v>0</v>
      </c>
      <c r="G62" s="569">
        <v>0</v>
      </c>
      <c r="H62" s="569">
        <v>0</v>
      </c>
      <c r="I62" s="569">
        <v>0</v>
      </c>
      <c r="J62" s="569">
        <v>0</v>
      </c>
      <c r="K62" s="569">
        <v>0</v>
      </c>
      <c r="L62" s="569">
        <v>0</v>
      </c>
      <c r="M62" s="569">
        <v>0</v>
      </c>
      <c r="N62" s="569">
        <v>0</v>
      </c>
      <c r="O62" s="569">
        <f t="shared" si="14"/>
        <v>0</v>
      </c>
      <c r="P62" s="1002"/>
      <c r="Q62" s="1002"/>
      <c r="R62" s="1002"/>
      <c r="S62" s="1002"/>
      <c r="T62" s="1002"/>
      <c r="U62" s="1002"/>
      <c r="V62" s="1002"/>
      <c r="W62" s="1002"/>
      <c r="X62" s="1002"/>
      <c r="Y62" s="1002"/>
      <c r="Z62" s="1002"/>
      <c r="AA62" s="1002"/>
      <c r="AB62" s="1002"/>
    </row>
    <row r="63" spans="2:28" s="19" customFormat="1" x14ac:dyDescent="0.2">
      <c r="B63" s="582" t="s">
        <v>689</v>
      </c>
      <c r="C63" s="569">
        <v>0</v>
      </c>
      <c r="D63" s="569">
        <v>0</v>
      </c>
      <c r="E63" s="569">
        <v>0</v>
      </c>
      <c r="F63" s="569">
        <v>0</v>
      </c>
      <c r="G63" s="569">
        <v>0</v>
      </c>
      <c r="H63" s="569">
        <v>0</v>
      </c>
      <c r="I63" s="569">
        <v>0</v>
      </c>
      <c r="J63" s="569">
        <v>0</v>
      </c>
      <c r="K63" s="569">
        <v>0</v>
      </c>
      <c r="L63" s="569">
        <v>0</v>
      </c>
      <c r="M63" s="569">
        <v>0</v>
      </c>
      <c r="N63" s="569">
        <v>0</v>
      </c>
      <c r="O63" s="569">
        <f t="shared" si="14"/>
        <v>0</v>
      </c>
      <c r="P63" s="1002"/>
      <c r="Q63" s="1002"/>
      <c r="R63" s="1002"/>
      <c r="S63" s="1002"/>
      <c r="T63" s="1002"/>
      <c r="U63" s="1002"/>
      <c r="V63" s="1002"/>
      <c r="W63" s="1002"/>
      <c r="X63" s="1002"/>
      <c r="Y63" s="1002"/>
      <c r="Z63" s="1002"/>
      <c r="AA63" s="1002"/>
      <c r="AB63" s="1002"/>
    </row>
    <row r="64" spans="2:28" s="19" customFormat="1" x14ac:dyDescent="0.2">
      <c r="B64" s="21" t="s">
        <v>694</v>
      </c>
      <c r="C64" s="569">
        <v>0</v>
      </c>
      <c r="D64" s="569">
        <v>0</v>
      </c>
      <c r="E64" s="569">
        <v>0</v>
      </c>
      <c r="F64" s="569">
        <v>0</v>
      </c>
      <c r="G64" s="569">
        <v>0</v>
      </c>
      <c r="H64" s="569">
        <v>0</v>
      </c>
      <c r="I64" s="569">
        <v>0</v>
      </c>
      <c r="J64" s="569">
        <v>0</v>
      </c>
      <c r="K64" s="569">
        <v>0</v>
      </c>
      <c r="L64" s="569">
        <v>0</v>
      </c>
      <c r="M64" s="569">
        <v>0</v>
      </c>
      <c r="N64" s="569">
        <v>0</v>
      </c>
      <c r="O64" s="569">
        <f t="shared" si="14"/>
        <v>0</v>
      </c>
      <c r="P64" s="1002"/>
      <c r="Q64" s="1002"/>
      <c r="R64" s="1002"/>
      <c r="S64" s="1002"/>
      <c r="T64" s="1002"/>
      <c r="U64" s="1002"/>
      <c r="V64" s="1002"/>
      <c r="W64" s="1002"/>
      <c r="X64" s="1002"/>
      <c r="Y64" s="1002"/>
      <c r="Z64" s="1002"/>
      <c r="AA64" s="1002"/>
      <c r="AB64" s="1002"/>
    </row>
    <row r="65" spans="2:28" s="19" customFormat="1" x14ac:dyDescent="0.2">
      <c r="B65" s="582" t="s">
        <v>688</v>
      </c>
      <c r="C65" s="569">
        <v>0</v>
      </c>
      <c r="D65" s="569">
        <v>0</v>
      </c>
      <c r="E65" s="569">
        <v>0</v>
      </c>
      <c r="F65" s="569">
        <v>0</v>
      </c>
      <c r="G65" s="569">
        <v>0</v>
      </c>
      <c r="H65" s="569">
        <v>0</v>
      </c>
      <c r="I65" s="569">
        <v>0</v>
      </c>
      <c r="J65" s="569">
        <v>0</v>
      </c>
      <c r="K65" s="569">
        <v>0</v>
      </c>
      <c r="L65" s="569">
        <v>0</v>
      </c>
      <c r="M65" s="569">
        <v>0</v>
      </c>
      <c r="N65" s="569">
        <v>0</v>
      </c>
      <c r="O65" s="569">
        <f t="shared" si="14"/>
        <v>0</v>
      </c>
      <c r="P65" s="1002"/>
      <c r="Q65" s="1002"/>
      <c r="R65" s="1002"/>
      <c r="S65" s="1002"/>
      <c r="T65" s="1002"/>
      <c r="U65" s="1002"/>
      <c r="V65" s="1002"/>
      <c r="W65" s="1002"/>
      <c r="X65" s="1002"/>
      <c r="Y65" s="1002"/>
      <c r="Z65" s="1002"/>
      <c r="AA65" s="1002"/>
      <c r="AB65" s="1002"/>
    </row>
    <row r="66" spans="2:28" s="19" customFormat="1" x14ac:dyDescent="0.2">
      <c r="B66" s="582" t="s">
        <v>689</v>
      </c>
      <c r="C66" s="569">
        <v>0</v>
      </c>
      <c r="D66" s="569">
        <v>0</v>
      </c>
      <c r="E66" s="569">
        <v>0</v>
      </c>
      <c r="F66" s="569">
        <v>0</v>
      </c>
      <c r="G66" s="569">
        <v>0</v>
      </c>
      <c r="H66" s="569">
        <v>0</v>
      </c>
      <c r="I66" s="569">
        <v>0</v>
      </c>
      <c r="J66" s="569">
        <v>0</v>
      </c>
      <c r="K66" s="569">
        <v>0</v>
      </c>
      <c r="L66" s="569">
        <v>0</v>
      </c>
      <c r="M66" s="569">
        <v>0</v>
      </c>
      <c r="N66" s="569">
        <v>0</v>
      </c>
      <c r="O66" s="569">
        <f t="shared" si="14"/>
        <v>0</v>
      </c>
      <c r="P66" s="1002"/>
      <c r="Q66" s="1002"/>
      <c r="R66" s="1002"/>
      <c r="S66" s="1002"/>
      <c r="T66" s="1002"/>
      <c r="U66" s="1002"/>
      <c r="V66" s="1002"/>
      <c r="W66" s="1002"/>
      <c r="X66" s="1002"/>
      <c r="Y66" s="1002"/>
      <c r="Z66" s="1002"/>
      <c r="AA66" s="1002"/>
      <c r="AB66" s="1002"/>
    </row>
    <row r="67" spans="2:28" s="19" customFormat="1" x14ac:dyDescent="0.2">
      <c r="B67" s="563" t="s">
        <v>695</v>
      </c>
      <c r="C67" s="564">
        <v>0</v>
      </c>
      <c r="D67" s="564">
        <v>0</v>
      </c>
      <c r="E67" s="564">
        <v>0</v>
      </c>
      <c r="F67" s="564">
        <v>0</v>
      </c>
      <c r="G67" s="564">
        <v>0</v>
      </c>
      <c r="H67" s="564">
        <v>0</v>
      </c>
      <c r="I67" s="564">
        <v>0</v>
      </c>
      <c r="J67" s="564">
        <v>0</v>
      </c>
      <c r="K67" s="564">
        <v>0</v>
      </c>
      <c r="L67" s="564">
        <v>0</v>
      </c>
      <c r="M67" s="564">
        <v>0</v>
      </c>
      <c r="N67" s="564">
        <v>0</v>
      </c>
      <c r="O67" s="564">
        <f t="shared" si="14"/>
        <v>0</v>
      </c>
      <c r="P67" s="1002"/>
      <c r="Q67" s="1002"/>
      <c r="R67" s="1002"/>
      <c r="S67" s="1002"/>
      <c r="T67" s="1002"/>
      <c r="U67" s="1002"/>
      <c r="V67" s="1002"/>
      <c r="W67" s="1002"/>
      <c r="X67" s="1002"/>
      <c r="Y67" s="1002"/>
      <c r="Z67" s="1002"/>
      <c r="AA67" s="1002"/>
      <c r="AB67" s="1002"/>
    </row>
    <row r="68" spans="2:28" s="19" customFormat="1" x14ac:dyDescent="0.2">
      <c r="B68" s="21" t="s">
        <v>696</v>
      </c>
      <c r="C68" s="569">
        <v>0</v>
      </c>
      <c r="D68" s="569">
        <v>0</v>
      </c>
      <c r="E68" s="569">
        <v>0</v>
      </c>
      <c r="F68" s="569">
        <v>0</v>
      </c>
      <c r="G68" s="569">
        <v>0</v>
      </c>
      <c r="H68" s="569">
        <v>0</v>
      </c>
      <c r="I68" s="569">
        <v>0</v>
      </c>
      <c r="J68" s="569">
        <v>0</v>
      </c>
      <c r="K68" s="569">
        <v>0</v>
      </c>
      <c r="L68" s="569">
        <v>0</v>
      </c>
      <c r="M68" s="569">
        <v>0</v>
      </c>
      <c r="N68" s="569">
        <v>0</v>
      </c>
      <c r="O68" s="569">
        <f t="shared" si="14"/>
        <v>0</v>
      </c>
      <c r="P68" s="1002"/>
      <c r="Q68" s="1002"/>
      <c r="R68" s="1002"/>
      <c r="S68" s="1002"/>
      <c r="T68" s="1002"/>
      <c r="U68" s="1002"/>
      <c r="V68" s="1002"/>
      <c r="W68" s="1002"/>
      <c r="X68" s="1002"/>
      <c r="Y68" s="1002"/>
      <c r="Z68" s="1002"/>
      <c r="AA68" s="1002"/>
      <c r="AB68" s="1002"/>
    </row>
    <row r="69" spans="2:28" s="19" customFormat="1" x14ac:dyDescent="0.2">
      <c r="B69" s="582" t="s">
        <v>688</v>
      </c>
      <c r="C69" s="569">
        <v>0</v>
      </c>
      <c r="D69" s="569">
        <v>0</v>
      </c>
      <c r="E69" s="569">
        <v>0</v>
      </c>
      <c r="F69" s="569">
        <v>0</v>
      </c>
      <c r="G69" s="569">
        <v>0</v>
      </c>
      <c r="H69" s="569">
        <v>0</v>
      </c>
      <c r="I69" s="569">
        <v>0</v>
      </c>
      <c r="J69" s="569">
        <v>0</v>
      </c>
      <c r="K69" s="569">
        <v>0</v>
      </c>
      <c r="L69" s="569">
        <v>0</v>
      </c>
      <c r="M69" s="569">
        <v>0</v>
      </c>
      <c r="N69" s="569">
        <v>0</v>
      </c>
      <c r="O69" s="569">
        <f t="shared" si="14"/>
        <v>0</v>
      </c>
      <c r="P69" s="1002"/>
      <c r="Q69" s="1002"/>
      <c r="R69" s="1002"/>
      <c r="S69" s="1002"/>
      <c r="T69" s="1002"/>
      <c r="U69" s="1002"/>
      <c r="V69" s="1002"/>
      <c r="W69" s="1002"/>
      <c r="X69" s="1002"/>
      <c r="Y69" s="1002"/>
      <c r="Z69" s="1002"/>
      <c r="AA69" s="1002"/>
      <c r="AB69" s="1002"/>
    </row>
    <row r="70" spans="2:28" s="19" customFormat="1" x14ac:dyDescent="0.2">
      <c r="B70" s="582" t="s">
        <v>689</v>
      </c>
      <c r="C70" s="569">
        <v>0</v>
      </c>
      <c r="D70" s="569">
        <v>0</v>
      </c>
      <c r="E70" s="569">
        <v>0</v>
      </c>
      <c r="F70" s="569">
        <v>0</v>
      </c>
      <c r="G70" s="569">
        <v>0</v>
      </c>
      <c r="H70" s="569">
        <v>0</v>
      </c>
      <c r="I70" s="569">
        <v>0</v>
      </c>
      <c r="J70" s="569">
        <v>0</v>
      </c>
      <c r="K70" s="569">
        <v>0</v>
      </c>
      <c r="L70" s="569">
        <v>0</v>
      </c>
      <c r="M70" s="569">
        <v>0</v>
      </c>
      <c r="N70" s="569">
        <v>0</v>
      </c>
      <c r="O70" s="569">
        <f t="shared" si="14"/>
        <v>0</v>
      </c>
      <c r="P70" s="1002"/>
      <c r="Q70" s="1002"/>
      <c r="R70" s="1002"/>
      <c r="S70" s="1002"/>
      <c r="T70" s="1002"/>
      <c r="U70" s="1002"/>
      <c r="V70" s="1002"/>
      <c r="W70" s="1002"/>
      <c r="X70" s="1002"/>
      <c r="Y70" s="1002"/>
      <c r="Z70" s="1002"/>
      <c r="AA70" s="1002"/>
      <c r="AB70" s="1002"/>
    </row>
    <row r="71" spans="2:28" s="19" customFormat="1" x14ac:dyDescent="0.2">
      <c r="B71" s="21" t="s">
        <v>697</v>
      </c>
      <c r="C71" s="569">
        <v>0</v>
      </c>
      <c r="D71" s="569">
        <v>0</v>
      </c>
      <c r="E71" s="569">
        <v>0</v>
      </c>
      <c r="F71" s="569">
        <v>0</v>
      </c>
      <c r="G71" s="569">
        <v>0</v>
      </c>
      <c r="H71" s="569">
        <v>0</v>
      </c>
      <c r="I71" s="569">
        <v>0</v>
      </c>
      <c r="J71" s="569">
        <v>0</v>
      </c>
      <c r="K71" s="569">
        <v>0</v>
      </c>
      <c r="L71" s="569">
        <v>0</v>
      </c>
      <c r="M71" s="569">
        <v>0</v>
      </c>
      <c r="N71" s="569">
        <v>0</v>
      </c>
      <c r="O71" s="569">
        <f t="shared" si="14"/>
        <v>0</v>
      </c>
      <c r="P71" s="1002"/>
      <c r="Q71" s="1002"/>
      <c r="R71" s="1002"/>
      <c r="S71" s="1002"/>
      <c r="T71" s="1002"/>
      <c r="U71" s="1002"/>
      <c r="V71" s="1002"/>
      <c r="W71" s="1002"/>
      <c r="X71" s="1002"/>
      <c r="Y71" s="1002"/>
      <c r="Z71" s="1002"/>
      <c r="AA71" s="1002"/>
      <c r="AB71" s="1002"/>
    </row>
    <row r="72" spans="2:28" s="19" customFormat="1" x14ac:dyDescent="0.2">
      <c r="B72" s="582" t="s">
        <v>688</v>
      </c>
      <c r="C72" s="569">
        <v>0</v>
      </c>
      <c r="D72" s="569">
        <v>0</v>
      </c>
      <c r="E72" s="569">
        <v>0</v>
      </c>
      <c r="F72" s="569">
        <v>0</v>
      </c>
      <c r="G72" s="569">
        <v>0</v>
      </c>
      <c r="H72" s="569">
        <v>0</v>
      </c>
      <c r="I72" s="569">
        <v>0</v>
      </c>
      <c r="J72" s="569">
        <v>0</v>
      </c>
      <c r="K72" s="569">
        <v>0</v>
      </c>
      <c r="L72" s="569">
        <v>0</v>
      </c>
      <c r="M72" s="569">
        <v>0</v>
      </c>
      <c r="N72" s="569">
        <v>0</v>
      </c>
      <c r="O72" s="569">
        <f t="shared" si="14"/>
        <v>0</v>
      </c>
      <c r="P72" s="1002"/>
      <c r="Q72" s="1002"/>
      <c r="R72" s="1002"/>
      <c r="S72" s="1002"/>
      <c r="T72" s="1002"/>
      <c r="U72" s="1002"/>
      <c r="V72" s="1002"/>
      <c r="W72" s="1002"/>
      <c r="X72" s="1002"/>
      <c r="Y72" s="1002"/>
      <c r="Z72" s="1002"/>
      <c r="AA72" s="1002"/>
      <c r="AB72" s="1002"/>
    </row>
    <row r="73" spans="2:28" s="19" customFormat="1" x14ac:dyDescent="0.2">
      <c r="B73" s="583" t="s">
        <v>691</v>
      </c>
      <c r="C73" s="569">
        <v>0</v>
      </c>
      <c r="D73" s="569">
        <v>0</v>
      </c>
      <c r="E73" s="569">
        <v>0</v>
      </c>
      <c r="F73" s="569">
        <v>0</v>
      </c>
      <c r="G73" s="569">
        <v>0</v>
      </c>
      <c r="H73" s="569">
        <v>0</v>
      </c>
      <c r="I73" s="569">
        <v>0</v>
      </c>
      <c r="J73" s="569">
        <v>0</v>
      </c>
      <c r="K73" s="569">
        <v>0</v>
      </c>
      <c r="L73" s="569">
        <v>0</v>
      </c>
      <c r="M73" s="569">
        <v>0</v>
      </c>
      <c r="N73" s="569">
        <v>0</v>
      </c>
      <c r="O73" s="569">
        <f t="shared" si="14"/>
        <v>0</v>
      </c>
      <c r="P73" s="1002"/>
      <c r="Q73" s="1002"/>
      <c r="R73" s="1002"/>
      <c r="S73" s="1002"/>
      <c r="T73" s="1002"/>
      <c r="U73" s="1002"/>
      <c r="V73" s="1002"/>
      <c r="W73" s="1002"/>
      <c r="X73" s="1002"/>
      <c r="Y73" s="1002"/>
      <c r="Z73" s="1002"/>
      <c r="AA73" s="1002"/>
      <c r="AB73" s="1002"/>
    </row>
    <row r="74" spans="2:28" s="19" customFormat="1" x14ac:dyDescent="0.2">
      <c r="B74" s="584" t="s">
        <v>692</v>
      </c>
      <c r="C74" s="569">
        <v>0</v>
      </c>
      <c r="D74" s="569">
        <v>0</v>
      </c>
      <c r="E74" s="569">
        <v>0</v>
      </c>
      <c r="F74" s="569">
        <v>0</v>
      </c>
      <c r="G74" s="569">
        <v>0</v>
      </c>
      <c r="H74" s="569">
        <v>0</v>
      </c>
      <c r="I74" s="569">
        <v>0</v>
      </c>
      <c r="J74" s="569">
        <v>0</v>
      </c>
      <c r="K74" s="569">
        <v>0</v>
      </c>
      <c r="L74" s="569">
        <v>0</v>
      </c>
      <c r="M74" s="569">
        <v>0</v>
      </c>
      <c r="N74" s="569">
        <v>0</v>
      </c>
      <c r="O74" s="569">
        <f t="shared" si="14"/>
        <v>0</v>
      </c>
      <c r="P74" s="1002"/>
      <c r="Q74" s="1002"/>
      <c r="R74" s="1002"/>
      <c r="S74" s="1002"/>
      <c r="T74" s="1002"/>
      <c r="U74" s="1002"/>
      <c r="V74" s="1002"/>
      <c r="W74" s="1002"/>
      <c r="X74" s="1002"/>
      <c r="Y74" s="1002"/>
      <c r="Z74" s="1002"/>
      <c r="AA74" s="1002"/>
      <c r="AB74" s="1002"/>
    </row>
    <row r="75" spans="2:28" s="19" customFormat="1" x14ac:dyDescent="0.2">
      <c r="B75" s="582" t="s">
        <v>689</v>
      </c>
      <c r="C75" s="569">
        <v>0</v>
      </c>
      <c r="D75" s="569">
        <v>0</v>
      </c>
      <c r="E75" s="569">
        <v>0</v>
      </c>
      <c r="F75" s="569">
        <v>0</v>
      </c>
      <c r="G75" s="569">
        <v>0</v>
      </c>
      <c r="H75" s="569">
        <v>0</v>
      </c>
      <c r="I75" s="569">
        <v>0</v>
      </c>
      <c r="J75" s="569">
        <v>0</v>
      </c>
      <c r="K75" s="569">
        <v>0</v>
      </c>
      <c r="L75" s="569">
        <v>0</v>
      </c>
      <c r="M75" s="569">
        <v>0</v>
      </c>
      <c r="N75" s="569">
        <v>0</v>
      </c>
      <c r="O75" s="569">
        <f t="shared" si="14"/>
        <v>0</v>
      </c>
      <c r="P75" s="1002"/>
      <c r="Q75" s="1002"/>
      <c r="R75" s="1002"/>
      <c r="S75" s="1002"/>
      <c r="T75" s="1002"/>
      <c r="U75" s="1002"/>
      <c r="V75" s="1002"/>
      <c r="W75" s="1002"/>
      <c r="X75" s="1002"/>
      <c r="Y75" s="1002"/>
      <c r="Z75" s="1002"/>
      <c r="AA75" s="1002"/>
      <c r="AB75" s="1002"/>
    </row>
    <row r="76" spans="2:28" s="19" customFormat="1" x14ac:dyDescent="0.2">
      <c r="B76" s="583" t="s">
        <v>691</v>
      </c>
      <c r="C76" s="569">
        <v>0</v>
      </c>
      <c r="D76" s="569">
        <v>0</v>
      </c>
      <c r="E76" s="569">
        <v>0</v>
      </c>
      <c r="F76" s="569">
        <v>0</v>
      </c>
      <c r="G76" s="569">
        <v>0</v>
      </c>
      <c r="H76" s="569">
        <v>0</v>
      </c>
      <c r="I76" s="569">
        <v>0</v>
      </c>
      <c r="J76" s="569">
        <v>0</v>
      </c>
      <c r="K76" s="569">
        <v>0</v>
      </c>
      <c r="L76" s="569">
        <v>0</v>
      </c>
      <c r="M76" s="569">
        <v>0</v>
      </c>
      <c r="N76" s="569">
        <v>0</v>
      </c>
      <c r="O76" s="569">
        <f t="shared" si="14"/>
        <v>0</v>
      </c>
      <c r="P76" s="1002"/>
      <c r="Q76" s="1002"/>
      <c r="R76" s="1002"/>
      <c r="S76" s="1002"/>
      <c r="T76" s="1002"/>
      <c r="U76" s="1002"/>
      <c r="V76" s="1002"/>
      <c r="W76" s="1002"/>
      <c r="X76" s="1002"/>
      <c r="Y76" s="1002"/>
      <c r="Z76" s="1002"/>
      <c r="AA76" s="1002"/>
      <c r="AB76" s="1002"/>
    </row>
    <row r="77" spans="2:28" s="19" customFormat="1" x14ac:dyDescent="0.2">
      <c r="B77" s="584" t="s">
        <v>692</v>
      </c>
      <c r="C77" s="569">
        <v>0</v>
      </c>
      <c r="D77" s="569">
        <v>0</v>
      </c>
      <c r="E77" s="569">
        <v>0</v>
      </c>
      <c r="F77" s="569">
        <v>0</v>
      </c>
      <c r="G77" s="569">
        <v>0</v>
      </c>
      <c r="H77" s="569">
        <v>0</v>
      </c>
      <c r="I77" s="569">
        <v>0</v>
      </c>
      <c r="J77" s="569">
        <v>0</v>
      </c>
      <c r="K77" s="569">
        <v>0</v>
      </c>
      <c r="L77" s="569">
        <v>0</v>
      </c>
      <c r="M77" s="569">
        <v>0</v>
      </c>
      <c r="N77" s="569">
        <v>0</v>
      </c>
      <c r="O77" s="569">
        <f t="shared" si="14"/>
        <v>0</v>
      </c>
      <c r="P77" s="1002"/>
      <c r="Q77" s="1002"/>
      <c r="R77" s="1002"/>
      <c r="S77" s="1002"/>
      <c r="T77" s="1002"/>
      <c r="U77" s="1002"/>
      <c r="V77" s="1002"/>
      <c r="W77" s="1002"/>
      <c r="X77" s="1002"/>
      <c r="Y77" s="1002"/>
      <c r="Z77" s="1002"/>
      <c r="AA77" s="1002"/>
      <c r="AB77" s="1002"/>
    </row>
    <row r="78" spans="2:28" s="19" customFormat="1" x14ac:dyDescent="0.2">
      <c r="B78" s="21" t="s">
        <v>698</v>
      </c>
      <c r="C78" s="569">
        <v>0</v>
      </c>
      <c r="D78" s="569">
        <v>0</v>
      </c>
      <c r="E78" s="569">
        <v>0</v>
      </c>
      <c r="F78" s="569">
        <v>0</v>
      </c>
      <c r="G78" s="569">
        <v>0</v>
      </c>
      <c r="H78" s="569">
        <v>0</v>
      </c>
      <c r="I78" s="569">
        <v>0</v>
      </c>
      <c r="J78" s="569">
        <v>0</v>
      </c>
      <c r="K78" s="569">
        <v>0</v>
      </c>
      <c r="L78" s="569">
        <v>0</v>
      </c>
      <c r="M78" s="569">
        <v>0</v>
      </c>
      <c r="N78" s="569">
        <v>0</v>
      </c>
      <c r="O78" s="569">
        <f t="shared" si="14"/>
        <v>0</v>
      </c>
      <c r="P78" s="1002"/>
      <c r="Q78" s="1002"/>
      <c r="R78" s="1002"/>
      <c r="S78" s="1002"/>
      <c r="T78" s="1002"/>
      <c r="U78" s="1002"/>
      <c r="V78" s="1002"/>
      <c r="W78" s="1002"/>
      <c r="X78" s="1002"/>
      <c r="Y78" s="1002"/>
      <c r="Z78" s="1002"/>
      <c r="AA78" s="1002"/>
      <c r="AB78" s="1002"/>
    </row>
    <row r="79" spans="2:28" s="19" customFormat="1" x14ac:dyDescent="0.2">
      <c r="B79" s="582" t="s">
        <v>688</v>
      </c>
      <c r="C79" s="569">
        <v>0</v>
      </c>
      <c r="D79" s="569">
        <v>0</v>
      </c>
      <c r="E79" s="569">
        <v>0</v>
      </c>
      <c r="F79" s="569">
        <v>0</v>
      </c>
      <c r="G79" s="569">
        <v>0</v>
      </c>
      <c r="H79" s="569">
        <v>0</v>
      </c>
      <c r="I79" s="569">
        <v>0</v>
      </c>
      <c r="J79" s="569">
        <v>0</v>
      </c>
      <c r="K79" s="569">
        <v>0</v>
      </c>
      <c r="L79" s="569">
        <v>0</v>
      </c>
      <c r="M79" s="569">
        <v>0</v>
      </c>
      <c r="N79" s="569">
        <v>0</v>
      </c>
      <c r="O79" s="569">
        <f t="shared" si="14"/>
        <v>0</v>
      </c>
      <c r="P79" s="1002"/>
      <c r="Q79" s="1002"/>
      <c r="R79" s="1002"/>
      <c r="S79" s="1002"/>
      <c r="T79" s="1002"/>
      <c r="U79" s="1002"/>
      <c r="V79" s="1002"/>
      <c r="W79" s="1002"/>
      <c r="X79" s="1002"/>
      <c r="Y79" s="1002"/>
      <c r="Z79" s="1002"/>
      <c r="AA79" s="1002"/>
      <c r="AB79" s="1002"/>
    </row>
    <row r="80" spans="2:28" s="19" customFormat="1" x14ac:dyDescent="0.2">
      <c r="B80" s="582" t="s">
        <v>689</v>
      </c>
      <c r="C80" s="569">
        <v>0</v>
      </c>
      <c r="D80" s="569">
        <v>0</v>
      </c>
      <c r="E80" s="569">
        <v>0</v>
      </c>
      <c r="F80" s="569">
        <v>0</v>
      </c>
      <c r="G80" s="569">
        <v>0</v>
      </c>
      <c r="H80" s="569">
        <v>0</v>
      </c>
      <c r="I80" s="569">
        <v>0</v>
      </c>
      <c r="J80" s="569">
        <v>0</v>
      </c>
      <c r="K80" s="569">
        <v>0</v>
      </c>
      <c r="L80" s="569">
        <v>0</v>
      </c>
      <c r="M80" s="569">
        <v>0</v>
      </c>
      <c r="N80" s="569">
        <v>0</v>
      </c>
      <c r="O80" s="569">
        <f t="shared" si="14"/>
        <v>0</v>
      </c>
      <c r="P80" s="1002"/>
      <c r="Q80" s="1002"/>
      <c r="R80" s="1002"/>
      <c r="S80" s="1002"/>
      <c r="T80" s="1002"/>
      <c r="U80" s="1002"/>
      <c r="V80" s="1002"/>
      <c r="W80" s="1002"/>
      <c r="X80" s="1002"/>
      <c r="Y80" s="1002"/>
      <c r="Z80" s="1002"/>
      <c r="AA80" s="1002"/>
      <c r="AB80" s="1002"/>
    </row>
    <row r="81" spans="2:28" s="19" customFormat="1" x14ac:dyDescent="0.2">
      <c r="B81" s="21" t="s">
        <v>699</v>
      </c>
      <c r="C81" s="569">
        <v>0</v>
      </c>
      <c r="D81" s="569">
        <v>0</v>
      </c>
      <c r="E81" s="569">
        <v>0</v>
      </c>
      <c r="F81" s="569">
        <v>0</v>
      </c>
      <c r="G81" s="569">
        <v>0</v>
      </c>
      <c r="H81" s="569">
        <v>0</v>
      </c>
      <c r="I81" s="569">
        <v>0</v>
      </c>
      <c r="J81" s="569">
        <v>0</v>
      </c>
      <c r="K81" s="569">
        <v>0</v>
      </c>
      <c r="L81" s="569">
        <v>0</v>
      </c>
      <c r="M81" s="569">
        <v>0</v>
      </c>
      <c r="N81" s="569">
        <v>0</v>
      </c>
      <c r="O81" s="569">
        <f t="shared" si="14"/>
        <v>0</v>
      </c>
      <c r="P81" s="1002"/>
      <c r="Q81" s="1002"/>
      <c r="R81" s="1002"/>
      <c r="S81" s="1002"/>
      <c r="T81" s="1002"/>
      <c r="U81" s="1002"/>
      <c r="V81" s="1002"/>
      <c r="W81" s="1002"/>
      <c r="X81" s="1002"/>
      <c r="Y81" s="1002"/>
      <c r="Z81" s="1002"/>
      <c r="AA81" s="1002"/>
      <c r="AB81" s="1002"/>
    </row>
    <row r="82" spans="2:28" s="19" customFormat="1" x14ac:dyDescent="0.2">
      <c r="B82" s="582" t="s">
        <v>688</v>
      </c>
      <c r="C82" s="569">
        <v>0</v>
      </c>
      <c r="D82" s="569">
        <v>0</v>
      </c>
      <c r="E82" s="569">
        <v>0</v>
      </c>
      <c r="F82" s="569">
        <v>0</v>
      </c>
      <c r="G82" s="569">
        <v>0</v>
      </c>
      <c r="H82" s="569">
        <v>0</v>
      </c>
      <c r="I82" s="569">
        <v>0</v>
      </c>
      <c r="J82" s="569">
        <v>0</v>
      </c>
      <c r="K82" s="569">
        <v>0</v>
      </c>
      <c r="L82" s="569">
        <v>0</v>
      </c>
      <c r="M82" s="569">
        <v>0</v>
      </c>
      <c r="N82" s="569">
        <v>0</v>
      </c>
      <c r="O82" s="569">
        <f t="shared" si="14"/>
        <v>0</v>
      </c>
      <c r="P82" s="1002"/>
      <c r="Q82" s="1002"/>
      <c r="R82" s="1002"/>
      <c r="S82" s="1002"/>
      <c r="T82" s="1002"/>
      <c r="U82" s="1002"/>
      <c r="V82" s="1002"/>
      <c r="W82" s="1002"/>
      <c r="X82" s="1002"/>
      <c r="Y82" s="1002"/>
      <c r="Z82" s="1002"/>
      <c r="AA82" s="1002"/>
      <c r="AB82" s="1002"/>
    </row>
    <row r="83" spans="2:28" s="19" customFormat="1" x14ac:dyDescent="0.2">
      <c r="B83" s="582" t="s">
        <v>689</v>
      </c>
      <c r="C83" s="569">
        <v>0</v>
      </c>
      <c r="D83" s="569">
        <v>0</v>
      </c>
      <c r="E83" s="569">
        <v>0</v>
      </c>
      <c r="F83" s="569">
        <v>0</v>
      </c>
      <c r="G83" s="569">
        <v>0</v>
      </c>
      <c r="H83" s="569">
        <v>0</v>
      </c>
      <c r="I83" s="569">
        <v>0</v>
      </c>
      <c r="J83" s="569">
        <v>0</v>
      </c>
      <c r="K83" s="569">
        <v>0</v>
      </c>
      <c r="L83" s="569">
        <v>0</v>
      </c>
      <c r="M83" s="569">
        <v>0</v>
      </c>
      <c r="N83" s="569">
        <v>0</v>
      </c>
      <c r="O83" s="569">
        <f t="shared" si="14"/>
        <v>0</v>
      </c>
      <c r="P83" s="1002"/>
      <c r="Q83" s="1002"/>
      <c r="R83" s="1002"/>
      <c r="S83" s="1002"/>
      <c r="T83" s="1002"/>
      <c r="U83" s="1002"/>
      <c r="V83" s="1002"/>
      <c r="W83" s="1002"/>
      <c r="X83" s="1002"/>
      <c r="Y83" s="1002"/>
      <c r="Z83" s="1002"/>
      <c r="AA83" s="1002"/>
      <c r="AB83" s="1002"/>
    </row>
    <row r="84" spans="2:28" s="19" customFormat="1" x14ac:dyDescent="0.2">
      <c r="B84" s="585" t="s">
        <v>700</v>
      </c>
      <c r="C84" s="586">
        <v>0</v>
      </c>
      <c r="D84" s="586">
        <v>0</v>
      </c>
      <c r="E84" s="586">
        <v>0</v>
      </c>
      <c r="F84" s="586">
        <v>0</v>
      </c>
      <c r="G84" s="586">
        <v>0</v>
      </c>
      <c r="H84" s="586">
        <v>0</v>
      </c>
      <c r="I84" s="586">
        <v>0</v>
      </c>
      <c r="J84" s="586">
        <v>0</v>
      </c>
      <c r="K84" s="586">
        <v>0</v>
      </c>
      <c r="L84" s="586">
        <v>0</v>
      </c>
      <c r="M84" s="586">
        <v>0</v>
      </c>
      <c r="N84" s="586">
        <v>0</v>
      </c>
      <c r="O84" s="586">
        <f t="shared" si="14"/>
        <v>0</v>
      </c>
      <c r="P84" s="1002"/>
      <c r="Q84" s="1002"/>
      <c r="R84" s="1002"/>
      <c r="S84" s="1002"/>
      <c r="T84" s="1002"/>
      <c r="U84" s="1002"/>
      <c r="V84" s="1002"/>
      <c r="W84" s="1002"/>
      <c r="X84" s="1002"/>
      <c r="Y84" s="1002"/>
      <c r="Z84" s="1002"/>
      <c r="AA84" s="1002"/>
      <c r="AB84" s="1002"/>
    </row>
    <row r="85" spans="2:28" s="19" customFormat="1" x14ac:dyDescent="0.2">
      <c r="B85" s="585" t="s">
        <v>701</v>
      </c>
      <c r="C85" s="587">
        <v>0</v>
      </c>
      <c r="D85" s="587">
        <v>0</v>
      </c>
      <c r="E85" s="587">
        <v>0</v>
      </c>
      <c r="F85" s="587">
        <v>0</v>
      </c>
      <c r="G85" s="587">
        <v>0</v>
      </c>
      <c r="H85" s="587">
        <v>0</v>
      </c>
      <c r="I85" s="587">
        <v>263.60023000000001</v>
      </c>
      <c r="J85" s="587">
        <v>0</v>
      </c>
      <c r="K85" s="587">
        <v>0</v>
      </c>
      <c r="L85" s="587">
        <v>0</v>
      </c>
      <c r="M85" s="587">
        <v>0</v>
      </c>
      <c r="N85" s="587">
        <v>0</v>
      </c>
      <c r="O85" s="587">
        <f t="shared" si="14"/>
        <v>263.60023000000001</v>
      </c>
      <c r="P85" s="1002"/>
      <c r="Q85" s="1002"/>
      <c r="R85" s="1002"/>
      <c r="S85" s="1002"/>
      <c r="T85" s="1002"/>
      <c r="U85" s="1002"/>
      <c r="V85" s="1002"/>
      <c r="W85" s="1002"/>
      <c r="X85" s="1002"/>
      <c r="Y85" s="1002"/>
      <c r="Z85" s="1002"/>
      <c r="AA85" s="1002"/>
      <c r="AB85" s="1002"/>
    </row>
    <row r="86" spans="2:28" s="19" customFormat="1" x14ac:dyDescent="0.2">
      <c r="B86" s="637" t="s">
        <v>702</v>
      </c>
      <c r="C86" s="588">
        <v>0</v>
      </c>
      <c r="D86" s="588">
        <v>0</v>
      </c>
      <c r="E86" s="588">
        <v>0</v>
      </c>
      <c r="F86" s="588">
        <v>0</v>
      </c>
      <c r="G86" s="588">
        <v>0</v>
      </c>
      <c r="H86" s="588">
        <v>0</v>
      </c>
      <c r="I86" s="588">
        <v>0</v>
      </c>
      <c r="J86" s="588">
        <v>0</v>
      </c>
      <c r="K86" s="588">
        <v>0</v>
      </c>
      <c r="L86" s="588">
        <v>0</v>
      </c>
      <c r="M86" s="588">
        <v>0</v>
      </c>
      <c r="N86" s="588">
        <v>0</v>
      </c>
      <c r="O86" s="588">
        <f t="shared" si="14"/>
        <v>0</v>
      </c>
      <c r="P86" s="1002"/>
      <c r="Q86" s="1002"/>
      <c r="R86" s="1002"/>
      <c r="S86" s="1002"/>
      <c r="T86" s="1002"/>
      <c r="U86" s="1002"/>
      <c r="V86" s="1002"/>
      <c r="W86" s="1002"/>
      <c r="X86" s="1002"/>
      <c r="Y86" s="1002"/>
      <c r="Z86" s="1002"/>
      <c r="AA86" s="1002"/>
      <c r="AB86" s="1002"/>
    </row>
    <row r="87" spans="2:28" s="19" customFormat="1" x14ac:dyDescent="0.2">
      <c r="B87" s="563" t="s">
        <v>703</v>
      </c>
      <c r="C87" s="588">
        <v>0</v>
      </c>
      <c r="D87" s="588">
        <v>0</v>
      </c>
      <c r="E87" s="588">
        <v>11.211774953796615</v>
      </c>
      <c r="F87" s="588">
        <v>0</v>
      </c>
      <c r="G87" s="588">
        <v>0</v>
      </c>
      <c r="H87" s="588">
        <v>11.211774953796615</v>
      </c>
      <c r="I87" s="588">
        <v>0</v>
      </c>
      <c r="J87" s="588">
        <v>0</v>
      </c>
      <c r="K87" s="588">
        <v>11.211774953796615</v>
      </c>
      <c r="L87" s="588">
        <v>0</v>
      </c>
      <c r="M87" s="588">
        <v>0</v>
      </c>
      <c r="N87" s="588">
        <v>11.211774953796615</v>
      </c>
      <c r="O87" s="588">
        <f t="shared" si="14"/>
        <v>44.847099815186461</v>
      </c>
      <c r="P87" s="1002"/>
      <c r="Q87" s="1002"/>
      <c r="R87" s="1002"/>
      <c r="S87" s="1002"/>
      <c r="T87" s="1002"/>
      <c r="U87" s="1002"/>
      <c r="V87" s="1002"/>
      <c r="W87" s="1002"/>
      <c r="X87" s="1002"/>
      <c r="Y87" s="1002"/>
      <c r="Z87" s="1002"/>
      <c r="AA87" s="1002"/>
      <c r="AB87" s="1002"/>
    </row>
    <row r="88" spans="2:28" s="19" customFormat="1" x14ac:dyDescent="0.2">
      <c r="B88" s="585" t="s">
        <v>704</v>
      </c>
      <c r="C88" s="586">
        <v>0</v>
      </c>
      <c r="D88" s="586">
        <v>0</v>
      </c>
      <c r="E88" s="586">
        <v>0</v>
      </c>
      <c r="F88" s="586">
        <v>0</v>
      </c>
      <c r="G88" s="586">
        <v>0</v>
      </c>
      <c r="H88" s="586">
        <v>0</v>
      </c>
      <c r="I88" s="586">
        <v>0</v>
      </c>
      <c r="J88" s="586">
        <v>0</v>
      </c>
      <c r="K88" s="586">
        <v>0</v>
      </c>
      <c r="L88" s="586">
        <v>0</v>
      </c>
      <c r="M88" s="586">
        <v>0</v>
      </c>
      <c r="N88" s="586">
        <v>0</v>
      </c>
      <c r="O88" s="586">
        <f t="shared" si="14"/>
        <v>0</v>
      </c>
      <c r="P88" s="1002"/>
      <c r="Q88" s="1002"/>
      <c r="R88" s="1002"/>
      <c r="S88" s="1002"/>
      <c r="T88" s="1002"/>
      <c r="U88" s="1002"/>
      <c r="V88" s="1002"/>
      <c r="W88" s="1002"/>
      <c r="X88" s="1002"/>
      <c r="Y88" s="1002"/>
      <c r="Z88" s="1002"/>
      <c r="AA88" s="1002"/>
      <c r="AB88" s="1002"/>
    </row>
    <row r="89" spans="2:28" s="19" customFormat="1" x14ac:dyDescent="0.2">
      <c r="B89" s="589" t="s">
        <v>705</v>
      </c>
      <c r="C89" s="590">
        <v>0</v>
      </c>
      <c r="D89" s="590">
        <v>0</v>
      </c>
      <c r="E89" s="590">
        <v>0</v>
      </c>
      <c r="F89" s="590">
        <v>0</v>
      </c>
      <c r="G89" s="590">
        <v>0</v>
      </c>
      <c r="H89" s="590">
        <v>0</v>
      </c>
      <c r="I89" s="590">
        <v>0</v>
      </c>
      <c r="J89" s="590">
        <v>0</v>
      </c>
      <c r="K89" s="590">
        <v>0</v>
      </c>
      <c r="L89" s="590">
        <v>0</v>
      </c>
      <c r="M89" s="590">
        <v>0</v>
      </c>
      <c r="N89" s="590">
        <v>0</v>
      </c>
      <c r="O89" s="590">
        <f t="shared" si="14"/>
        <v>0</v>
      </c>
      <c r="P89" s="1002"/>
      <c r="Q89" s="1002"/>
      <c r="R89" s="1002"/>
      <c r="S89" s="1002"/>
      <c r="T89" s="1002"/>
      <c r="U89" s="1002"/>
      <c r="V89" s="1002"/>
      <c r="W89" s="1002"/>
      <c r="X89" s="1002"/>
      <c r="Y89" s="1002"/>
      <c r="Z89" s="1002"/>
      <c r="AA89" s="1002"/>
      <c r="AB89" s="1002"/>
    </row>
    <row r="90" spans="2:28" s="19" customFormat="1" x14ac:dyDescent="0.2">
      <c r="B90" s="585" t="s">
        <v>706</v>
      </c>
      <c r="C90" s="586">
        <v>0</v>
      </c>
      <c r="D90" s="586">
        <v>0</v>
      </c>
      <c r="E90" s="586">
        <v>0</v>
      </c>
      <c r="F90" s="586">
        <v>0</v>
      </c>
      <c r="G90" s="586">
        <v>0</v>
      </c>
      <c r="H90" s="586">
        <v>0</v>
      </c>
      <c r="I90" s="586">
        <v>0</v>
      </c>
      <c r="J90" s="586">
        <v>0</v>
      </c>
      <c r="K90" s="586">
        <v>0</v>
      </c>
      <c r="L90" s="586">
        <v>0</v>
      </c>
      <c r="M90" s="586">
        <v>0</v>
      </c>
      <c r="N90" s="586">
        <v>0</v>
      </c>
      <c r="O90" s="586">
        <f t="shared" si="14"/>
        <v>0</v>
      </c>
      <c r="P90" s="1002"/>
      <c r="Q90" s="1002"/>
      <c r="R90" s="1002"/>
      <c r="S90" s="1002"/>
      <c r="T90" s="1002"/>
      <c r="U90" s="1002"/>
      <c r="V90" s="1002"/>
      <c r="W90" s="1002"/>
      <c r="X90" s="1002"/>
      <c r="Y90" s="1002"/>
      <c r="Z90" s="1002"/>
      <c r="AA90" s="1002"/>
      <c r="AB90" s="1002"/>
    </row>
    <row r="91" spans="2:28" s="19" customFormat="1" x14ac:dyDescent="0.2">
      <c r="B91" s="585" t="s">
        <v>707</v>
      </c>
      <c r="C91" s="586">
        <v>0</v>
      </c>
      <c r="D91" s="586">
        <v>0</v>
      </c>
      <c r="E91" s="586">
        <v>1421.0079316756805</v>
      </c>
      <c r="F91" s="586">
        <v>0</v>
      </c>
      <c r="G91" s="586">
        <v>0</v>
      </c>
      <c r="H91" s="586">
        <v>0</v>
      </c>
      <c r="I91" s="586">
        <v>0</v>
      </c>
      <c r="J91" s="586">
        <v>0</v>
      </c>
      <c r="K91" s="586">
        <v>0</v>
      </c>
      <c r="L91" s="586">
        <v>0</v>
      </c>
      <c r="M91" s="586">
        <v>0</v>
      </c>
      <c r="N91" s="586">
        <v>0</v>
      </c>
      <c r="O91" s="586">
        <f t="shared" si="14"/>
        <v>1421.0079316756805</v>
      </c>
      <c r="P91" s="1002"/>
      <c r="Q91" s="1002"/>
      <c r="R91" s="1002"/>
      <c r="S91" s="1002"/>
      <c r="T91" s="1002"/>
      <c r="U91" s="1002"/>
      <c r="V91" s="1002"/>
      <c r="W91" s="1002"/>
      <c r="X91" s="1002"/>
      <c r="Y91" s="1002"/>
      <c r="Z91" s="1002"/>
      <c r="AA91" s="1002"/>
      <c r="AB91" s="1002"/>
    </row>
    <row r="92" spans="2:28" s="19" customFormat="1" x14ac:dyDescent="0.2">
      <c r="B92" s="585" t="s">
        <v>708</v>
      </c>
      <c r="C92" s="586">
        <v>0</v>
      </c>
      <c r="D92" s="586">
        <v>0</v>
      </c>
      <c r="E92" s="586">
        <v>0</v>
      </c>
      <c r="F92" s="586">
        <v>0</v>
      </c>
      <c r="G92" s="586">
        <v>0</v>
      </c>
      <c r="H92" s="586">
        <v>0</v>
      </c>
      <c r="I92" s="586">
        <v>0</v>
      </c>
      <c r="J92" s="586">
        <v>0</v>
      </c>
      <c r="K92" s="586">
        <v>1133.8254135628197</v>
      </c>
      <c r="L92" s="586">
        <v>0</v>
      </c>
      <c r="M92" s="586">
        <v>0</v>
      </c>
      <c r="N92" s="586">
        <v>0</v>
      </c>
      <c r="O92" s="586">
        <f t="shared" si="14"/>
        <v>1133.8254135628197</v>
      </c>
      <c r="P92" s="1002"/>
      <c r="Q92" s="1002"/>
      <c r="R92" s="1002"/>
      <c r="S92" s="1002"/>
      <c r="T92" s="1002"/>
      <c r="U92" s="1002"/>
      <c r="V92" s="1002"/>
      <c r="W92" s="1002"/>
      <c r="X92" s="1002"/>
      <c r="Y92" s="1002"/>
      <c r="Z92" s="1002"/>
      <c r="AA92" s="1002"/>
      <c r="AB92" s="1002"/>
    </row>
    <row r="93" spans="2:28" s="19" customFormat="1" x14ac:dyDescent="0.2">
      <c r="B93" s="585" t="s">
        <v>709</v>
      </c>
      <c r="C93" s="586">
        <v>0</v>
      </c>
      <c r="D93" s="586">
        <v>0</v>
      </c>
      <c r="E93" s="586">
        <v>0</v>
      </c>
      <c r="F93" s="586">
        <v>0</v>
      </c>
      <c r="G93" s="586">
        <v>0</v>
      </c>
      <c r="H93" s="586">
        <v>0</v>
      </c>
      <c r="I93" s="586">
        <v>0</v>
      </c>
      <c r="J93" s="586">
        <v>0</v>
      </c>
      <c r="K93" s="586">
        <v>0</v>
      </c>
      <c r="L93" s="586">
        <v>0</v>
      </c>
      <c r="M93" s="586">
        <v>0</v>
      </c>
      <c r="N93" s="586">
        <v>0</v>
      </c>
      <c r="O93" s="586">
        <f t="shared" si="14"/>
        <v>0</v>
      </c>
      <c r="P93" s="1002"/>
      <c r="Q93" s="1002"/>
      <c r="R93" s="1002"/>
      <c r="S93" s="1002"/>
      <c r="T93" s="1002"/>
      <c r="U93" s="1002"/>
      <c r="V93" s="1002"/>
      <c r="W93" s="1002"/>
      <c r="X93" s="1002"/>
      <c r="Y93" s="1002"/>
      <c r="Z93" s="1002"/>
      <c r="AA93" s="1002"/>
      <c r="AB93" s="1002"/>
    </row>
    <row r="94" spans="2:28" s="19" customFormat="1" x14ac:dyDescent="0.2">
      <c r="B94" s="591" t="s">
        <v>710</v>
      </c>
      <c r="C94" s="586">
        <v>0</v>
      </c>
      <c r="D94" s="586">
        <v>0</v>
      </c>
      <c r="E94" s="586">
        <v>0</v>
      </c>
      <c r="F94" s="586">
        <v>0</v>
      </c>
      <c r="G94" s="586">
        <v>0</v>
      </c>
      <c r="H94" s="586">
        <v>0</v>
      </c>
      <c r="I94" s="586">
        <v>0</v>
      </c>
      <c r="J94" s="586">
        <v>0</v>
      </c>
      <c r="K94" s="586">
        <v>0</v>
      </c>
      <c r="L94" s="586">
        <v>0</v>
      </c>
      <c r="M94" s="586">
        <v>0</v>
      </c>
      <c r="N94" s="586">
        <v>0</v>
      </c>
      <c r="O94" s="586">
        <f t="shared" si="14"/>
        <v>0</v>
      </c>
      <c r="P94" s="1002"/>
      <c r="Q94" s="1002"/>
      <c r="R94" s="1002"/>
      <c r="S94" s="1002"/>
      <c r="T94" s="1002"/>
      <c r="U94" s="1002"/>
      <c r="V94" s="1002"/>
      <c r="W94" s="1002"/>
      <c r="X94" s="1002"/>
      <c r="Y94" s="1002"/>
      <c r="Z94" s="1002"/>
      <c r="AA94" s="1002"/>
      <c r="AB94" s="1002"/>
    </row>
    <row r="95" spans="2:28" s="19" customFormat="1" x14ac:dyDescent="0.2">
      <c r="B95" s="591" t="s">
        <v>711</v>
      </c>
      <c r="C95" s="586">
        <v>0</v>
      </c>
      <c r="D95" s="586">
        <v>0</v>
      </c>
      <c r="E95" s="586">
        <v>0</v>
      </c>
      <c r="F95" s="586">
        <v>0</v>
      </c>
      <c r="G95" s="586">
        <v>0</v>
      </c>
      <c r="H95" s="586">
        <v>0</v>
      </c>
      <c r="I95" s="586">
        <v>0</v>
      </c>
      <c r="J95" s="586">
        <v>0</v>
      </c>
      <c r="K95" s="586">
        <v>0</v>
      </c>
      <c r="L95" s="586">
        <v>0</v>
      </c>
      <c r="M95" s="586">
        <v>0</v>
      </c>
      <c r="N95" s="586">
        <v>0</v>
      </c>
      <c r="O95" s="586">
        <f t="shared" si="14"/>
        <v>0</v>
      </c>
      <c r="P95" s="1002"/>
      <c r="Q95" s="1002"/>
      <c r="R95" s="1002"/>
      <c r="S95" s="1002"/>
      <c r="T95" s="1002"/>
      <c r="U95" s="1002"/>
      <c r="V95" s="1002"/>
      <c r="W95" s="1002"/>
      <c r="X95" s="1002"/>
      <c r="Y95" s="1002"/>
      <c r="Z95" s="1002"/>
      <c r="AA95" s="1002"/>
      <c r="AB95" s="1002"/>
    </row>
    <row r="96" spans="2:28" s="19" customFormat="1" x14ac:dyDescent="0.2">
      <c r="B96" s="589" t="s">
        <v>712</v>
      </c>
      <c r="C96" s="586">
        <v>0</v>
      </c>
      <c r="D96" s="586">
        <v>0</v>
      </c>
      <c r="E96" s="586">
        <v>0</v>
      </c>
      <c r="F96" s="586">
        <v>0</v>
      </c>
      <c r="G96" s="586">
        <v>0</v>
      </c>
      <c r="H96" s="586">
        <v>0</v>
      </c>
      <c r="I96" s="586">
        <v>0</v>
      </c>
      <c r="J96" s="586">
        <v>0</v>
      </c>
      <c r="K96" s="586">
        <v>0</v>
      </c>
      <c r="L96" s="586">
        <v>0</v>
      </c>
      <c r="M96" s="586">
        <v>0</v>
      </c>
      <c r="N96" s="586">
        <v>0</v>
      </c>
      <c r="O96" s="586">
        <f t="shared" si="14"/>
        <v>0</v>
      </c>
      <c r="P96" s="1002"/>
      <c r="Q96" s="1002"/>
      <c r="R96" s="1002"/>
      <c r="S96" s="1002"/>
      <c r="T96" s="1002"/>
      <c r="U96" s="1002"/>
      <c r="V96" s="1002"/>
      <c r="W96" s="1002"/>
      <c r="X96" s="1002"/>
      <c r="Y96" s="1002"/>
      <c r="Z96" s="1002"/>
      <c r="AA96" s="1002"/>
      <c r="AB96" s="1002"/>
    </row>
    <row r="97" spans="2:28" s="19" customFormat="1" x14ac:dyDescent="0.2">
      <c r="B97" s="591" t="s">
        <v>713</v>
      </c>
      <c r="C97" s="586">
        <v>0</v>
      </c>
      <c r="D97" s="586">
        <v>0</v>
      </c>
      <c r="E97" s="586">
        <v>0</v>
      </c>
      <c r="F97" s="586">
        <v>0</v>
      </c>
      <c r="G97" s="586">
        <v>0</v>
      </c>
      <c r="H97" s="586">
        <v>0</v>
      </c>
      <c r="I97" s="586">
        <v>0</v>
      </c>
      <c r="J97" s="586">
        <v>0</v>
      </c>
      <c r="K97" s="586">
        <v>0</v>
      </c>
      <c r="L97" s="586">
        <v>0</v>
      </c>
      <c r="M97" s="586">
        <v>0</v>
      </c>
      <c r="N97" s="586">
        <v>0</v>
      </c>
      <c r="O97" s="586">
        <f t="shared" si="14"/>
        <v>0</v>
      </c>
      <c r="P97" s="1002"/>
      <c r="Q97" s="1002"/>
      <c r="R97" s="1002"/>
      <c r="S97" s="1002"/>
      <c r="T97" s="1002"/>
      <c r="U97" s="1002"/>
      <c r="V97" s="1002"/>
      <c r="W97" s="1002"/>
      <c r="X97" s="1002"/>
      <c r="Y97" s="1002"/>
      <c r="Z97" s="1002"/>
      <c r="AA97" s="1002"/>
      <c r="AB97" s="1002"/>
    </row>
    <row r="98" spans="2:28" s="19" customFormat="1" x14ac:dyDescent="0.2">
      <c r="B98" s="591" t="s">
        <v>714</v>
      </c>
      <c r="C98" s="586">
        <v>0</v>
      </c>
      <c r="D98" s="586">
        <v>0</v>
      </c>
      <c r="E98" s="586">
        <v>0</v>
      </c>
      <c r="F98" s="586">
        <v>0</v>
      </c>
      <c r="G98" s="586">
        <v>0</v>
      </c>
      <c r="H98" s="586">
        <v>0</v>
      </c>
      <c r="I98" s="586">
        <v>0</v>
      </c>
      <c r="J98" s="586">
        <v>0</v>
      </c>
      <c r="K98" s="586">
        <v>0</v>
      </c>
      <c r="L98" s="586">
        <v>0</v>
      </c>
      <c r="M98" s="586">
        <v>0</v>
      </c>
      <c r="N98" s="586">
        <v>0</v>
      </c>
      <c r="O98" s="586">
        <f t="shared" si="14"/>
        <v>0</v>
      </c>
      <c r="P98" s="1002"/>
      <c r="Q98" s="1002"/>
      <c r="R98" s="1002"/>
      <c r="S98" s="1002"/>
      <c r="T98" s="1002"/>
      <c r="U98" s="1002"/>
      <c r="V98" s="1002"/>
      <c r="W98" s="1002"/>
      <c r="X98" s="1002"/>
      <c r="Y98" s="1002"/>
      <c r="Z98" s="1002"/>
      <c r="AA98" s="1002"/>
      <c r="AB98" s="1002"/>
    </row>
    <row r="99" spans="2:28" s="19" customFormat="1" x14ac:dyDescent="0.2">
      <c r="B99" s="591" t="s">
        <v>715</v>
      </c>
      <c r="C99" s="586">
        <v>0</v>
      </c>
      <c r="D99" s="586">
        <v>0</v>
      </c>
      <c r="E99" s="586">
        <v>0</v>
      </c>
      <c r="F99" s="586">
        <v>0</v>
      </c>
      <c r="G99" s="586">
        <v>0</v>
      </c>
      <c r="H99" s="586">
        <v>0</v>
      </c>
      <c r="I99" s="586">
        <v>0</v>
      </c>
      <c r="J99" s="586">
        <v>0</v>
      </c>
      <c r="K99" s="586">
        <v>0</v>
      </c>
      <c r="L99" s="586">
        <v>0</v>
      </c>
      <c r="M99" s="586">
        <v>0</v>
      </c>
      <c r="N99" s="586">
        <v>0</v>
      </c>
      <c r="O99" s="586">
        <f t="shared" si="14"/>
        <v>0</v>
      </c>
      <c r="P99" s="1002"/>
      <c r="Q99" s="1002"/>
      <c r="R99" s="1002"/>
      <c r="S99" s="1002"/>
      <c r="T99" s="1002"/>
      <c r="U99" s="1002"/>
      <c r="V99" s="1002"/>
      <c r="W99" s="1002"/>
      <c r="X99" s="1002"/>
      <c r="Y99" s="1002"/>
      <c r="Z99" s="1002"/>
      <c r="AA99" s="1002"/>
      <c r="AB99" s="1002"/>
    </row>
    <row r="100" spans="2:28" s="19" customFormat="1" x14ac:dyDescent="0.2">
      <c r="B100" s="591" t="s">
        <v>716</v>
      </c>
      <c r="C100" s="586">
        <v>0</v>
      </c>
      <c r="D100" s="586">
        <v>0</v>
      </c>
      <c r="E100" s="586">
        <v>443.20530290145928</v>
      </c>
      <c r="F100" s="586">
        <v>0</v>
      </c>
      <c r="G100" s="586">
        <v>0</v>
      </c>
      <c r="H100" s="586">
        <v>0</v>
      </c>
      <c r="I100" s="586">
        <v>0</v>
      </c>
      <c r="J100" s="586">
        <v>0</v>
      </c>
      <c r="K100" s="586">
        <v>0</v>
      </c>
      <c r="L100" s="586">
        <v>0</v>
      </c>
      <c r="M100" s="586">
        <v>0</v>
      </c>
      <c r="N100" s="586">
        <v>0</v>
      </c>
      <c r="O100" s="586">
        <f t="shared" si="14"/>
        <v>443.20530290145928</v>
      </c>
      <c r="P100" s="1002"/>
      <c r="Q100" s="1002"/>
      <c r="R100" s="1002"/>
      <c r="S100" s="1002"/>
      <c r="T100" s="1002"/>
      <c r="U100" s="1002"/>
      <c r="V100" s="1002"/>
      <c r="W100" s="1002"/>
      <c r="X100" s="1002"/>
      <c r="Y100" s="1002"/>
      <c r="Z100" s="1002"/>
      <c r="AA100" s="1002"/>
      <c r="AB100" s="1002"/>
    </row>
    <row r="101" spans="2:28" s="19" customFormat="1" x14ac:dyDescent="0.2">
      <c r="B101" s="591" t="s">
        <v>717</v>
      </c>
      <c r="C101" s="586">
        <v>0</v>
      </c>
      <c r="D101" s="586">
        <v>0</v>
      </c>
      <c r="E101" s="586">
        <v>0</v>
      </c>
      <c r="F101" s="586">
        <v>0</v>
      </c>
      <c r="G101" s="586">
        <v>0</v>
      </c>
      <c r="H101" s="586">
        <v>0</v>
      </c>
      <c r="I101" s="586">
        <v>0</v>
      </c>
      <c r="J101" s="586">
        <v>0</v>
      </c>
      <c r="K101" s="586">
        <v>123.70740387995059</v>
      </c>
      <c r="L101" s="586">
        <v>0</v>
      </c>
      <c r="M101" s="586">
        <v>0</v>
      </c>
      <c r="N101" s="586">
        <v>0</v>
      </c>
      <c r="O101" s="586">
        <f t="shared" si="14"/>
        <v>123.70740387995059</v>
      </c>
      <c r="P101" s="1002"/>
      <c r="Q101" s="1002"/>
      <c r="R101" s="1002"/>
      <c r="S101" s="1002"/>
      <c r="T101" s="1002"/>
      <c r="U101" s="1002"/>
      <c r="V101" s="1002"/>
      <c r="W101" s="1002"/>
      <c r="X101" s="1002"/>
      <c r="Y101" s="1002"/>
      <c r="Z101" s="1002"/>
      <c r="AA101" s="1002"/>
      <c r="AB101" s="1002"/>
    </row>
    <row r="102" spans="2:28" s="19" customFormat="1" x14ac:dyDescent="0.2">
      <c r="B102" s="591" t="s">
        <v>267</v>
      </c>
      <c r="C102" s="586">
        <v>0</v>
      </c>
      <c r="D102" s="586">
        <v>0</v>
      </c>
      <c r="E102" s="586">
        <v>0</v>
      </c>
      <c r="F102" s="586">
        <v>0</v>
      </c>
      <c r="G102" s="586">
        <v>0</v>
      </c>
      <c r="H102" s="586">
        <v>0</v>
      </c>
      <c r="I102" s="586">
        <v>0</v>
      </c>
      <c r="J102" s="586">
        <v>0</v>
      </c>
      <c r="K102" s="586">
        <v>0</v>
      </c>
      <c r="L102" s="586">
        <v>1000</v>
      </c>
      <c r="M102" s="586">
        <v>0</v>
      </c>
      <c r="N102" s="586">
        <v>0</v>
      </c>
      <c r="O102" s="586">
        <f t="shared" si="14"/>
        <v>1000</v>
      </c>
      <c r="P102" s="1002"/>
      <c r="Q102" s="1002"/>
      <c r="R102" s="1002"/>
      <c r="S102" s="1002"/>
      <c r="T102" s="1002"/>
      <c r="U102" s="1002"/>
      <c r="V102" s="1002"/>
      <c r="W102" s="1002"/>
      <c r="X102" s="1002"/>
      <c r="Y102" s="1002"/>
      <c r="Z102" s="1002"/>
      <c r="AA102" s="1002"/>
      <c r="AB102" s="1002"/>
    </row>
    <row r="103" spans="2:28" s="19" customFormat="1" x14ac:dyDescent="0.2">
      <c r="B103" s="591" t="s">
        <v>268</v>
      </c>
      <c r="C103" s="586">
        <v>0</v>
      </c>
      <c r="D103" s="586">
        <v>0</v>
      </c>
      <c r="E103" s="586">
        <v>0</v>
      </c>
      <c r="F103" s="586">
        <v>0</v>
      </c>
      <c r="G103" s="586">
        <v>0</v>
      </c>
      <c r="H103" s="586">
        <v>0</v>
      </c>
      <c r="I103" s="586">
        <v>0</v>
      </c>
      <c r="J103" s="586">
        <v>0</v>
      </c>
      <c r="K103" s="586">
        <v>0</v>
      </c>
      <c r="L103" s="586">
        <v>0</v>
      </c>
      <c r="M103" s="586">
        <v>0</v>
      </c>
      <c r="N103" s="586">
        <v>0</v>
      </c>
      <c r="O103" s="586">
        <f t="shared" si="14"/>
        <v>0</v>
      </c>
      <c r="P103" s="1002"/>
      <c r="Q103" s="1002"/>
      <c r="R103" s="1002"/>
      <c r="S103" s="1002"/>
      <c r="T103" s="1002"/>
      <c r="U103" s="1002"/>
      <c r="V103" s="1002"/>
      <c r="W103" s="1002"/>
      <c r="X103" s="1002"/>
      <c r="Y103" s="1002"/>
      <c r="Z103" s="1002"/>
      <c r="AA103" s="1002"/>
      <c r="AB103" s="1002"/>
    </row>
    <row r="104" spans="2:28" s="19" customFormat="1" x14ac:dyDescent="0.2">
      <c r="B104" s="563" t="s">
        <v>718</v>
      </c>
      <c r="C104" s="564">
        <v>9530.1106889999992</v>
      </c>
      <c r="D104" s="564">
        <v>0</v>
      </c>
      <c r="E104" s="564">
        <v>0</v>
      </c>
      <c r="F104" s="564">
        <v>0</v>
      </c>
      <c r="G104" s="564">
        <v>0</v>
      </c>
      <c r="H104" s="564">
        <v>0</v>
      </c>
      <c r="I104" s="564">
        <v>0</v>
      </c>
      <c r="J104" s="564">
        <v>0</v>
      </c>
      <c r="K104" s="564">
        <v>0</v>
      </c>
      <c r="L104" s="564">
        <v>0</v>
      </c>
      <c r="M104" s="564">
        <v>0</v>
      </c>
      <c r="N104" s="564">
        <v>0</v>
      </c>
      <c r="O104" s="564">
        <f t="shared" si="14"/>
        <v>9530.1106889999992</v>
      </c>
      <c r="P104" s="1002"/>
      <c r="Q104" s="1002"/>
      <c r="R104" s="1002"/>
      <c r="S104" s="1002"/>
      <c r="T104" s="1002"/>
      <c r="U104" s="1002"/>
      <c r="V104" s="1002"/>
      <c r="W104" s="1002"/>
      <c r="X104" s="1002"/>
      <c r="Y104" s="1002"/>
      <c r="Z104" s="1002"/>
      <c r="AA104" s="1002"/>
      <c r="AB104" s="1002"/>
    </row>
    <row r="105" spans="2:28" s="19" customFormat="1" x14ac:dyDescent="0.2">
      <c r="B105" s="563" t="s">
        <v>238</v>
      </c>
      <c r="C105" s="564">
        <f>+C106+C107</f>
        <v>80.198045969999995</v>
      </c>
      <c r="D105" s="564">
        <f t="shared" ref="D105:N105" si="15">+D106+D107</f>
        <v>133.93192232999999</v>
      </c>
      <c r="E105" s="564">
        <f t="shared" si="15"/>
        <v>90.169733780000001</v>
      </c>
      <c r="F105" s="564">
        <f t="shared" si="15"/>
        <v>84.672343949999998</v>
      </c>
      <c r="G105" s="564">
        <f t="shared" si="15"/>
        <v>79.036842640000003</v>
      </c>
      <c r="H105" s="564">
        <f t="shared" si="15"/>
        <v>1005.21537546</v>
      </c>
      <c r="I105" s="564">
        <f t="shared" si="15"/>
        <v>50.261045159999995</v>
      </c>
      <c r="J105" s="564">
        <f t="shared" si="15"/>
        <v>52.885132149999997</v>
      </c>
      <c r="K105" s="564">
        <f t="shared" si="15"/>
        <v>385.16965097000002</v>
      </c>
      <c r="L105" s="564">
        <f t="shared" si="15"/>
        <v>352.03378346</v>
      </c>
      <c r="M105" s="564">
        <f t="shared" si="15"/>
        <v>0</v>
      </c>
      <c r="N105" s="564">
        <f t="shared" si="15"/>
        <v>512.15635442999996</v>
      </c>
      <c r="O105" s="564">
        <f t="shared" si="14"/>
        <v>2825.7302302999997</v>
      </c>
      <c r="P105" s="1002"/>
      <c r="Q105" s="1002"/>
      <c r="R105" s="1002"/>
      <c r="S105" s="1002"/>
      <c r="T105" s="1002"/>
      <c r="U105" s="1002"/>
      <c r="V105" s="1002"/>
      <c r="W105" s="1002"/>
      <c r="X105" s="1002"/>
      <c r="Y105" s="1002"/>
      <c r="Z105" s="1002"/>
      <c r="AA105" s="1002"/>
      <c r="AB105" s="1002"/>
    </row>
    <row r="106" spans="2:28" s="19" customFormat="1" x14ac:dyDescent="0.2">
      <c r="B106" s="593" t="s">
        <v>680</v>
      </c>
      <c r="C106" s="560">
        <v>80.198045969999995</v>
      </c>
      <c r="D106" s="560">
        <v>77.259362330000002</v>
      </c>
      <c r="E106" s="560">
        <v>90.169733780000001</v>
      </c>
      <c r="F106" s="560">
        <v>84.672343949999998</v>
      </c>
      <c r="G106" s="560">
        <v>79.036842640000003</v>
      </c>
      <c r="H106" s="560">
        <v>1005.21537546</v>
      </c>
      <c r="I106" s="560">
        <v>50.261045159999995</v>
      </c>
      <c r="J106" s="560">
        <v>52.885132149999997</v>
      </c>
      <c r="K106" s="560">
        <v>385.16965097000002</v>
      </c>
      <c r="L106" s="560">
        <v>352.03378346</v>
      </c>
      <c r="M106" s="560">
        <v>0</v>
      </c>
      <c r="N106" s="560">
        <v>453.53016543000001</v>
      </c>
      <c r="O106" s="560">
        <f t="shared" si="14"/>
        <v>2710.4314813000001</v>
      </c>
      <c r="P106" s="1002"/>
      <c r="Q106" s="1002"/>
      <c r="R106" s="1002"/>
      <c r="S106" s="1002"/>
      <c r="T106" s="1002"/>
      <c r="U106" s="1002"/>
      <c r="V106" s="1002"/>
      <c r="W106" s="1002"/>
      <c r="X106" s="1002"/>
      <c r="Y106" s="1002"/>
      <c r="Z106" s="1002"/>
      <c r="AA106" s="1002"/>
      <c r="AB106" s="1002"/>
    </row>
    <row r="107" spans="2:28" s="19" customFormat="1" x14ac:dyDescent="0.2">
      <c r="B107" s="561" t="s">
        <v>668</v>
      </c>
      <c r="C107" s="562">
        <v>0</v>
      </c>
      <c r="D107" s="562">
        <v>56.672559999999997</v>
      </c>
      <c r="E107" s="562">
        <v>0</v>
      </c>
      <c r="F107" s="562">
        <v>0</v>
      </c>
      <c r="G107" s="562">
        <v>0</v>
      </c>
      <c r="H107" s="562">
        <v>0</v>
      </c>
      <c r="I107" s="562">
        <v>0</v>
      </c>
      <c r="J107" s="562">
        <v>0</v>
      </c>
      <c r="K107" s="562">
        <v>0</v>
      </c>
      <c r="L107" s="562">
        <v>0</v>
      </c>
      <c r="M107" s="562">
        <v>0</v>
      </c>
      <c r="N107" s="562">
        <v>58.626188999999997</v>
      </c>
      <c r="O107" s="562">
        <f t="shared" si="14"/>
        <v>115.29874899999999</v>
      </c>
      <c r="P107" s="1002"/>
      <c r="Q107" s="1002"/>
      <c r="R107" s="1002"/>
      <c r="S107" s="1002"/>
      <c r="T107" s="1002"/>
      <c r="U107" s="1002"/>
      <c r="V107" s="1002"/>
      <c r="W107" s="1002"/>
      <c r="X107" s="1002"/>
      <c r="Y107" s="1002"/>
      <c r="Z107" s="1002"/>
      <c r="AA107" s="1002"/>
      <c r="AB107" s="1002"/>
    </row>
    <row r="108" spans="2:28" s="19" customFormat="1" x14ac:dyDescent="0.2">
      <c r="B108" s="563" t="s">
        <v>719</v>
      </c>
      <c r="C108" s="564">
        <f>+C109+C116</f>
        <v>74.578611182714525</v>
      </c>
      <c r="D108" s="564">
        <f t="shared" ref="D108:N108" si="16">+D109+D116</f>
        <v>6.8348223604582428</v>
      </c>
      <c r="E108" s="564">
        <f t="shared" si="16"/>
        <v>6.8348223604582428</v>
      </c>
      <c r="F108" s="564">
        <f t="shared" si="16"/>
        <v>6.8348223604582428</v>
      </c>
      <c r="G108" s="564">
        <f t="shared" si="16"/>
        <v>6.8348223604582428</v>
      </c>
      <c r="H108" s="564">
        <f t="shared" si="16"/>
        <v>6.8348223604582428</v>
      </c>
      <c r="I108" s="564">
        <f t="shared" si="16"/>
        <v>6.8348223604582428</v>
      </c>
      <c r="J108" s="564">
        <f t="shared" si="16"/>
        <v>6.8348223604582428</v>
      </c>
      <c r="K108" s="564">
        <f t="shared" si="16"/>
        <v>6.8348223604582428</v>
      </c>
      <c r="L108" s="564">
        <f t="shared" si="16"/>
        <v>6.8348223604582428</v>
      </c>
      <c r="M108" s="564">
        <f t="shared" si="16"/>
        <v>6.8348223604582428</v>
      </c>
      <c r="N108" s="564">
        <f t="shared" si="16"/>
        <v>6.8348223604582428</v>
      </c>
      <c r="O108" s="564">
        <f t="shared" si="14"/>
        <v>149.76165714775524</v>
      </c>
      <c r="P108" s="1002"/>
      <c r="Q108" s="1002"/>
      <c r="R108" s="1002"/>
      <c r="S108" s="1002"/>
      <c r="T108" s="1002"/>
      <c r="U108" s="1002"/>
      <c r="V108" s="1002"/>
      <c r="W108" s="1002"/>
      <c r="X108" s="1002"/>
      <c r="Y108" s="1002"/>
      <c r="Z108" s="1002"/>
      <c r="AA108" s="1002"/>
      <c r="AB108" s="1002"/>
    </row>
    <row r="109" spans="2:28" s="19" customFormat="1" x14ac:dyDescent="0.2">
      <c r="B109" s="21" t="s">
        <v>720</v>
      </c>
      <c r="C109" s="554">
        <f>+C110+C113</f>
        <v>74.578611182714525</v>
      </c>
      <c r="D109" s="554">
        <f t="shared" ref="D109:N109" si="17">+D110+D113</f>
        <v>6.8348223604582428</v>
      </c>
      <c r="E109" s="554">
        <f t="shared" si="17"/>
        <v>6.8348223604582428</v>
      </c>
      <c r="F109" s="554">
        <f t="shared" si="17"/>
        <v>6.8348223604582428</v>
      </c>
      <c r="G109" s="554">
        <f t="shared" si="17"/>
        <v>6.8348223604582428</v>
      </c>
      <c r="H109" s="554">
        <f t="shared" si="17"/>
        <v>6.8348223604582428</v>
      </c>
      <c r="I109" s="554">
        <f t="shared" si="17"/>
        <v>6.8348223604582428</v>
      </c>
      <c r="J109" s="554">
        <f t="shared" si="17"/>
        <v>6.8348223604582428</v>
      </c>
      <c r="K109" s="554">
        <f t="shared" si="17"/>
        <v>6.8348223604582428</v>
      </c>
      <c r="L109" s="554">
        <f t="shared" si="17"/>
        <v>6.8348223604582428</v>
      </c>
      <c r="M109" s="554">
        <f t="shared" si="17"/>
        <v>6.8348223604582428</v>
      </c>
      <c r="N109" s="554">
        <f t="shared" si="17"/>
        <v>6.8348223604582428</v>
      </c>
      <c r="O109" s="554">
        <f t="shared" si="14"/>
        <v>149.76165714775524</v>
      </c>
      <c r="P109" s="1002"/>
      <c r="Q109" s="1002"/>
      <c r="R109" s="1002"/>
      <c r="S109" s="1002"/>
      <c r="T109" s="1002"/>
      <c r="U109" s="1002"/>
      <c r="V109" s="1002"/>
      <c r="W109" s="1002"/>
      <c r="X109" s="1002"/>
      <c r="Y109" s="1002"/>
      <c r="Z109" s="1002"/>
      <c r="AA109" s="1002"/>
      <c r="AB109" s="1002"/>
    </row>
    <row r="110" spans="2:28" s="19" customFormat="1" x14ac:dyDescent="0.2">
      <c r="B110" s="561" t="s">
        <v>721</v>
      </c>
      <c r="C110" s="562">
        <f>+C111+C112</f>
        <v>7.2055921616593777</v>
      </c>
      <c r="D110" s="562">
        <f t="shared" ref="D110:N110" si="18">+D111+D112</f>
        <v>6.8348223604582428</v>
      </c>
      <c r="E110" s="562">
        <f t="shared" si="18"/>
        <v>6.8348223604582428</v>
      </c>
      <c r="F110" s="562">
        <f t="shared" si="18"/>
        <v>6.8348223604582428</v>
      </c>
      <c r="G110" s="562">
        <f t="shared" si="18"/>
        <v>6.8348223604582428</v>
      </c>
      <c r="H110" s="562">
        <f t="shared" si="18"/>
        <v>6.8348223604582428</v>
      </c>
      <c r="I110" s="562">
        <f t="shared" si="18"/>
        <v>6.8348223604582428</v>
      </c>
      <c r="J110" s="562">
        <f t="shared" si="18"/>
        <v>6.8348223604582428</v>
      </c>
      <c r="K110" s="562">
        <f t="shared" si="18"/>
        <v>6.8348223604582428</v>
      </c>
      <c r="L110" s="562">
        <f t="shared" si="18"/>
        <v>6.8348223604582428</v>
      </c>
      <c r="M110" s="562">
        <f t="shared" si="18"/>
        <v>6.8348223604582428</v>
      </c>
      <c r="N110" s="562">
        <f t="shared" si="18"/>
        <v>6.8348223604582428</v>
      </c>
      <c r="O110" s="562">
        <f t="shared" si="14"/>
        <v>82.388638126700044</v>
      </c>
      <c r="P110" s="1002"/>
      <c r="Q110" s="1002"/>
      <c r="R110" s="1002"/>
      <c r="S110" s="1002"/>
      <c r="T110" s="1002"/>
      <c r="U110" s="1002"/>
      <c r="V110" s="1002"/>
      <c r="W110" s="1002"/>
      <c r="X110" s="1002"/>
      <c r="Y110" s="1002"/>
      <c r="Z110" s="1002"/>
      <c r="AA110" s="1002"/>
      <c r="AB110" s="1002"/>
    </row>
    <row r="111" spans="2:28" s="19" customFormat="1" x14ac:dyDescent="0.2">
      <c r="B111" s="21" t="s">
        <v>722</v>
      </c>
      <c r="C111" s="554">
        <v>7.2050683654173389</v>
      </c>
      <c r="D111" s="554">
        <v>6.8348223604582428</v>
      </c>
      <c r="E111" s="554">
        <v>6.8348223604582428</v>
      </c>
      <c r="F111" s="554">
        <v>6.8348223604582428</v>
      </c>
      <c r="G111" s="554">
        <v>6.8348223604582428</v>
      </c>
      <c r="H111" s="554">
        <v>6.8348223604582428</v>
      </c>
      <c r="I111" s="554">
        <v>6.8348223604582428</v>
      </c>
      <c r="J111" s="554">
        <v>6.8348223604582428</v>
      </c>
      <c r="K111" s="554">
        <v>6.8348223604582428</v>
      </c>
      <c r="L111" s="554">
        <v>6.8348223604582428</v>
      </c>
      <c r="M111" s="554">
        <v>6.8348223604582428</v>
      </c>
      <c r="N111" s="554">
        <v>6.8348223604582428</v>
      </c>
      <c r="O111" s="554">
        <f t="shared" si="14"/>
        <v>82.388114330458009</v>
      </c>
      <c r="P111" s="1002"/>
      <c r="Q111" s="1002"/>
      <c r="R111" s="1002"/>
      <c r="S111" s="1002"/>
      <c r="T111" s="1002"/>
      <c r="U111" s="1002"/>
      <c r="V111" s="1002"/>
      <c r="W111" s="1002"/>
      <c r="X111" s="1002"/>
      <c r="Y111" s="1002"/>
      <c r="Z111" s="1002"/>
      <c r="AA111" s="1002"/>
      <c r="AB111" s="1002"/>
    </row>
    <row r="112" spans="2:28" s="19" customFormat="1" x14ac:dyDescent="0.2">
      <c r="B112" s="594" t="s">
        <v>723</v>
      </c>
      <c r="C112" s="554">
        <v>5.2379624203870547E-4</v>
      </c>
      <c r="D112" s="554">
        <v>0</v>
      </c>
      <c r="E112" s="554">
        <v>0</v>
      </c>
      <c r="F112" s="554">
        <v>0</v>
      </c>
      <c r="G112" s="554">
        <v>0</v>
      </c>
      <c r="H112" s="554">
        <v>0</v>
      </c>
      <c r="I112" s="554">
        <v>0</v>
      </c>
      <c r="J112" s="554">
        <v>0</v>
      </c>
      <c r="K112" s="554">
        <v>0</v>
      </c>
      <c r="L112" s="554">
        <v>0</v>
      </c>
      <c r="M112" s="554">
        <v>0</v>
      </c>
      <c r="N112" s="554">
        <v>0</v>
      </c>
      <c r="O112" s="554">
        <f t="shared" ref="O112:O118" si="19">SUM(C112:N112)</f>
        <v>5.2379624203870547E-4</v>
      </c>
      <c r="P112" s="1002"/>
      <c r="Q112" s="1002"/>
      <c r="R112" s="1002"/>
      <c r="S112" s="1002"/>
      <c r="T112" s="1002"/>
      <c r="U112" s="1002"/>
      <c r="V112" s="1002"/>
      <c r="W112" s="1002"/>
      <c r="X112" s="1002"/>
      <c r="Y112" s="1002"/>
      <c r="Z112" s="1002"/>
      <c r="AA112" s="1002"/>
      <c r="AB112" s="1002"/>
    </row>
    <row r="113" spans="2:28" s="541" customFormat="1" x14ac:dyDescent="0.2">
      <c r="B113" s="561" t="s">
        <v>724</v>
      </c>
      <c r="C113" s="562">
        <f>+C114+C115</f>
        <v>67.373019021055143</v>
      </c>
      <c r="D113" s="562">
        <f t="shared" ref="D113:N113" si="20">+D114+D115</f>
        <v>0</v>
      </c>
      <c r="E113" s="562">
        <f t="shared" si="20"/>
        <v>0</v>
      </c>
      <c r="F113" s="562">
        <f t="shared" si="20"/>
        <v>0</v>
      </c>
      <c r="G113" s="562">
        <f t="shared" si="20"/>
        <v>0</v>
      </c>
      <c r="H113" s="562">
        <f t="shared" si="20"/>
        <v>0</v>
      </c>
      <c r="I113" s="562">
        <f t="shared" si="20"/>
        <v>0</v>
      </c>
      <c r="J113" s="562">
        <f t="shared" si="20"/>
        <v>0</v>
      </c>
      <c r="K113" s="562">
        <f t="shared" si="20"/>
        <v>0</v>
      </c>
      <c r="L113" s="562">
        <f t="shared" si="20"/>
        <v>0</v>
      </c>
      <c r="M113" s="562">
        <f t="shared" si="20"/>
        <v>0</v>
      </c>
      <c r="N113" s="562">
        <f t="shared" si="20"/>
        <v>0</v>
      </c>
      <c r="O113" s="562">
        <f t="shared" si="19"/>
        <v>67.373019021055143</v>
      </c>
      <c r="P113" s="705"/>
      <c r="Q113" s="705"/>
      <c r="R113" s="705"/>
      <c r="S113" s="705"/>
      <c r="T113" s="705"/>
      <c r="U113" s="705"/>
      <c r="V113" s="705"/>
      <c r="W113" s="705"/>
      <c r="X113" s="705"/>
      <c r="Y113" s="705"/>
      <c r="Z113" s="705"/>
      <c r="AA113" s="705"/>
      <c r="AB113" s="705"/>
    </row>
    <row r="114" spans="2:28" s="541" customFormat="1" x14ac:dyDescent="0.2">
      <c r="B114" s="21" t="s">
        <v>722</v>
      </c>
      <c r="C114" s="554">
        <v>66.373593093869417</v>
      </c>
      <c r="D114" s="554">
        <v>0</v>
      </c>
      <c r="E114" s="554">
        <v>0</v>
      </c>
      <c r="F114" s="554">
        <v>0</v>
      </c>
      <c r="G114" s="554">
        <v>0</v>
      </c>
      <c r="H114" s="554">
        <v>0</v>
      </c>
      <c r="I114" s="554">
        <v>0</v>
      </c>
      <c r="J114" s="554">
        <v>0</v>
      </c>
      <c r="K114" s="554">
        <v>0</v>
      </c>
      <c r="L114" s="554">
        <v>0</v>
      </c>
      <c r="M114" s="554">
        <v>0</v>
      </c>
      <c r="N114" s="554">
        <v>0</v>
      </c>
      <c r="O114" s="554">
        <f t="shared" si="19"/>
        <v>66.373593093869417</v>
      </c>
      <c r="P114" s="705"/>
      <c r="Q114" s="705"/>
      <c r="R114" s="705"/>
      <c r="S114" s="705"/>
      <c r="T114" s="705"/>
      <c r="U114" s="705"/>
      <c r="V114" s="705"/>
      <c r="W114" s="705"/>
      <c r="X114" s="705"/>
      <c r="Y114" s="705"/>
      <c r="Z114" s="705"/>
      <c r="AA114" s="705"/>
      <c r="AB114" s="705"/>
    </row>
    <row r="115" spans="2:28" s="541" customFormat="1" x14ac:dyDescent="0.2">
      <c r="B115" s="594" t="s">
        <v>723</v>
      </c>
      <c r="C115" s="554">
        <v>0.99942592718573198</v>
      </c>
      <c r="D115" s="554">
        <v>0</v>
      </c>
      <c r="E115" s="554">
        <v>0</v>
      </c>
      <c r="F115" s="554">
        <v>0</v>
      </c>
      <c r="G115" s="554">
        <v>0</v>
      </c>
      <c r="H115" s="554">
        <v>0</v>
      </c>
      <c r="I115" s="554">
        <v>0</v>
      </c>
      <c r="J115" s="554">
        <v>0</v>
      </c>
      <c r="K115" s="554">
        <v>0</v>
      </c>
      <c r="L115" s="554">
        <v>0</v>
      </c>
      <c r="M115" s="554">
        <v>0</v>
      </c>
      <c r="N115" s="554">
        <v>0</v>
      </c>
      <c r="O115" s="554">
        <f t="shared" si="19"/>
        <v>0.99942592718573198</v>
      </c>
      <c r="P115" s="705"/>
      <c r="Q115" s="705"/>
      <c r="R115" s="705"/>
      <c r="S115" s="705"/>
      <c r="T115" s="705"/>
      <c r="U115" s="705"/>
      <c r="V115" s="705"/>
      <c r="W115" s="705"/>
      <c r="X115" s="705"/>
      <c r="Y115" s="705"/>
      <c r="Z115" s="705"/>
      <c r="AA115" s="705"/>
      <c r="AB115" s="705"/>
    </row>
    <row r="116" spans="2:28" s="541" customFormat="1" x14ac:dyDescent="0.2">
      <c r="B116" s="561" t="s">
        <v>725</v>
      </c>
      <c r="C116" s="562">
        <v>0</v>
      </c>
      <c r="D116" s="562">
        <v>0</v>
      </c>
      <c r="E116" s="562">
        <v>0</v>
      </c>
      <c r="F116" s="562">
        <v>0</v>
      </c>
      <c r="G116" s="562">
        <v>0</v>
      </c>
      <c r="H116" s="562">
        <v>0</v>
      </c>
      <c r="I116" s="562">
        <v>0</v>
      </c>
      <c r="J116" s="562">
        <v>0</v>
      </c>
      <c r="K116" s="562">
        <v>0</v>
      </c>
      <c r="L116" s="562">
        <v>0</v>
      </c>
      <c r="M116" s="562">
        <v>0</v>
      </c>
      <c r="N116" s="562">
        <v>0</v>
      </c>
      <c r="O116" s="562">
        <f t="shared" si="19"/>
        <v>0</v>
      </c>
      <c r="P116" s="705"/>
      <c r="Q116" s="705"/>
      <c r="R116" s="705"/>
      <c r="S116" s="705"/>
      <c r="T116" s="705"/>
      <c r="U116" s="705"/>
      <c r="V116" s="705"/>
      <c r="W116" s="705"/>
      <c r="X116" s="705"/>
      <c r="Y116" s="705"/>
      <c r="Z116" s="705"/>
      <c r="AA116" s="705"/>
      <c r="AB116" s="705"/>
    </row>
    <row r="117" spans="2:28" s="541" customFormat="1" x14ac:dyDescent="0.2">
      <c r="B117" s="21" t="s">
        <v>722</v>
      </c>
      <c r="C117" s="554">
        <v>0</v>
      </c>
      <c r="D117" s="554">
        <v>0</v>
      </c>
      <c r="E117" s="554">
        <v>0</v>
      </c>
      <c r="F117" s="554">
        <v>0</v>
      </c>
      <c r="G117" s="554">
        <v>0</v>
      </c>
      <c r="H117" s="554">
        <v>0</v>
      </c>
      <c r="I117" s="554">
        <v>0</v>
      </c>
      <c r="J117" s="554">
        <v>0</v>
      </c>
      <c r="K117" s="554">
        <v>0</v>
      </c>
      <c r="L117" s="554">
        <v>0</v>
      </c>
      <c r="M117" s="554">
        <v>0</v>
      </c>
      <c r="N117" s="554">
        <v>0</v>
      </c>
      <c r="O117" s="554">
        <f t="shared" si="19"/>
        <v>0</v>
      </c>
      <c r="P117" s="705"/>
      <c r="Q117" s="705"/>
      <c r="R117" s="705"/>
      <c r="S117" s="705"/>
      <c r="T117" s="705"/>
      <c r="U117" s="705"/>
      <c r="V117" s="705"/>
      <c r="W117" s="705"/>
      <c r="X117" s="705"/>
      <c r="Y117" s="705"/>
      <c r="Z117" s="705"/>
      <c r="AA117" s="705"/>
      <c r="AB117" s="705"/>
    </row>
    <row r="118" spans="2:28" s="541" customFormat="1" x14ac:dyDescent="0.2">
      <c r="B118" s="594" t="s">
        <v>723</v>
      </c>
      <c r="C118" s="554">
        <v>0</v>
      </c>
      <c r="D118" s="554">
        <v>0</v>
      </c>
      <c r="E118" s="554">
        <v>0</v>
      </c>
      <c r="F118" s="554">
        <v>0</v>
      </c>
      <c r="G118" s="554">
        <v>0</v>
      </c>
      <c r="H118" s="554">
        <v>0</v>
      </c>
      <c r="I118" s="554">
        <v>0</v>
      </c>
      <c r="J118" s="554">
        <v>0</v>
      </c>
      <c r="K118" s="554">
        <v>0</v>
      </c>
      <c r="L118" s="554">
        <v>0</v>
      </c>
      <c r="M118" s="554">
        <v>0</v>
      </c>
      <c r="N118" s="554">
        <v>0</v>
      </c>
      <c r="O118" s="554">
        <f t="shared" si="19"/>
        <v>0</v>
      </c>
      <c r="P118" s="705"/>
      <c r="Q118" s="705"/>
      <c r="R118" s="705"/>
      <c r="S118" s="705"/>
      <c r="T118" s="705"/>
      <c r="U118" s="705"/>
      <c r="V118" s="705"/>
      <c r="W118" s="705"/>
      <c r="X118" s="705"/>
      <c r="Y118" s="705"/>
      <c r="Z118" s="705"/>
      <c r="AA118" s="705"/>
      <c r="AB118" s="705"/>
    </row>
    <row r="119" spans="2:28" s="541" customFormat="1" ht="6" customHeight="1" x14ac:dyDescent="0.2">
      <c r="B119" s="638"/>
      <c r="C119" s="639"/>
      <c r="D119" s="639"/>
      <c r="E119" s="639"/>
      <c r="F119" s="639"/>
      <c r="G119" s="639"/>
      <c r="H119" s="639"/>
      <c r="I119" s="639"/>
      <c r="J119" s="639"/>
      <c r="K119" s="639"/>
      <c r="L119" s="639"/>
      <c r="M119" s="639"/>
      <c r="N119" s="639"/>
      <c r="O119" s="639"/>
      <c r="P119" s="705"/>
      <c r="Q119" s="705"/>
      <c r="R119" s="705"/>
      <c r="S119" s="705"/>
      <c r="T119" s="705"/>
      <c r="U119" s="705"/>
      <c r="V119" s="705"/>
      <c r="W119" s="705"/>
      <c r="X119" s="705"/>
      <c r="Y119" s="705"/>
      <c r="Z119" s="705"/>
      <c r="AA119" s="705"/>
      <c r="AB119" s="705"/>
    </row>
    <row r="120" spans="2:28" s="541" customFormat="1" x14ac:dyDescent="0.2">
      <c r="B120" s="595" t="s">
        <v>726</v>
      </c>
      <c r="C120" s="596">
        <v>772.46934927686016</v>
      </c>
      <c r="D120" s="596">
        <v>1389.4746618004544</v>
      </c>
      <c r="E120" s="596">
        <v>3763.6315608355694</v>
      </c>
      <c r="F120" s="596">
        <v>544.79517347999024</v>
      </c>
      <c r="G120" s="596">
        <v>200.73545785927752</v>
      </c>
      <c r="H120" s="596">
        <v>3331.8704136529705</v>
      </c>
      <c r="I120" s="596">
        <v>1190.6791228206707</v>
      </c>
      <c r="J120" s="596">
        <v>174.58374737025866</v>
      </c>
      <c r="K120" s="596">
        <v>2170.7283435672043</v>
      </c>
      <c r="L120" s="596">
        <v>1472.0089889158896</v>
      </c>
      <c r="M120" s="596">
        <v>121.69861522290668</v>
      </c>
      <c r="N120" s="596">
        <v>830.00543808857333</v>
      </c>
      <c r="O120" s="596">
        <f>SUM(C120:N120)</f>
        <v>15962.680872890627</v>
      </c>
      <c r="P120" s="705"/>
      <c r="Q120" s="705"/>
      <c r="R120" s="705"/>
      <c r="S120" s="705"/>
      <c r="T120" s="705"/>
      <c r="U120" s="705"/>
      <c r="V120" s="705"/>
      <c r="W120" s="705"/>
      <c r="X120" s="705"/>
      <c r="Y120" s="705"/>
      <c r="Z120" s="705"/>
      <c r="AA120" s="705"/>
      <c r="AB120" s="705"/>
    </row>
    <row r="121" spans="2:28" s="541" customFormat="1" x14ac:dyDescent="0.2">
      <c r="B121" s="563" t="s">
        <v>727</v>
      </c>
      <c r="C121" s="564">
        <v>7.2405766927586441</v>
      </c>
      <c r="D121" s="564">
        <v>6.8698068915575092</v>
      </c>
      <c r="E121" s="564">
        <v>6.8698068915575092</v>
      </c>
      <c r="F121" s="564">
        <v>6.8698068915575092</v>
      </c>
      <c r="G121" s="564">
        <v>6.8698068915575092</v>
      </c>
      <c r="H121" s="564">
        <v>252.15815334252824</v>
      </c>
      <c r="I121" s="564">
        <v>6.8698068915575092</v>
      </c>
      <c r="J121" s="564">
        <v>6.8698068915575092</v>
      </c>
      <c r="K121" s="564">
        <v>6.8698068915575092</v>
      </c>
      <c r="L121" s="564">
        <v>6.8698068915575092</v>
      </c>
      <c r="M121" s="564">
        <v>6.8698068915575092</v>
      </c>
      <c r="N121" s="564">
        <v>252.15809916094548</v>
      </c>
      <c r="O121" s="564">
        <f>SUM(C121:N121)</f>
        <v>573.38509122024993</v>
      </c>
      <c r="P121" s="705"/>
      <c r="Q121" s="705"/>
      <c r="R121" s="705"/>
      <c r="S121" s="705"/>
      <c r="T121" s="705"/>
      <c r="U121" s="705"/>
      <c r="V121" s="705"/>
      <c r="W121" s="705"/>
      <c r="X121" s="705"/>
      <c r="Y121" s="705"/>
      <c r="Z121" s="705"/>
      <c r="AA121" s="705"/>
      <c r="AB121" s="705"/>
    </row>
    <row r="122" spans="2:28" s="541" customFormat="1" x14ac:dyDescent="0.2">
      <c r="B122" s="595" t="s">
        <v>728</v>
      </c>
      <c r="C122" s="596">
        <v>9636.6606952014172</v>
      </c>
      <c r="D122" s="596">
        <v>233.62544162710719</v>
      </c>
      <c r="E122" s="596">
        <v>225.50369258085993</v>
      </c>
      <c r="F122" s="596">
        <v>270.78058514242218</v>
      </c>
      <c r="G122" s="596">
        <v>2051.3568016474915</v>
      </c>
      <c r="H122" s="596">
        <v>168.29612377080502</v>
      </c>
      <c r="I122" s="596">
        <v>367.72754435232923</v>
      </c>
      <c r="J122" s="596">
        <v>177.26573114097965</v>
      </c>
      <c r="K122" s="596">
        <v>244.49524906846978</v>
      </c>
      <c r="L122" s="596">
        <v>275.95189193200514</v>
      </c>
      <c r="M122" s="596">
        <v>139.79589216195203</v>
      </c>
      <c r="N122" s="596">
        <v>234.64308533933502</v>
      </c>
      <c r="O122" s="596">
        <f>SUM(C122:N122)</f>
        <v>14026.102733965176</v>
      </c>
      <c r="P122" s="705"/>
      <c r="Q122" s="705"/>
      <c r="R122" s="705"/>
      <c r="S122" s="705"/>
      <c r="T122" s="705"/>
      <c r="U122" s="705"/>
      <c r="V122" s="705"/>
      <c r="W122" s="705"/>
      <c r="X122" s="705"/>
      <c r="Y122" s="705"/>
      <c r="Z122" s="705"/>
      <c r="AA122" s="705"/>
      <c r="AB122" s="705"/>
    </row>
    <row r="123" spans="2:28" s="541" customFormat="1" x14ac:dyDescent="0.2">
      <c r="B123" s="544"/>
      <c r="C123" s="21"/>
      <c r="D123" s="21"/>
      <c r="E123" s="21"/>
      <c r="F123" s="21"/>
      <c r="G123" s="21"/>
      <c r="H123" s="21"/>
      <c r="I123" s="21"/>
      <c r="J123" s="21"/>
      <c r="K123" s="21"/>
      <c r="L123" s="544"/>
      <c r="M123" s="544"/>
      <c r="N123" s="544"/>
      <c r="O123" s="544"/>
    </row>
    <row r="124" spans="2:28" s="541" customFormat="1" x14ac:dyDescent="0.2">
      <c r="B124" s="545" t="s">
        <v>729</v>
      </c>
      <c r="C124" s="544"/>
      <c r="D124" s="544"/>
      <c r="E124" s="544"/>
      <c r="F124" s="544"/>
      <c r="G124" s="544"/>
      <c r="H124" s="544"/>
      <c r="I124" s="544"/>
      <c r="J124" s="544"/>
      <c r="K124" s="544"/>
      <c r="L124" s="544"/>
      <c r="M124" s="544"/>
      <c r="N124" s="544"/>
      <c r="O124" s="544"/>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1" orientation="portrait" r:id="rId1"/>
  <headerFooter alignWithMargins="0">
    <oddFooter>&amp;R&amp;8&amp;A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4"/>
  <sheetViews>
    <sheetView showGridLines="0" view="pageBreakPreview" zoomScale="85" zoomScaleNormal="75" zoomScaleSheetLayoutView="85" workbookViewId="0"/>
  </sheetViews>
  <sheetFormatPr baseColWidth="10" defaultRowHeight="12.75" x14ac:dyDescent="0.2"/>
  <cols>
    <col min="1" max="1" width="7.140625" style="199" customWidth="1"/>
    <col min="2" max="2" width="46.7109375" style="542" customWidth="1"/>
    <col min="3" max="14" width="10.7109375" style="542" customWidth="1"/>
    <col min="15" max="15" width="16.42578125" style="542" customWidth="1"/>
    <col min="16" max="16384" width="11.42578125" style="542"/>
  </cols>
  <sheetData>
    <row r="1" spans="1:28" x14ac:dyDescent="0.2">
      <c r="A1" s="16" t="s">
        <v>66</v>
      </c>
    </row>
    <row r="2" spans="1:28" x14ac:dyDescent="0.2">
      <c r="B2" s="543"/>
    </row>
    <row r="3" spans="1:28" ht="14.25" x14ac:dyDescent="0.2">
      <c r="B3" s="640" t="s">
        <v>67</v>
      </c>
      <c r="C3" s="640"/>
      <c r="D3" s="640"/>
      <c r="E3" s="640"/>
      <c r="H3" s="640"/>
      <c r="I3" s="640"/>
      <c r="J3" s="640"/>
      <c r="K3" s="640"/>
    </row>
    <row r="4" spans="1:28" s="199" customFormat="1" ht="14.25" x14ac:dyDescent="0.2">
      <c r="B4" s="641" t="s">
        <v>68</v>
      </c>
      <c r="C4" s="640"/>
      <c r="D4" s="640"/>
      <c r="E4" s="640"/>
      <c r="F4" s="640"/>
      <c r="G4" s="640"/>
      <c r="H4" s="640"/>
      <c r="I4" s="640"/>
      <c r="J4" s="640"/>
      <c r="K4" s="640"/>
      <c r="L4" s="542"/>
      <c r="M4" s="642"/>
      <c r="N4" s="542"/>
      <c r="O4" s="542"/>
    </row>
    <row r="5" spans="1:28" s="199" customFormat="1" ht="13.5" thickBot="1" x14ac:dyDescent="0.25">
      <c r="B5" s="269"/>
      <c r="C5" s="269"/>
      <c r="D5" s="269"/>
      <c r="E5" s="269"/>
      <c r="F5" s="269"/>
      <c r="G5" s="269"/>
      <c r="H5" s="269"/>
      <c r="I5" s="269"/>
      <c r="J5" s="269"/>
      <c r="K5" s="269"/>
      <c r="L5" s="269"/>
      <c r="M5" s="269"/>
      <c r="N5" s="269"/>
      <c r="O5" s="269"/>
    </row>
    <row r="6" spans="1:28" s="199" customFormat="1" ht="16.5" thickBot="1" x14ac:dyDescent="0.25">
      <c r="B6" s="1141" t="s">
        <v>734</v>
      </c>
      <c r="C6" s="1142"/>
      <c r="D6" s="1142"/>
      <c r="E6" s="1142"/>
      <c r="F6" s="1143"/>
      <c r="G6" s="1143"/>
      <c r="H6" s="1143"/>
      <c r="I6" s="1143"/>
      <c r="J6" s="1143"/>
      <c r="K6" s="1143"/>
      <c r="L6" s="1143"/>
      <c r="M6" s="1143"/>
      <c r="N6" s="1143"/>
      <c r="O6" s="1144"/>
    </row>
    <row r="7" spans="1:28" s="199" customFormat="1" x14ac:dyDescent="0.2">
      <c r="B7" s="269"/>
      <c r="C7" s="269"/>
      <c r="D7" s="269"/>
      <c r="E7" s="269"/>
      <c r="F7" s="269"/>
      <c r="G7" s="269"/>
      <c r="H7" s="269"/>
      <c r="I7" s="269"/>
      <c r="J7" s="269"/>
      <c r="K7" s="269"/>
      <c r="L7" s="269"/>
      <c r="M7" s="269"/>
      <c r="N7" s="269"/>
      <c r="O7" s="269"/>
    </row>
    <row r="8" spans="1:28" s="199" customFormat="1" ht="13.5" thickBot="1" x14ac:dyDescent="0.25">
      <c r="B8" s="21" t="s">
        <v>655</v>
      </c>
      <c r="C8" s="21"/>
      <c r="D8" s="269"/>
      <c r="E8" s="269"/>
      <c r="F8" s="269"/>
      <c r="G8" s="269"/>
      <c r="H8" s="269"/>
      <c r="I8" s="269"/>
      <c r="J8" s="269"/>
      <c r="K8" s="269"/>
      <c r="L8" s="643"/>
      <c r="M8" s="643"/>
      <c r="N8" s="643"/>
      <c r="O8" s="644"/>
    </row>
    <row r="9" spans="1:28" s="199" customFormat="1" ht="14.25" thickTop="1" thickBot="1" x14ac:dyDescent="0.25">
      <c r="B9" s="269"/>
      <c r="C9" s="546">
        <v>42370</v>
      </c>
      <c r="D9" s="546">
        <v>42401</v>
      </c>
      <c r="E9" s="546">
        <v>42430</v>
      </c>
      <c r="F9" s="546">
        <v>42461</v>
      </c>
      <c r="G9" s="546">
        <v>42491</v>
      </c>
      <c r="H9" s="546">
        <v>42522</v>
      </c>
      <c r="I9" s="546">
        <v>42552</v>
      </c>
      <c r="J9" s="546">
        <v>42583</v>
      </c>
      <c r="K9" s="546">
        <v>42614</v>
      </c>
      <c r="L9" s="546">
        <v>42644</v>
      </c>
      <c r="M9" s="546">
        <v>42675</v>
      </c>
      <c r="N9" s="546">
        <v>42705</v>
      </c>
      <c r="O9" s="547">
        <v>2016</v>
      </c>
    </row>
    <row r="10" spans="1:28" s="199" customFormat="1" ht="14.25" thickTop="1" thickBot="1" x14ac:dyDescent="0.25">
      <c r="B10" s="269"/>
      <c r="C10" s="269"/>
      <c r="D10" s="269"/>
      <c r="E10" s="269"/>
      <c r="F10" s="645"/>
      <c r="G10" s="645"/>
      <c r="H10" s="645"/>
      <c r="I10" s="645"/>
      <c r="J10" s="645"/>
      <c r="K10" s="645"/>
      <c r="L10" s="645"/>
      <c r="M10" s="645"/>
      <c r="N10" s="645"/>
      <c r="O10" s="269"/>
    </row>
    <row r="11" spans="1:28" s="199" customFormat="1" ht="13.5" thickBot="1" x14ac:dyDescent="0.25">
      <c r="B11" s="1145" t="s">
        <v>656</v>
      </c>
      <c r="C11" s="1146"/>
      <c r="D11" s="1146"/>
      <c r="E11" s="1146"/>
      <c r="F11" s="1147"/>
      <c r="G11" s="1148"/>
      <c r="H11" s="1148"/>
      <c r="I11" s="1148"/>
      <c r="J11" s="1148"/>
      <c r="K11" s="1148"/>
      <c r="L11" s="1148"/>
      <c r="M11" s="1148"/>
      <c r="N11" s="1148"/>
      <c r="O11" s="1149"/>
    </row>
    <row r="12" spans="1:28" s="199" customFormat="1" ht="13.5" thickBot="1" x14ac:dyDescent="0.25">
      <c r="B12" s="269"/>
      <c r="C12" s="269"/>
      <c r="D12" s="269"/>
      <c r="E12" s="269"/>
      <c r="F12" s="269"/>
      <c r="G12" s="269"/>
      <c r="H12" s="269"/>
      <c r="I12" s="269"/>
      <c r="J12" s="269"/>
      <c r="K12" s="269"/>
      <c r="L12" s="643"/>
      <c r="M12" s="643"/>
      <c r="N12" s="643"/>
      <c r="O12" s="269"/>
    </row>
    <row r="13" spans="1:28" s="199" customFormat="1" ht="15" thickBot="1" x14ac:dyDescent="0.25">
      <c r="B13" s="550" t="s">
        <v>657</v>
      </c>
      <c r="C13" s="551">
        <f>+C14+C15</f>
        <v>106.96136516328872</v>
      </c>
      <c r="D13" s="551">
        <f t="shared" ref="D13:O13" si="0">+D14+D15</f>
        <v>223.73888969739554</v>
      </c>
      <c r="E13" s="551">
        <f t="shared" si="0"/>
        <v>1136.0840836290213</v>
      </c>
      <c r="F13" s="551">
        <f t="shared" si="0"/>
        <v>356.02782297600277</v>
      </c>
      <c r="G13" s="551">
        <f t="shared" si="0"/>
        <v>778.51510000615906</v>
      </c>
      <c r="H13" s="551">
        <f t="shared" si="0"/>
        <v>1854.9576532531225</v>
      </c>
      <c r="I13" s="551">
        <f t="shared" si="0"/>
        <v>89.502694968680487</v>
      </c>
      <c r="J13" s="551">
        <f t="shared" si="0"/>
        <v>210.27760025016565</v>
      </c>
      <c r="K13" s="551">
        <f t="shared" si="0"/>
        <v>953.45756211738285</v>
      </c>
      <c r="L13" s="551">
        <f t="shared" si="0"/>
        <v>346.56784936641077</v>
      </c>
      <c r="M13" s="551">
        <f t="shared" si="0"/>
        <v>542.89525743406682</v>
      </c>
      <c r="N13" s="551">
        <f t="shared" si="0"/>
        <v>1693.9465750203774</v>
      </c>
      <c r="O13" s="551">
        <f t="shared" si="0"/>
        <v>8292.9324538820747</v>
      </c>
      <c r="P13" s="1001"/>
      <c r="Q13" s="1001"/>
      <c r="R13" s="1001"/>
      <c r="S13" s="1001"/>
      <c r="T13" s="1001"/>
      <c r="U13" s="1001"/>
      <c r="V13" s="1001"/>
      <c r="W13" s="1001"/>
      <c r="X13" s="1001"/>
      <c r="Y13" s="1001"/>
      <c r="Z13" s="1001"/>
      <c r="AA13" s="1001"/>
      <c r="AB13" s="1001"/>
    </row>
    <row r="14" spans="1:28" s="199" customFormat="1" ht="13.5" x14ac:dyDescent="0.25">
      <c r="B14" s="552" t="s">
        <v>658</v>
      </c>
      <c r="C14" s="553">
        <v>0</v>
      </c>
      <c r="D14" s="553">
        <v>0</v>
      </c>
      <c r="E14" s="553">
        <v>0</v>
      </c>
      <c r="F14" s="553">
        <v>0</v>
      </c>
      <c r="G14" s="553">
        <v>0</v>
      </c>
      <c r="H14" s="553">
        <v>0</v>
      </c>
      <c r="I14" s="553">
        <v>0</v>
      </c>
      <c r="J14" s="553">
        <v>0</v>
      </c>
      <c r="K14" s="553">
        <v>0</v>
      </c>
      <c r="L14" s="553">
        <v>0</v>
      </c>
      <c r="M14" s="553">
        <v>0</v>
      </c>
      <c r="N14" s="553">
        <v>0</v>
      </c>
      <c r="O14" s="553">
        <f>SUM(C14:N14)</f>
        <v>0</v>
      </c>
      <c r="P14" s="1001"/>
      <c r="Q14" s="1001"/>
      <c r="R14" s="1001"/>
      <c r="S14" s="1001"/>
      <c r="T14" s="1001"/>
      <c r="U14" s="1001"/>
      <c r="V14" s="1001"/>
      <c r="W14" s="1001"/>
      <c r="X14" s="1001"/>
      <c r="Y14" s="1001"/>
      <c r="Z14" s="1001"/>
      <c r="AA14" s="1001"/>
      <c r="AB14" s="1001"/>
    </row>
    <row r="15" spans="1:28" s="199" customFormat="1" ht="13.5" x14ac:dyDescent="0.25">
      <c r="B15" s="552" t="s">
        <v>659</v>
      </c>
      <c r="C15" s="553">
        <v>106.96136516328872</v>
      </c>
      <c r="D15" s="553">
        <v>223.73888969739554</v>
      </c>
      <c r="E15" s="553">
        <v>1136.0840836290213</v>
      </c>
      <c r="F15" s="553">
        <v>356.02782297600277</v>
      </c>
      <c r="G15" s="553">
        <v>778.51510000615906</v>
      </c>
      <c r="H15" s="553">
        <v>1854.9576532531225</v>
      </c>
      <c r="I15" s="553">
        <v>89.502694968680487</v>
      </c>
      <c r="J15" s="553">
        <v>210.27760025016565</v>
      </c>
      <c r="K15" s="553">
        <v>953.45756211738285</v>
      </c>
      <c r="L15" s="553">
        <v>346.56784936641077</v>
      </c>
      <c r="M15" s="553">
        <v>542.89525743406682</v>
      </c>
      <c r="N15" s="553">
        <v>1693.9465750203774</v>
      </c>
      <c r="O15" s="553">
        <f>SUM(C15:N15)</f>
        <v>8292.9324538820747</v>
      </c>
      <c r="P15" s="1001"/>
      <c r="Q15" s="1001"/>
      <c r="R15" s="1001"/>
      <c r="S15" s="1001"/>
      <c r="T15" s="1001"/>
      <c r="U15" s="1001"/>
      <c r="V15" s="1001"/>
      <c r="W15" s="1001"/>
      <c r="X15" s="1001"/>
      <c r="Y15" s="1001"/>
      <c r="Z15" s="1001"/>
      <c r="AA15" s="1001"/>
      <c r="AB15" s="1001"/>
    </row>
    <row r="16" spans="1:28" s="199" customFormat="1" ht="13.5" thickBot="1" x14ac:dyDescent="0.25">
      <c r="B16" s="21"/>
      <c r="C16" s="554"/>
      <c r="D16" s="554"/>
      <c r="E16" s="554"/>
      <c r="F16" s="554"/>
      <c r="G16" s="554"/>
      <c r="H16" s="554"/>
      <c r="I16" s="554"/>
      <c r="J16" s="554"/>
      <c r="K16" s="554"/>
      <c r="L16" s="554"/>
      <c r="M16" s="554"/>
      <c r="N16" s="554"/>
      <c r="O16" s="554"/>
      <c r="P16" s="1001"/>
      <c r="Q16" s="1001"/>
      <c r="R16" s="1001"/>
      <c r="S16" s="1001"/>
      <c r="T16" s="1001"/>
      <c r="U16" s="1001"/>
      <c r="V16" s="1001"/>
      <c r="W16" s="1001"/>
      <c r="X16" s="1001"/>
      <c r="Y16" s="1001"/>
      <c r="Z16" s="1001"/>
      <c r="AA16" s="1001"/>
      <c r="AB16" s="1001"/>
    </row>
    <row r="17" spans="2:28" s="199" customFormat="1" ht="13.5" thickBot="1" x14ac:dyDescent="0.25">
      <c r="B17" s="555" t="s">
        <v>551</v>
      </c>
      <c r="C17" s="556">
        <f>+C18+C22+C25+C32+C33+C41+C44</f>
        <v>73.488254116754035</v>
      </c>
      <c r="D17" s="556">
        <f t="shared" ref="D17:O17" si="1">+D18+D22+D25+D32+D33+D41+D44</f>
        <v>65.42255035516996</v>
      </c>
      <c r="E17" s="556">
        <f t="shared" si="1"/>
        <v>153.35813384769671</v>
      </c>
      <c r="F17" s="556">
        <f t="shared" si="1"/>
        <v>66.108363698528507</v>
      </c>
      <c r="G17" s="556">
        <f t="shared" si="1"/>
        <v>300.54054353109893</v>
      </c>
      <c r="H17" s="556">
        <f t="shared" si="1"/>
        <v>107.41237666318509</v>
      </c>
      <c r="I17" s="556">
        <f t="shared" si="1"/>
        <v>59.809784527348569</v>
      </c>
      <c r="J17" s="556">
        <f t="shared" si="1"/>
        <v>52.029609121185025</v>
      </c>
      <c r="K17" s="556">
        <f t="shared" si="1"/>
        <v>140.45015731340794</v>
      </c>
      <c r="L17" s="556">
        <f t="shared" si="1"/>
        <v>51.625835788038174</v>
      </c>
      <c r="M17" s="556">
        <f t="shared" si="1"/>
        <v>71.427965003425371</v>
      </c>
      <c r="N17" s="556">
        <f t="shared" si="1"/>
        <v>93.051692089680799</v>
      </c>
      <c r="O17" s="556">
        <f t="shared" si="1"/>
        <v>1234.7252660555191</v>
      </c>
      <c r="P17" s="1001"/>
      <c r="Q17" s="1001"/>
      <c r="R17" s="1001"/>
      <c r="S17" s="1001"/>
      <c r="T17" s="1001"/>
      <c r="U17" s="1001"/>
      <c r="V17" s="1001"/>
      <c r="W17" s="1001"/>
      <c r="X17" s="1001"/>
      <c r="Y17" s="1001"/>
      <c r="Z17" s="1001"/>
      <c r="AA17" s="1001"/>
      <c r="AB17" s="1001"/>
    </row>
    <row r="18" spans="2:28" s="199" customFormat="1" x14ac:dyDescent="0.2">
      <c r="B18" s="581" t="s">
        <v>660</v>
      </c>
      <c r="C18" s="558">
        <f>+C19+C20+C21</f>
        <v>23.707562460000002</v>
      </c>
      <c r="D18" s="558">
        <f t="shared" ref="D18:N18" si="2">+D19+D20+D21</f>
        <v>25.040660688406113</v>
      </c>
      <c r="E18" s="558">
        <f t="shared" si="2"/>
        <v>77.224861156824019</v>
      </c>
      <c r="F18" s="558">
        <f t="shared" si="2"/>
        <v>28.485664620816667</v>
      </c>
      <c r="G18" s="558">
        <f t="shared" si="2"/>
        <v>47.534316029999999</v>
      </c>
      <c r="H18" s="558">
        <f t="shared" si="2"/>
        <v>37.304218612412477</v>
      </c>
      <c r="I18" s="558">
        <f t="shared" si="2"/>
        <v>22.426542440000006</v>
      </c>
      <c r="J18" s="558">
        <f t="shared" si="2"/>
        <v>22.043059428937408</v>
      </c>
      <c r="K18" s="558">
        <f t="shared" si="2"/>
        <v>74.468144561974242</v>
      </c>
      <c r="L18" s="558">
        <f t="shared" si="2"/>
        <v>26.001939103909503</v>
      </c>
      <c r="M18" s="558">
        <f t="shared" si="2"/>
        <v>45.975907559999996</v>
      </c>
      <c r="N18" s="558">
        <f t="shared" si="2"/>
        <v>34.952766032806544</v>
      </c>
      <c r="O18" s="558">
        <f>SUM(C18:N18)</f>
        <v>465.16564269608693</v>
      </c>
      <c r="P18" s="1001"/>
      <c r="Q18" s="1001"/>
      <c r="R18" s="1001"/>
      <c r="S18" s="1001"/>
      <c r="T18" s="1001"/>
      <c r="U18" s="1001"/>
      <c r="V18" s="1001"/>
      <c r="W18" s="1001"/>
      <c r="X18" s="1001"/>
      <c r="Y18" s="1001"/>
      <c r="Z18" s="1001"/>
      <c r="AA18" s="1001"/>
      <c r="AB18" s="1001"/>
    </row>
    <row r="19" spans="2:28" s="199" customFormat="1" x14ac:dyDescent="0.2">
      <c r="B19" s="559" t="s">
        <v>661</v>
      </c>
      <c r="C19" s="560">
        <v>3.2886082400000003</v>
      </c>
      <c r="D19" s="560">
        <v>5.107793609999999</v>
      </c>
      <c r="E19" s="560">
        <v>17.282847816824034</v>
      </c>
      <c r="F19" s="560">
        <v>12.795291580000001</v>
      </c>
      <c r="G19" s="560">
        <v>1.9016268300000001</v>
      </c>
      <c r="H19" s="560">
        <v>11.586839529999999</v>
      </c>
      <c r="I19" s="560">
        <v>3.0237529299999997</v>
      </c>
      <c r="J19" s="560">
        <v>4.0359852400000005</v>
      </c>
      <c r="K19" s="560">
        <v>16.46635744197425</v>
      </c>
      <c r="L19" s="560">
        <v>10.712932199999999</v>
      </c>
      <c r="M19" s="560">
        <v>1.8767547499999999</v>
      </c>
      <c r="N19" s="560">
        <v>11.006179300000001</v>
      </c>
      <c r="O19" s="560">
        <f t="shared" ref="O19:O44" si="3">SUM(C19:N19)</f>
        <v>99.084969468798278</v>
      </c>
      <c r="P19" s="1001"/>
      <c r="Q19" s="1001"/>
      <c r="R19" s="1001"/>
      <c r="S19" s="1001"/>
      <c r="T19" s="1001"/>
      <c r="U19" s="1001"/>
      <c r="V19" s="1001"/>
      <c r="W19" s="1001"/>
      <c r="X19" s="1001"/>
      <c r="Y19" s="1001"/>
      <c r="Z19" s="1001"/>
      <c r="AA19" s="1001"/>
      <c r="AB19" s="1001"/>
    </row>
    <row r="20" spans="2:28" s="199" customFormat="1" x14ac:dyDescent="0.2">
      <c r="B20" s="561" t="s">
        <v>662</v>
      </c>
      <c r="C20" s="562">
        <v>17.826417940000002</v>
      </c>
      <c r="D20" s="562">
        <v>16.556405588406115</v>
      </c>
      <c r="E20" s="562">
        <v>55.686088199999986</v>
      </c>
      <c r="F20" s="562">
        <v>15.410616390000001</v>
      </c>
      <c r="G20" s="562">
        <v>41.828702419999999</v>
      </c>
      <c r="H20" s="562">
        <v>13.005544159999999</v>
      </c>
      <c r="I20" s="562">
        <v>16.988942120000004</v>
      </c>
      <c r="J20" s="562">
        <v>14.742717288937408</v>
      </c>
      <c r="K20" s="562">
        <v>53.956857460000002</v>
      </c>
      <c r="L20" s="562">
        <v>14.939506699999999</v>
      </c>
      <c r="M20" s="562">
        <v>40.477236179999998</v>
      </c>
      <c r="N20" s="562">
        <v>11.895040049999997</v>
      </c>
      <c r="O20" s="560">
        <f t="shared" si="3"/>
        <v>313.31407449734348</v>
      </c>
      <c r="P20" s="1001"/>
      <c r="Q20" s="1001"/>
      <c r="R20" s="1001"/>
      <c r="S20" s="1001"/>
      <c r="T20" s="1001"/>
      <c r="U20" s="1001"/>
      <c r="V20" s="1001"/>
      <c r="W20" s="1001"/>
      <c r="X20" s="1001"/>
      <c r="Y20" s="1001"/>
      <c r="Z20" s="1001"/>
      <c r="AA20" s="1001"/>
      <c r="AB20" s="1001"/>
    </row>
    <row r="21" spans="2:28" s="199" customFormat="1" x14ac:dyDescent="0.2">
      <c r="B21" s="561" t="s">
        <v>663</v>
      </c>
      <c r="C21" s="562">
        <v>2.5925362800000005</v>
      </c>
      <c r="D21" s="562">
        <v>3.3764614900000001</v>
      </c>
      <c r="E21" s="562">
        <v>4.2559251399999996</v>
      </c>
      <c r="F21" s="562">
        <v>0.27975665081666434</v>
      </c>
      <c r="G21" s="562">
        <v>3.8039867799999998</v>
      </c>
      <c r="H21" s="562">
        <v>12.711834922412477</v>
      </c>
      <c r="I21" s="562">
        <v>2.4138473899999999</v>
      </c>
      <c r="J21" s="562">
        <v>3.2643569000000001</v>
      </c>
      <c r="K21" s="562">
        <v>4.0449296600000002</v>
      </c>
      <c r="L21" s="562">
        <v>0.34950020390950476</v>
      </c>
      <c r="M21" s="562">
        <v>3.6219166299999999</v>
      </c>
      <c r="N21" s="562">
        <v>12.051546682806547</v>
      </c>
      <c r="O21" s="560">
        <f t="shared" si="3"/>
        <v>52.766598729945201</v>
      </c>
      <c r="P21" s="1001"/>
      <c r="Q21" s="1001"/>
      <c r="R21" s="1001"/>
      <c r="S21" s="1001"/>
      <c r="T21" s="1001"/>
      <c r="U21" s="1001"/>
      <c r="V21" s="1001"/>
      <c r="W21" s="1001"/>
      <c r="X21" s="1001"/>
      <c r="Y21" s="1001"/>
      <c r="Z21" s="1001"/>
      <c r="AA21" s="1001"/>
      <c r="AB21" s="1001"/>
    </row>
    <row r="22" spans="2:28" s="199" customFormat="1" x14ac:dyDescent="0.2">
      <c r="B22" s="563" t="s">
        <v>585</v>
      </c>
      <c r="C22" s="564">
        <f>+C23+C24</f>
        <v>11.57742234</v>
      </c>
      <c r="D22" s="564">
        <f t="shared" ref="D22:N22" si="4">+D23+D24</f>
        <v>11.577249070000001</v>
      </c>
      <c r="E22" s="564">
        <f t="shared" si="4"/>
        <v>11.21550611</v>
      </c>
      <c r="F22" s="564">
        <f t="shared" si="4"/>
        <v>11.57694292</v>
      </c>
      <c r="G22" s="564">
        <f t="shared" si="4"/>
        <v>11.39597816</v>
      </c>
      <c r="H22" s="564">
        <f t="shared" si="4"/>
        <v>11.5766233</v>
      </c>
      <c r="I22" s="564">
        <f t="shared" si="4"/>
        <v>10.37362407</v>
      </c>
      <c r="J22" s="564">
        <f t="shared" si="4"/>
        <v>10.539147719999999</v>
      </c>
      <c r="K22" s="564">
        <f t="shared" si="4"/>
        <v>10.53898792</v>
      </c>
      <c r="L22" s="564">
        <f t="shared" si="4"/>
        <v>10.373144780000001</v>
      </c>
      <c r="M22" s="564">
        <f t="shared" si="4"/>
        <v>10.538668299999999</v>
      </c>
      <c r="N22" s="564">
        <f t="shared" si="4"/>
        <v>10.372825229999998</v>
      </c>
      <c r="O22" s="564">
        <f t="shared" si="3"/>
        <v>131.65611992000001</v>
      </c>
      <c r="P22" s="1001"/>
      <c r="Q22" s="1001"/>
      <c r="R22" s="1001"/>
      <c r="S22" s="1001"/>
      <c r="T22" s="1001"/>
      <c r="U22" s="1001"/>
      <c r="V22" s="1001"/>
      <c r="W22" s="1001"/>
      <c r="X22" s="1001"/>
      <c r="Y22" s="1001"/>
      <c r="Z22" s="1001"/>
      <c r="AA22" s="1001"/>
      <c r="AB22" s="1001"/>
    </row>
    <row r="23" spans="2:28" s="199" customFormat="1" x14ac:dyDescent="0.2">
      <c r="B23" s="559" t="s">
        <v>664</v>
      </c>
      <c r="C23" s="560">
        <v>11.57691775</v>
      </c>
      <c r="D23" s="560">
        <v>11.576758480000001</v>
      </c>
      <c r="E23" s="560">
        <v>11.21502952</v>
      </c>
      <c r="F23" s="560">
        <v>11.57648032</v>
      </c>
      <c r="G23" s="560">
        <v>11.39552956</v>
      </c>
      <c r="H23" s="560">
        <v>11.576188699999999</v>
      </c>
      <c r="I23" s="560">
        <v>10.37320347</v>
      </c>
      <c r="J23" s="560">
        <v>10.538741119999999</v>
      </c>
      <c r="K23" s="560">
        <v>10.53859531</v>
      </c>
      <c r="L23" s="560">
        <v>10.37276617</v>
      </c>
      <c r="M23" s="560">
        <v>10.538303689999999</v>
      </c>
      <c r="N23" s="560">
        <v>10.372474619999998</v>
      </c>
      <c r="O23" s="560">
        <f t="shared" si="3"/>
        <v>131.65098871000001</v>
      </c>
      <c r="P23" s="1001"/>
      <c r="Q23" s="1001"/>
      <c r="R23" s="1001"/>
      <c r="S23" s="1001"/>
      <c r="T23" s="1001"/>
      <c r="U23" s="1001"/>
      <c r="V23" s="1001"/>
      <c r="W23" s="1001"/>
      <c r="X23" s="1001"/>
      <c r="Y23" s="1001"/>
      <c r="Z23" s="1001"/>
      <c r="AA23" s="1001"/>
      <c r="AB23" s="1001"/>
    </row>
    <row r="24" spans="2:28" s="199" customFormat="1" x14ac:dyDescent="0.2">
      <c r="B24" s="566" t="s">
        <v>665</v>
      </c>
      <c r="C24" s="567">
        <v>5.0458999999999996E-4</v>
      </c>
      <c r="D24" s="567">
        <v>4.9058999999999995E-4</v>
      </c>
      <c r="E24" s="567">
        <v>4.7658999999999999E-4</v>
      </c>
      <c r="F24" s="567">
        <v>4.6260000000000002E-4</v>
      </c>
      <c r="G24" s="567">
        <v>4.4860000000000001E-4</v>
      </c>
      <c r="H24" s="567">
        <v>4.3460000000000005E-4</v>
      </c>
      <c r="I24" s="567">
        <v>4.2060000000000003E-4</v>
      </c>
      <c r="J24" s="567">
        <v>4.0660000000000002E-4</v>
      </c>
      <c r="K24" s="567">
        <v>3.9261E-4</v>
      </c>
      <c r="L24" s="567">
        <v>3.7861000000000004E-4</v>
      </c>
      <c r="M24" s="567">
        <v>3.6461000000000002E-4</v>
      </c>
      <c r="N24" s="567">
        <v>3.5061000000000001E-4</v>
      </c>
      <c r="O24" s="567">
        <f t="shared" si="3"/>
        <v>5.1312099999999998E-3</v>
      </c>
      <c r="P24" s="1001"/>
      <c r="Q24" s="1001"/>
      <c r="R24" s="1001"/>
      <c r="S24" s="1001"/>
      <c r="T24" s="1001"/>
      <c r="U24" s="1001"/>
      <c r="V24" s="1001"/>
      <c r="W24" s="1001"/>
      <c r="X24" s="1001"/>
      <c r="Y24" s="1001"/>
      <c r="Z24" s="1001"/>
      <c r="AA24" s="1001"/>
      <c r="AB24" s="1001"/>
    </row>
    <row r="25" spans="2:28" s="199" customFormat="1" x14ac:dyDescent="0.2">
      <c r="B25" s="563" t="s">
        <v>666</v>
      </c>
      <c r="C25" s="564">
        <f>+C26+C27+C29</f>
        <v>25.989183733234718</v>
      </c>
      <c r="D25" s="564">
        <f t="shared" ref="D25:N25" si="5">+D26+D27+D29</f>
        <v>24.754835095562129</v>
      </c>
      <c r="E25" s="564">
        <f t="shared" si="5"/>
        <v>22.312495234852069</v>
      </c>
      <c r="F25" s="564">
        <f t="shared" si="5"/>
        <v>20.149913388527285</v>
      </c>
      <c r="G25" s="564">
        <f t="shared" si="5"/>
        <v>20.062305357777777</v>
      </c>
      <c r="H25" s="564">
        <f t="shared" si="5"/>
        <v>17.811289885364889</v>
      </c>
      <c r="I25" s="564">
        <f t="shared" si="5"/>
        <v>15.453088319322815</v>
      </c>
      <c r="J25" s="564">
        <f t="shared" si="5"/>
        <v>15.75116534168968</v>
      </c>
      <c r="K25" s="564">
        <f t="shared" si="5"/>
        <v>13.043201363195267</v>
      </c>
      <c r="L25" s="564">
        <f t="shared" si="5"/>
        <v>10.805377604944116</v>
      </c>
      <c r="M25" s="564">
        <f t="shared" si="5"/>
        <v>11.198008303425379</v>
      </c>
      <c r="N25" s="564">
        <f t="shared" si="5"/>
        <v>7.7061026798356353</v>
      </c>
      <c r="O25" s="564">
        <f t="shared" si="3"/>
        <v>205.03696630773172</v>
      </c>
      <c r="P25" s="1001"/>
      <c r="Q25" s="1001"/>
      <c r="R25" s="1001"/>
      <c r="S25" s="1001"/>
      <c r="T25" s="1001"/>
      <c r="U25" s="1001"/>
      <c r="V25" s="1001"/>
      <c r="W25" s="1001"/>
      <c r="X25" s="1001"/>
      <c r="Y25" s="1001"/>
      <c r="Z25" s="1001"/>
      <c r="AA25" s="1001"/>
      <c r="AB25" s="1001"/>
    </row>
    <row r="26" spans="2:28" s="199" customFormat="1" x14ac:dyDescent="0.2">
      <c r="B26" s="559" t="s">
        <v>664</v>
      </c>
      <c r="C26" s="560">
        <v>0</v>
      </c>
      <c r="D26" s="560">
        <v>0</v>
      </c>
      <c r="E26" s="560">
        <v>0</v>
      </c>
      <c r="F26" s="560">
        <v>0</v>
      </c>
      <c r="G26" s="560">
        <v>0</v>
      </c>
      <c r="H26" s="560">
        <v>0</v>
      </c>
      <c r="I26" s="560">
        <v>0</v>
      </c>
      <c r="J26" s="560">
        <v>0</v>
      </c>
      <c r="K26" s="560">
        <v>0</v>
      </c>
      <c r="L26" s="560">
        <v>0</v>
      </c>
      <c r="M26" s="560">
        <v>0</v>
      </c>
      <c r="N26" s="560">
        <v>0</v>
      </c>
      <c r="O26" s="560">
        <f t="shared" si="3"/>
        <v>0</v>
      </c>
      <c r="P26" s="1001"/>
      <c r="Q26" s="1001"/>
      <c r="R26" s="1001"/>
      <c r="S26" s="1001"/>
      <c r="T26" s="1001"/>
      <c r="U26" s="1001"/>
      <c r="V26" s="1001"/>
      <c r="W26" s="1001"/>
      <c r="X26" s="1001"/>
      <c r="Y26" s="1001"/>
      <c r="Z26" s="1001"/>
      <c r="AA26" s="1001"/>
      <c r="AB26" s="1001"/>
    </row>
    <row r="27" spans="2:28" s="199" customFormat="1" x14ac:dyDescent="0.2">
      <c r="B27" s="561" t="s">
        <v>665</v>
      </c>
      <c r="C27" s="562">
        <f>+C28</f>
        <v>25.982128210000003</v>
      </c>
      <c r="D27" s="562">
        <f t="shared" ref="D27:N27" si="6">+D28</f>
        <v>24.74816006</v>
      </c>
      <c r="E27" s="562">
        <f t="shared" si="6"/>
        <v>22.304899509999998</v>
      </c>
      <c r="F27" s="562">
        <f t="shared" si="6"/>
        <v>20.142397710000001</v>
      </c>
      <c r="G27" s="562">
        <f t="shared" si="6"/>
        <v>20.055219439999998</v>
      </c>
      <c r="H27" s="562">
        <f t="shared" si="6"/>
        <v>17.804422729999999</v>
      </c>
      <c r="I27" s="562">
        <f t="shared" si="6"/>
        <v>15.446636590000001</v>
      </c>
      <c r="J27" s="562">
        <f t="shared" si="6"/>
        <v>15.744920530000002</v>
      </c>
      <c r="K27" s="562">
        <f t="shared" si="6"/>
        <v>13.036037550000001</v>
      </c>
      <c r="L27" s="562">
        <f t="shared" si="6"/>
        <v>10.79862559</v>
      </c>
      <c r="M27" s="562">
        <f t="shared" si="6"/>
        <v>11.191461480000001</v>
      </c>
      <c r="N27" s="562">
        <f t="shared" si="6"/>
        <v>7.6999515800000005</v>
      </c>
      <c r="O27" s="562">
        <f t="shared" si="3"/>
        <v>204.95486097999998</v>
      </c>
      <c r="P27" s="1001"/>
      <c r="Q27" s="1001"/>
      <c r="R27" s="1001"/>
      <c r="S27" s="1001"/>
      <c r="T27" s="1001"/>
      <c r="U27" s="1001"/>
      <c r="V27" s="1001"/>
      <c r="W27" s="1001"/>
      <c r="X27" s="1001"/>
      <c r="Y27" s="1001"/>
      <c r="Z27" s="1001"/>
      <c r="AA27" s="1001"/>
      <c r="AB27" s="1001"/>
    </row>
    <row r="28" spans="2:28" s="199" customFormat="1" x14ac:dyDescent="0.2">
      <c r="B28" s="568" t="s">
        <v>733</v>
      </c>
      <c r="C28" s="569">
        <v>25.982128210000003</v>
      </c>
      <c r="D28" s="569">
        <v>24.74816006</v>
      </c>
      <c r="E28" s="569">
        <v>22.304899509999998</v>
      </c>
      <c r="F28" s="569">
        <v>20.142397710000001</v>
      </c>
      <c r="G28" s="569">
        <v>20.055219439999998</v>
      </c>
      <c r="H28" s="569">
        <v>17.804422729999999</v>
      </c>
      <c r="I28" s="569">
        <v>15.446636590000001</v>
      </c>
      <c r="J28" s="569">
        <v>15.744920530000002</v>
      </c>
      <c r="K28" s="569">
        <v>13.036037550000001</v>
      </c>
      <c r="L28" s="569">
        <v>10.79862559</v>
      </c>
      <c r="M28" s="569">
        <v>11.191461480000001</v>
      </c>
      <c r="N28" s="569">
        <v>7.6999515800000005</v>
      </c>
      <c r="O28" s="569">
        <f t="shared" si="3"/>
        <v>204.95486097999998</v>
      </c>
      <c r="P28" s="1001"/>
      <c r="Q28" s="1001"/>
      <c r="R28" s="1001"/>
      <c r="S28" s="1001"/>
      <c r="T28" s="1001"/>
      <c r="U28" s="1001"/>
      <c r="V28" s="1001"/>
      <c r="W28" s="1001"/>
      <c r="X28" s="1001"/>
      <c r="Y28" s="1001"/>
      <c r="Z28" s="1001"/>
      <c r="AA28" s="1001"/>
      <c r="AB28" s="1001"/>
    </row>
    <row r="29" spans="2:28" s="199" customFormat="1" x14ac:dyDescent="0.2">
      <c r="B29" s="561" t="s">
        <v>668</v>
      </c>
      <c r="C29" s="562">
        <f>+C30+C31</f>
        <v>7.0555232347140045E-3</v>
      </c>
      <c r="D29" s="562">
        <f t="shared" ref="D29:N29" si="7">+D30+D31</f>
        <v>6.6750355621301776E-3</v>
      </c>
      <c r="E29" s="562">
        <f t="shared" si="7"/>
        <v>7.5957248520710056E-3</v>
      </c>
      <c r="F29" s="562">
        <f t="shared" si="7"/>
        <v>7.5156785272846808E-3</v>
      </c>
      <c r="G29" s="562">
        <f t="shared" si="7"/>
        <v>7.0859177777777786E-3</v>
      </c>
      <c r="H29" s="562">
        <f t="shared" si="7"/>
        <v>6.8671553648915187E-3</v>
      </c>
      <c r="I29" s="562">
        <f t="shared" si="7"/>
        <v>6.4517293228139386E-3</v>
      </c>
      <c r="J29" s="562">
        <f t="shared" si="7"/>
        <v>6.2448116896778429E-3</v>
      </c>
      <c r="K29" s="562">
        <f t="shared" si="7"/>
        <v>7.1638131952662725E-3</v>
      </c>
      <c r="L29" s="562">
        <f t="shared" si="7"/>
        <v>6.7520149441157133E-3</v>
      </c>
      <c r="M29" s="562">
        <f t="shared" si="7"/>
        <v>6.5468234253780412E-3</v>
      </c>
      <c r="N29" s="562">
        <f t="shared" si="7"/>
        <v>6.1510998356344515E-3</v>
      </c>
      <c r="O29" s="562">
        <f t="shared" si="3"/>
        <v>8.210532773175544E-2</v>
      </c>
      <c r="P29" s="1001"/>
      <c r="Q29" s="1001"/>
      <c r="R29" s="1001"/>
      <c r="S29" s="1001"/>
      <c r="T29" s="1001"/>
      <c r="U29" s="1001"/>
      <c r="V29" s="1001"/>
      <c r="W29" s="1001"/>
      <c r="X29" s="1001"/>
      <c r="Y29" s="1001"/>
      <c r="Z29" s="1001"/>
      <c r="AA29" s="1001"/>
      <c r="AB29" s="1001"/>
    </row>
    <row r="30" spans="2:28" s="199" customFormat="1" x14ac:dyDescent="0.2">
      <c r="B30" s="570" t="s">
        <v>733</v>
      </c>
      <c r="C30" s="569">
        <v>0</v>
      </c>
      <c r="D30" s="569">
        <v>0</v>
      </c>
      <c r="E30" s="569">
        <v>0</v>
      </c>
      <c r="F30" s="569">
        <v>0</v>
      </c>
      <c r="G30" s="569">
        <v>0</v>
      </c>
      <c r="H30" s="569">
        <v>0</v>
      </c>
      <c r="I30" s="569">
        <v>0</v>
      </c>
      <c r="J30" s="569">
        <v>0</v>
      </c>
      <c r="K30" s="569">
        <v>0</v>
      </c>
      <c r="L30" s="569">
        <v>0</v>
      </c>
      <c r="M30" s="569">
        <v>0</v>
      </c>
      <c r="N30" s="569">
        <v>0</v>
      </c>
      <c r="O30" s="569">
        <f t="shared" si="3"/>
        <v>0</v>
      </c>
      <c r="P30" s="1001"/>
      <c r="Q30" s="1001"/>
      <c r="R30" s="1001"/>
      <c r="S30" s="1001"/>
      <c r="T30" s="1001"/>
      <c r="U30" s="1001"/>
      <c r="V30" s="1001"/>
      <c r="W30" s="1001"/>
      <c r="X30" s="1001"/>
      <c r="Y30" s="1001"/>
      <c r="Z30" s="1001"/>
      <c r="AA30" s="1001"/>
      <c r="AB30" s="1001"/>
    </row>
    <row r="31" spans="2:28" s="199" customFormat="1" x14ac:dyDescent="0.2">
      <c r="B31" s="571" t="s">
        <v>586</v>
      </c>
      <c r="C31" s="569">
        <v>7.0555232347140045E-3</v>
      </c>
      <c r="D31" s="569">
        <v>6.6750355621301776E-3</v>
      </c>
      <c r="E31" s="569">
        <v>7.5957248520710056E-3</v>
      </c>
      <c r="F31" s="569">
        <v>7.5156785272846808E-3</v>
      </c>
      <c r="G31" s="569">
        <v>7.0859177777777786E-3</v>
      </c>
      <c r="H31" s="569">
        <v>6.8671553648915187E-3</v>
      </c>
      <c r="I31" s="569">
        <v>6.4517293228139386E-3</v>
      </c>
      <c r="J31" s="569">
        <v>6.2448116896778429E-3</v>
      </c>
      <c r="K31" s="569">
        <v>7.1638131952662725E-3</v>
      </c>
      <c r="L31" s="569">
        <v>6.7520149441157133E-3</v>
      </c>
      <c r="M31" s="569">
        <v>6.5468234253780412E-3</v>
      </c>
      <c r="N31" s="569">
        <v>6.1510998356344515E-3</v>
      </c>
      <c r="O31" s="569">
        <f t="shared" si="3"/>
        <v>8.210532773175544E-2</v>
      </c>
      <c r="P31" s="1001"/>
      <c r="Q31" s="1001"/>
      <c r="R31" s="1001"/>
      <c r="S31" s="1001"/>
      <c r="T31" s="1001"/>
      <c r="U31" s="1001"/>
      <c r="V31" s="1001"/>
      <c r="W31" s="1001"/>
      <c r="X31" s="1001"/>
      <c r="Y31" s="1001"/>
      <c r="Z31" s="1001"/>
      <c r="AA31" s="1001"/>
      <c r="AB31" s="1001"/>
    </row>
    <row r="32" spans="2:28" s="199" customFormat="1" x14ac:dyDescent="0.2">
      <c r="B32" s="637" t="s">
        <v>670</v>
      </c>
      <c r="C32" s="646">
        <v>8.4387937835193121</v>
      </c>
      <c r="D32" s="564">
        <v>0.3295088412017167</v>
      </c>
      <c r="E32" s="564">
        <v>4.7375925160206451</v>
      </c>
      <c r="F32" s="564">
        <v>2.2786753891845493</v>
      </c>
      <c r="G32" s="564">
        <v>218.05046646332113</v>
      </c>
      <c r="H32" s="564">
        <v>5.5490959554077248</v>
      </c>
      <c r="I32" s="564">
        <v>8.1550856580257509</v>
      </c>
      <c r="J32" s="564">
        <v>0.27160589055793988</v>
      </c>
      <c r="K32" s="564">
        <v>4.3333440782384285</v>
      </c>
      <c r="L32" s="564">
        <v>1.1879804891845493</v>
      </c>
      <c r="M32" s="564">
        <v>0.43515257999999996</v>
      </c>
      <c r="N32" s="564">
        <v>5.5385340470386257</v>
      </c>
      <c r="O32" s="562">
        <f t="shared" si="3"/>
        <v>259.30583569170034</v>
      </c>
      <c r="P32" s="1001"/>
      <c r="Q32" s="1001"/>
      <c r="R32" s="1001"/>
      <c r="S32" s="1001"/>
      <c r="T32" s="1001"/>
      <c r="U32" s="1001"/>
      <c r="V32" s="1001"/>
      <c r="W32" s="1001"/>
      <c r="X32" s="1001"/>
      <c r="Y32" s="1001"/>
      <c r="Z32" s="1001"/>
      <c r="AA32" s="1001"/>
      <c r="AB32" s="1001"/>
    </row>
    <row r="33" spans="2:28" s="21" customFormat="1" x14ac:dyDescent="0.2">
      <c r="B33" s="563" t="s">
        <v>671</v>
      </c>
      <c r="C33" s="564">
        <f>+C34+C37+C38</f>
        <v>0</v>
      </c>
      <c r="D33" s="564">
        <f t="shared" ref="D33:N33" si="8">+D34+D37+D38</f>
        <v>0</v>
      </c>
      <c r="E33" s="564">
        <f t="shared" si="8"/>
        <v>34.345958359999997</v>
      </c>
      <c r="F33" s="564">
        <f t="shared" si="8"/>
        <v>0</v>
      </c>
      <c r="G33" s="564">
        <f t="shared" si="8"/>
        <v>0</v>
      </c>
      <c r="H33" s="564">
        <f t="shared" si="8"/>
        <v>31.650249859999995</v>
      </c>
      <c r="I33" s="564">
        <f t="shared" si="8"/>
        <v>0</v>
      </c>
      <c r="J33" s="564">
        <f t="shared" si="8"/>
        <v>0</v>
      </c>
      <c r="K33" s="564">
        <f t="shared" si="8"/>
        <v>34.689982809999997</v>
      </c>
      <c r="L33" s="564">
        <f t="shared" si="8"/>
        <v>0</v>
      </c>
      <c r="M33" s="564">
        <f t="shared" si="8"/>
        <v>0</v>
      </c>
      <c r="N33" s="564">
        <f t="shared" si="8"/>
        <v>31.30622541</v>
      </c>
      <c r="O33" s="564">
        <f t="shared" si="3"/>
        <v>131.99241644</v>
      </c>
      <c r="P33" s="1001"/>
      <c r="Q33" s="1001"/>
      <c r="R33" s="1001"/>
      <c r="S33" s="1001"/>
      <c r="T33" s="1001"/>
      <c r="U33" s="1001"/>
      <c r="V33" s="1001"/>
      <c r="W33" s="1001"/>
      <c r="X33" s="1001"/>
      <c r="Y33" s="1001"/>
      <c r="Z33" s="1001"/>
      <c r="AA33" s="1001"/>
      <c r="AB33" s="1001"/>
    </row>
    <row r="34" spans="2:28" s="21" customFormat="1" x14ac:dyDescent="0.2">
      <c r="B34" s="630" t="s">
        <v>672</v>
      </c>
      <c r="C34" s="647">
        <f>+C35+C36</f>
        <v>0</v>
      </c>
      <c r="D34" s="647">
        <f t="shared" ref="D34:N34" si="9">+D35+D36</f>
        <v>0</v>
      </c>
      <c r="E34" s="647">
        <f t="shared" si="9"/>
        <v>3.0397329500000003</v>
      </c>
      <c r="F34" s="647">
        <f t="shared" si="9"/>
        <v>0</v>
      </c>
      <c r="G34" s="647">
        <f t="shared" si="9"/>
        <v>0</v>
      </c>
      <c r="H34" s="647">
        <f t="shared" si="9"/>
        <v>0</v>
      </c>
      <c r="I34" s="647">
        <f t="shared" si="9"/>
        <v>0</v>
      </c>
      <c r="J34" s="647">
        <f t="shared" si="9"/>
        <v>0</v>
      </c>
      <c r="K34" s="647">
        <f t="shared" si="9"/>
        <v>3.0397329500000003</v>
      </c>
      <c r="L34" s="647">
        <f t="shared" si="9"/>
        <v>0</v>
      </c>
      <c r="M34" s="647">
        <f t="shared" si="9"/>
        <v>0</v>
      </c>
      <c r="N34" s="647">
        <f t="shared" si="9"/>
        <v>0</v>
      </c>
      <c r="O34" s="647">
        <f t="shared" si="3"/>
        <v>6.0794659000000006</v>
      </c>
      <c r="P34" s="1001"/>
      <c r="Q34" s="1001"/>
      <c r="R34" s="1001"/>
      <c r="S34" s="1001"/>
      <c r="T34" s="1001"/>
      <c r="U34" s="1001"/>
      <c r="V34" s="1001"/>
      <c r="W34" s="1001"/>
      <c r="X34" s="1001"/>
      <c r="Y34" s="1001"/>
      <c r="Z34" s="1001"/>
      <c r="AA34" s="1001"/>
      <c r="AB34" s="1001"/>
    </row>
    <row r="35" spans="2:28" s="21" customFormat="1" x14ac:dyDescent="0.2">
      <c r="B35" s="631" t="s">
        <v>673</v>
      </c>
      <c r="C35" s="632">
        <v>0</v>
      </c>
      <c r="D35" s="632">
        <v>0</v>
      </c>
      <c r="E35" s="632">
        <v>3.0397329500000003</v>
      </c>
      <c r="F35" s="632">
        <v>0</v>
      </c>
      <c r="G35" s="632">
        <v>0</v>
      </c>
      <c r="H35" s="632">
        <v>0</v>
      </c>
      <c r="I35" s="632">
        <v>0</v>
      </c>
      <c r="J35" s="632">
        <v>0</v>
      </c>
      <c r="K35" s="632">
        <v>3.0397329500000003</v>
      </c>
      <c r="L35" s="632">
        <v>0</v>
      </c>
      <c r="M35" s="632">
        <v>0</v>
      </c>
      <c r="N35" s="632">
        <v>0</v>
      </c>
      <c r="O35" s="632">
        <f t="shared" si="3"/>
        <v>6.0794659000000006</v>
      </c>
      <c r="P35" s="1001"/>
      <c r="Q35" s="1001"/>
      <c r="R35" s="1001"/>
      <c r="S35" s="1001"/>
      <c r="T35" s="1001"/>
      <c r="U35" s="1001"/>
      <c r="V35" s="1001"/>
      <c r="W35" s="1001"/>
      <c r="X35" s="1001"/>
      <c r="Y35" s="1001"/>
      <c r="Z35" s="1001"/>
      <c r="AA35" s="1001"/>
      <c r="AB35" s="1001"/>
    </row>
    <row r="36" spans="2:28" s="21" customFormat="1" x14ac:dyDescent="0.2">
      <c r="B36" s="113" t="s">
        <v>674</v>
      </c>
      <c r="C36" s="632">
        <v>0</v>
      </c>
      <c r="D36" s="632">
        <v>0</v>
      </c>
      <c r="E36" s="632">
        <v>0</v>
      </c>
      <c r="F36" s="632">
        <v>0</v>
      </c>
      <c r="G36" s="632">
        <v>0</v>
      </c>
      <c r="H36" s="632">
        <v>0</v>
      </c>
      <c r="I36" s="632">
        <v>0</v>
      </c>
      <c r="J36" s="632">
        <v>0</v>
      </c>
      <c r="K36" s="632">
        <v>0</v>
      </c>
      <c r="L36" s="632">
        <v>0</v>
      </c>
      <c r="M36" s="632">
        <v>0</v>
      </c>
      <c r="N36" s="632">
        <v>0</v>
      </c>
      <c r="O36" s="632">
        <f t="shared" si="3"/>
        <v>0</v>
      </c>
      <c r="P36" s="1001"/>
      <c r="Q36" s="1001"/>
      <c r="R36" s="1001"/>
      <c r="S36" s="1001"/>
      <c r="T36" s="1001"/>
      <c r="U36" s="1001"/>
      <c r="V36" s="1001"/>
      <c r="W36" s="1001"/>
      <c r="X36" s="1001"/>
      <c r="Y36" s="1001"/>
      <c r="Z36" s="1001"/>
      <c r="AA36" s="1001"/>
      <c r="AB36" s="1001"/>
    </row>
    <row r="37" spans="2:28" s="21" customFormat="1" x14ac:dyDescent="0.2">
      <c r="B37" s="631" t="s">
        <v>675</v>
      </c>
      <c r="C37" s="632">
        <v>0</v>
      </c>
      <c r="D37" s="632">
        <v>0</v>
      </c>
      <c r="E37" s="632">
        <v>0</v>
      </c>
      <c r="F37" s="632">
        <v>0</v>
      </c>
      <c r="G37" s="632">
        <v>0</v>
      </c>
      <c r="H37" s="632">
        <v>0</v>
      </c>
      <c r="I37" s="632">
        <v>0</v>
      </c>
      <c r="J37" s="632">
        <v>0</v>
      </c>
      <c r="K37" s="632">
        <v>0</v>
      </c>
      <c r="L37" s="632">
        <v>0</v>
      </c>
      <c r="M37" s="632">
        <v>0</v>
      </c>
      <c r="N37" s="632">
        <v>0</v>
      </c>
      <c r="O37" s="632">
        <f t="shared" si="3"/>
        <v>0</v>
      </c>
      <c r="P37" s="1001"/>
      <c r="Q37" s="1001"/>
      <c r="R37" s="1001"/>
      <c r="S37" s="1001"/>
      <c r="T37" s="1001"/>
      <c r="U37" s="1001"/>
      <c r="V37" s="1001"/>
      <c r="W37" s="1001"/>
      <c r="X37" s="1001"/>
      <c r="Y37" s="1001"/>
      <c r="Z37" s="1001"/>
      <c r="AA37" s="1001"/>
      <c r="AB37" s="1001"/>
    </row>
    <row r="38" spans="2:28" s="21" customFormat="1" x14ac:dyDescent="0.2">
      <c r="B38" s="633" t="s">
        <v>676</v>
      </c>
      <c r="C38" s="634">
        <f>+C39+C40</f>
        <v>0</v>
      </c>
      <c r="D38" s="634">
        <f t="shared" ref="D38:N38" si="10">+D39+D40</f>
        <v>0</v>
      </c>
      <c r="E38" s="634">
        <f t="shared" si="10"/>
        <v>31.30622541</v>
      </c>
      <c r="F38" s="634">
        <f t="shared" si="10"/>
        <v>0</v>
      </c>
      <c r="G38" s="634">
        <f t="shared" si="10"/>
        <v>0</v>
      </c>
      <c r="H38" s="634">
        <f t="shared" si="10"/>
        <v>31.650249859999995</v>
      </c>
      <c r="I38" s="634">
        <f t="shared" si="10"/>
        <v>0</v>
      </c>
      <c r="J38" s="634">
        <f t="shared" si="10"/>
        <v>0</v>
      </c>
      <c r="K38" s="634">
        <f t="shared" si="10"/>
        <v>31.650249859999995</v>
      </c>
      <c r="L38" s="634">
        <f t="shared" si="10"/>
        <v>0</v>
      </c>
      <c r="M38" s="634">
        <f t="shared" si="10"/>
        <v>0</v>
      </c>
      <c r="N38" s="634">
        <f t="shared" si="10"/>
        <v>31.30622541</v>
      </c>
      <c r="O38" s="634">
        <f t="shared" si="3"/>
        <v>125.91295054</v>
      </c>
      <c r="P38" s="1001"/>
      <c r="Q38" s="1001"/>
      <c r="R38" s="1001"/>
      <c r="S38" s="1001"/>
      <c r="T38" s="1001"/>
      <c r="U38" s="1001"/>
      <c r="V38" s="1001"/>
      <c r="W38" s="1001"/>
      <c r="X38" s="1001"/>
      <c r="Y38" s="1001"/>
      <c r="Z38" s="1001"/>
      <c r="AA38" s="1001"/>
      <c r="AB38" s="1001"/>
    </row>
    <row r="39" spans="2:28" s="21" customFormat="1" x14ac:dyDescent="0.2">
      <c r="B39" s="113" t="s">
        <v>677</v>
      </c>
      <c r="C39" s="634">
        <v>0</v>
      </c>
      <c r="D39" s="634">
        <v>0</v>
      </c>
      <c r="E39" s="634">
        <v>0</v>
      </c>
      <c r="F39" s="634">
        <v>0</v>
      </c>
      <c r="G39" s="634">
        <v>0</v>
      </c>
      <c r="H39" s="634">
        <v>0</v>
      </c>
      <c r="I39" s="634">
        <v>0</v>
      </c>
      <c r="J39" s="634">
        <v>0</v>
      </c>
      <c r="K39" s="634">
        <v>0</v>
      </c>
      <c r="L39" s="634">
        <v>0</v>
      </c>
      <c r="M39" s="634">
        <v>0</v>
      </c>
      <c r="N39" s="634">
        <v>0</v>
      </c>
      <c r="O39" s="634">
        <f t="shared" si="3"/>
        <v>0</v>
      </c>
      <c r="P39" s="1001"/>
      <c r="Q39" s="1001"/>
      <c r="R39" s="1001"/>
      <c r="S39" s="1001"/>
      <c r="T39" s="1001"/>
      <c r="U39" s="1001"/>
      <c r="V39" s="1001"/>
      <c r="W39" s="1001"/>
      <c r="X39" s="1001"/>
      <c r="Y39" s="1001"/>
      <c r="Z39" s="1001"/>
      <c r="AA39" s="1001"/>
      <c r="AB39" s="1001"/>
    </row>
    <row r="40" spans="2:28" s="21" customFormat="1" x14ac:dyDescent="0.2">
      <c r="B40" s="635" t="s">
        <v>678</v>
      </c>
      <c r="C40" s="636">
        <v>0</v>
      </c>
      <c r="D40" s="636">
        <v>0</v>
      </c>
      <c r="E40" s="636">
        <v>31.30622541</v>
      </c>
      <c r="F40" s="636">
        <v>0</v>
      </c>
      <c r="G40" s="636">
        <v>0</v>
      </c>
      <c r="H40" s="636">
        <v>31.650249859999995</v>
      </c>
      <c r="I40" s="636">
        <v>0</v>
      </c>
      <c r="J40" s="636">
        <v>0</v>
      </c>
      <c r="K40" s="636">
        <v>31.650249859999995</v>
      </c>
      <c r="L40" s="636">
        <v>0</v>
      </c>
      <c r="M40" s="636">
        <v>0</v>
      </c>
      <c r="N40" s="636">
        <v>31.30622541</v>
      </c>
      <c r="O40" s="636">
        <f t="shared" si="3"/>
        <v>125.91295054</v>
      </c>
      <c r="P40" s="1001"/>
      <c r="Q40" s="1001"/>
      <c r="R40" s="1001"/>
      <c r="S40" s="1001"/>
      <c r="T40" s="1001"/>
      <c r="U40" s="1001"/>
      <c r="V40" s="1001"/>
      <c r="W40" s="1001"/>
      <c r="X40" s="1001"/>
      <c r="Y40" s="1001"/>
      <c r="Z40" s="1001"/>
      <c r="AA40" s="1001"/>
      <c r="AB40" s="1001"/>
    </row>
    <row r="41" spans="2:28" s="199" customFormat="1" x14ac:dyDescent="0.2">
      <c r="B41" s="563" t="s">
        <v>679</v>
      </c>
      <c r="C41" s="564">
        <f>+C42+C43</f>
        <v>3.7752918000000002</v>
      </c>
      <c r="D41" s="564">
        <f t="shared" ref="D41:N41" si="11">+D42+D43</f>
        <v>3.7202966600000003</v>
      </c>
      <c r="E41" s="564">
        <f t="shared" si="11"/>
        <v>3.5217204699999995</v>
      </c>
      <c r="F41" s="564">
        <f t="shared" si="11"/>
        <v>3.6171673799999997</v>
      </c>
      <c r="G41" s="564">
        <f t="shared" si="11"/>
        <v>3.4974775199999995</v>
      </c>
      <c r="H41" s="564">
        <f t="shared" si="11"/>
        <v>3.5208990499999997</v>
      </c>
      <c r="I41" s="564">
        <f t="shared" si="11"/>
        <v>3.4014440399999999</v>
      </c>
      <c r="J41" s="564">
        <f t="shared" si="11"/>
        <v>3.4246307399999991</v>
      </c>
      <c r="K41" s="564">
        <f t="shared" si="11"/>
        <v>3.37649658</v>
      </c>
      <c r="L41" s="564">
        <f t="shared" si="11"/>
        <v>3.2573938099999999</v>
      </c>
      <c r="M41" s="564">
        <f t="shared" si="11"/>
        <v>3.2802282599999999</v>
      </c>
      <c r="N41" s="564">
        <f t="shared" si="11"/>
        <v>3.17523869</v>
      </c>
      <c r="O41" s="564">
        <f t="shared" si="3"/>
        <v>41.568285000000003</v>
      </c>
      <c r="P41" s="1001"/>
      <c r="Q41" s="1001"/>
      <c r="R41" s="1001"/>
      <c r="S41" s="1001"/>
      <c r="T41" s="1001"/>
      <c r="U41" s="1001"/>
      <c r="V41" s="1001"/>
      <c r="W41" s="1001"/>
      <c r="X41" s="1001"/>
      <c r="Y41" s="1001"/>
      <c r="Z41" s="1001"/>
      <c r="AA41" s="1001"/>
      <c r="AB41" s="1001"/>
    </row>
    <row r="42" spans="2:28" s="199" customFormat="1" x14ac:dyDescent="0.2">
      <c r="B42" s="559" t="s">
        <v>680</v>
      </c>
      <c r="C42" s="560">
        <v>0</v>
      </c>
      <c r="D42" s="560">
        <v>0</v>
      </c>
      <c r="E42" s="560">
        <v>0</v>
      </c>
      <c r="F42" s="560">
        <v>0</v>
      </c>
      <c r="G42" s="560">
        <v>0</v>
      </c>
      <c r="H42" s="560">
        <v>0</v>
      </c>
      <c r="I42" s="560">
        <v>0</v>
      </c>
      <c r="J42" s="560">
        <v>0</v>
      </c>
      <c r="K42" s="560">
        <v>0</v>
      </c>
      <c r="L42" s="560">
        <v>0</v>
      </c>
      <c r="M42" s="560">
        <v>0</v>
      </c>
      <c r="N42" s="560">
        <v>0</v>
      </c>
      <c r="O42" s="562">
        <f t="shared" si="3"/>
        <v>0</v>
      </c>
      <c r="P42" s="1001"/>
      <c r="Q42" s="1001"/>
      <c r="R42" s="1001"/>
      <c r="S42" s="1001"/>
      <c r="T42" s="1001"/>
      <c r="U42" s="1001"/>
      <c r="V42" s="1001"/>
      <c r="W42" s="1001"/>
      <c r="X42" s="1001"/>
      <c r="Y42" s="1001"/>
      <c r="Z42" s="1001"/>
      <c r="AA42" s="1001"/>
      <c r="AB42" s="1001"/>
    </row>
    <row r="43" spans="2:28" s="199" customFormat="1" x14ac:dyDescent="0.2">
      <c r="B43" s="561" t="s">
        <v>668</v>
      </c>
      <c r="C43" s="562">
        <v>3.7752918000000002</v>
      </c>
      <c r="D43" s="562">
        <v>3.7202966600000003</v>
      </c>
      <c r="E43" s="562">
        <v>3.5217204699999995</v>
      </c>
      <c r="F43" s="562">
        <v>3.6171673799999997</v>
      </c>
      <c r="G43" s="562">
        <v>3.4974775199999995</v>
      </c>
      <c r="H43" s="562">
        <v>3.5208990499999997</v>
      </c>
      <c r="I43" s="562">
        <v>3.4014440399999999</v>
      </c>
      <c r="J43" s="562">
        <v>3.4246307399999991</v>
      </c>
      <c r="K43" s="562">
        <v>3.37649658</v>
      </c>
      <c r="L43" s="562">
        <v>3.2573938099999999</v>
      </c>
      <c r="M43" s="562">
        <v>3.2802282599999999</v>
      </c>
      <c r="N43" s="562">
        <v>3.17523869</v>
      </c>
      <c r="O43" s="562">
        <f t="shared" si="3"/>
        <v>41.568285000000003</v>
      </c>
      <c r="P43" s="1001"/>
      <c r="Q43" s="1001"/>
      <c r="R43" s="1001"/>
      <c r="S43" s="1001"/>
      <c r="T43" s="1001"/>
      <c r="U43" s="1001"/>
      <c r="V43" s="1001"/>
      <c r="W43" s="1001"/>
      <c r="X43" s="1001"/>
      <c r="Y43" s="1001"/>
      <c r="Z43" s="1001"/>
      <c r="AA43" s="1001"/>
      <c r="AB43" s="1001"/>
    </row>
    <row r="44" spans="2:28" s="199" customFormat="1" x14ac:dyDescent="0.2">
      <c r="B44" s="563" t="s">
        <v>681</v>
      </c>
      <c r="C44" s="564">
        <v>0</v>
      </c>
      <c r="D44" s="564">
        <v>0</v>
      </c>
      <c r="E44" s="564">
        <v>0</v>
      </c>
      <c r="F44" s="564">
        <v>0</v>
      </c>
      <c r="G44" s="564">
        <v>0</v>
      </c>
      <c r="H44" s="564">
        <v>0</v>
      </c>
      <c r="I44" s="564">
        <v>0</v>
      </c>
      <c r="J44" s="564">
        <v>0</v>
      </c>
      <c r="K44" s="564">
        <v>0</v>
      </c>
      <c r="L44" s="564">
        <v>0</v>
      </c>
      <c r="M44" s="564">
        <v>0</v>
      </c>
      <c r="N44" s="564">
        <v>0</v>
      </c>
      <c r="O44" s="564">
        <f t="shared" si="3"/>
        <v>0</v>
      </c>
      <c r="P44" s="1001"/>
      <c r="Q44" s="1001"/>
      <c r="R44" s="1001"/>
      <c r="S44" s="1001"/>
      <c r="T44" s="1001"/>
      <c r="U44" s="1001"/>
      <c r="V44" s="1001"/>
      <c r="W44" s="1001"/>
      <c r="X44" s="1001"/>
      <c r="Y44" s="1001"/>
      <c r="Z44" s="1001"/>
      <c r="AA44" s="1001"/>
      <c r="AB44" s="1001"/>
    </row>
    <row r="45" spans="2:28" s="199" customFormat="1" ht="13.5" thickBot="1" x14ac:dyDescent="0.25">
      <c r="B45" s="21"/>
      <c r="C45" s="554"/>
      <c r="D45" s="554"/>
      <c r="E45" s="554"/>
      <c r="F45" s="554"/>
      <c r="G45" s="554"/>
      <c r="H45" s="554"/>
      <c r="I45" s="554"/>
      <c r="J45" s="554"/>
      <c r="K45" s="554"/>
      <c r="L45" s="554"/>
      <c r="M45" s="554"/>
      <c r="N45" s="554"/>
      <c r="O45" s="554"/>
      <c r="P45" s="1001"/>
      <c r="Q45" s="1001"/>
      <c r="R45" s="1001"/>
      <c r="S45" s="1001"/>
      <c r="T45" s="1001"/>
      <c r="U45" s="1001"/>
      <c r="V45" s="1001"/>
      <c r="W45" s="1001"/>
      <c r="X45" s="1001"/>
      <c r="Y45" s="1001"/>
      <c r="Z45" s="1001"/>
      <c r="AA45" s="1001"/>
      <c r="AB45" s="1001"/>
    </row>
    <row r="46" spans="2:28" s="199" customFormat="1" ht="13.5" thickBot="1" x14ac:dyDescent="0.25">
      <c r="B46" s="555" t="s">
        <v>682</v>
      </c>
      <c r="C46" s="556">
        <f>+C47+C50+C67+C84+C85+C86++C87+C88+C89+C90+C91+C92+C93+C94+C95+C96+C98+C97+C99+C100+C101++C102+C103+C104+C105++C108</f>
        <v>33.473111048485478</v>
      </c>
      <c r="D46" s="556">
        <f t="shared" ref="D46" si="12">+D47+D50+D67+D84+D86+D88+D89+D90+D91+D92+D93+D99+D104+D105+D108+D100+D87+D94+D95+D85+D96+D101+D102+D103</f>
        <v>158.31633934194164</v>
      </c>
      <c r="E46" s="556">
        <f>+E47+E50+E67+E84+E86+E88+E89+E90+E91+E92+E93+E99+E104+E105+E108+E100+E87+E94+E95+E85+E96+E101+E102+E103+E98+E97</f>
        <v>982.725949796691</v>
      </c>
      <c r="F46" s="556">
        <f t="shared" ref="F46:O46" si="13">+F47+F50+F67+F84+F86+F88+F89+F90+F91+F92+F93+F99+F104+F105+F108+F100+F87+F94+F95+F85+F96+F101+F102+F103+F98+F97</f>
        <v>289.91945927970397</v>
      </c>
      <c r="G46" s="556">
        <f t="shared" si="13"/>
        <v>477.97455648580853</v>
      </c>
      <c r="H46" s="556">
        <f t="shared" si="13"/>
        <v>1747.5452765921289</v>
      </c>
      <c r="I46" s="556">
        <f t="shared" si="13"/>
        <v>29.692910436736138</v>
      </c>
      <c r="J46" s="556">
        <f t="shared" si="13"/>
        <v>158.24799112023064</v>
      </c>
      <c r="K46" s="556">
        <f t="shared" si="13"/>
        <v>813.00740481827552</v>
      </c>
      <c r="L46" s="556">
        <f t="shared" si="13"/>
        <v>294.94201359372198</v>
      </c>
      <c r="M46" s="556">
        <f t="shared" si="13"/>
        <v>471.46729242937511</v>
      </c>
      <c r="N46" s="556">
        <f t="shared" si="13"/>
        <v>1600.8948829347398</v>
      </c>
      <c r="O46" s="556">
        <f t="shared" si="13"/>
        <v>7058.2071878778397</v>
      </c>
      <c r="P46" s="1001"/>
      <c r="Q46" s="1001"/>
      <c r="R46" s="1001"/>
      <c r="S46" s="1001"/>
      <c r="T46" s="1001"/>
      <c r="U46" s="1001"/>
      <c r="V46" s="1001"/>
      <c r="W46" s="1001"/>
      <c r="X46" s="1001"/>
      <c r="Y46" s="1001"/>
      <c r="Z46" s="1001"/>
      <c r="AA46" s="1001"/>
      <c r="AB46" s="1001"/>
    </row>
    <row r="47" spans="2:28" s="199" customFormat="1" x14ac:dyDescent="0.2">
      <c r="B47" s="581" t="s">
        <v>683</v>
      </c>
      <c r="C47" s="558">
        <f>+C48</f>
        <v>0</v>
      </c>
      <c r="D47" s="558">
        <f t="shared" ref="D47:N48" si="14">+D48</f>
        <v>0</v>
      </c>
      <c r="E47" s="558">
        <f t="shared" si="14"/>
        <v>0</v>
      </c>
      <c r="F47" s="558">
        <f t="shared" si="14"/>
        <v>0</v>
      </c>
      <c r="G47" s="558">
        <f t="shared" si="14"/>
        <v>0</v>
      </c>
      <c r="H47" s="558">
        <f t="shared" si="14"/>
        <v>0</v>
      </c>
      <c r="I47" s="558">
        <f t="shared" si="14"/>
        <v>0</v>
      </c>
      <c r="J47" s="558">
        <f t="shared" si="14"/>
        <v>0</v>
      </c>
      <c r="K47" s="558">
        <f t="shared" si="14"/>
        <v>0</v>
      </c>
      <c r="L47" s="558">
        <f t="shared" si="14"/>
        <v>0</v>
      </c>
      <c r="M47" s="558">
        <f t="shared" si="14"/>
        <v>0</v>
      </c>
      <c r="N47" s="558">
        <f t="shared" si="14"/>
        <v>0</v>
      </c>
      <c r="O47" s="558">
        <f>SUM(C47:N47)</f>
        <v>0</v>
      </c>
      <c r="P47" s="1001"/>
      <c r="Q47" s="1001"/>
      <c r="R47" s="1001"/>
      <c r="S47" s="1001"/>
      <c r="T47" s="1001"/>
      <c r="U47" s="1001"/>
      <c r="V47" s="1001"/>
      <c r="W47" s="1001"/>
      <c r="X47" s="1001"/>
      <c r="Y47" s="1001"/>
      <c r="Z47" s="1001"/>
      <c r="AA47" s="1001"/>
      <c r="AB47" s="1001"/>
    </row>
    <row r="48" spans="2:28" s="199" customFormat="1" x14ac:dyDescent="0.2">
      <c r="B48" s="561" t="s">
        <v>684</v>
      </c>
      <c r="C48" s="562">
        <f>+C49</f>
        <v>0</v>
      </c>
      <c r="D48" s="562">
        <f t="shared" si="14"/>
        <v>0</v>
      </c>
      <c r="E48" s="562">
        <f t="shared" si="14"/>
        <v>0</v>
      </c>
      <c r="F48" s="562">
        <f t="shared" si="14"/>
        <v>0</v>
      </c>
      <c r="G48" s="562">
        <f t="shared" si="14"/>
        <v>0</v>
      </c>
      <c r="H48" s="562">
        <f t="shared" si="14"/>
        <v>0</v>
      </c>
      <c r="I48" s="562">
        <f t="shared" si="14"/>
        <v>0</v>
      </c>
      <c r="J48" s="562">
        <f t="shared" si="14"/>
        <v>0</v>
      </c>
      <c r="K48" s="562">
        <f t="shared" si="14"/>
        <v>0</v>
      </c>
      <c r="L48" s="562">
        <f t="shared" si="14"/>
        <v>0</v>
      </c>
      <c r="M48" s="562">
        <f t="shared" si="14"/>
        <v>0</v>
      </c>
      <c r="N48" s="562">
        <f t="shared" si="14"/>
        <v>0</v>
      </c>
      <c r="O48" s="562">
        <f t="shared" ref="O48:O111" si="15">SUM(C48:N48)</f>
        <v>0</v>
      </c>
      <c r="P48" s="1001"/>
      <c r="Q48" s="1001"/>
      <c r="R48" s="1001"/>
      <c r="S48" s="1001"/>
      <c r="T48" s="1001"/>
      <c r="U48" s="1001"/>
      <c r="V48" s="1001"/>
      <c r="W48" s="1001"/>
      <c r="X48" s="1001"/>
      <c r="Y48" s="1001"/>
      <c r="Z48" s="1001"/>
      <c r="AA48" s="1001"/>
      <c r="AB48" s="1001"/>
    </row>
    <row r="49" spans="2:28" s="199" customFormat="1" x14ac:dyDescent="0.2">
      <c r="B49" s="545" t="s">
        <v>685</v>
      </c>
      <c r="C49" s="569">
        <v>0</v>
      </c>
      <c r="D49" s="569">
        <v>0</v>
      </c>
      <c r="E49" s="569">
        <v>0</v>
      </c>
      <c r="F49" s="569">
        <v>0</v>
      </c>
      <c r="G49" s="569">
        <v>0</v>
      </c>
      <c r="H49" s="569">
        <v>0</v>
      </c>
      <c r="I49" s="569">
        <v>0</v>
      </c>
      <c r="J49" s="569">
        <v>0</v>
      </c>
      <c r="K49" s="569">
        <v>0</v>
      </c>
      <c r="L49" s="569">
        <v>0</v>
      </c>
      <c r="M49" s="569">
        <v>0</v>
      </c>
      <c r="N49" s="569">
        <v>0</v>
      </c>
      <c r="O49" s="569">
        <f t="shared" si="15"/>
        <v>0</v>
      </c>
      <c r="P49" s="1001"/>
      <c r="Q49" s="1001"/>
      <c r="R49" s="1001"/>
      <c r="S49" s="1001"/>
      <c r="T49" s="1001"/>
      <c r="U49" s="1001"/>
      <c r="V49" s="1001"/>
      <c r="W49" s="1001"/>
      <c r="X49" s="1001"/>
      <c r="Y49" s="1001"/>
      <c r="Z49" s="1001"/>
      <c r="AA49" s="1001"/>
      <c r="AB49" s="1001"/>
    </row>
    <row r="50" spans="2:28" s="199" customFormat="1" x14ac:dyDescent="0.2">
      <c r="B50" s="563" t="s">
        <v>686</v>
      </c>
      <c r="C50" s="564">
        <f>+C51+C54+C61+C64</f>
        <v>0</v>
      </c>
      <c r="D50" s="564">
        <f t="shared" ref="D50:N50" si="16">+D51+D54+D61+D64</f>
        <v>0</v>
      </c>
      <c r="E50" s="564">
        <f t="shared" si="16"/>
        <v>168.52040029040683</v>
      </c>
      <c r="F50" s="564">
        <f t="shared" si="16"/>
        <v>0</v>
      </c>
      <c r="G50" s="564">
        <f t="shared" si="16"/>
        <v>0</v>
      </c>
      <c r="H50" s="564">
        <f t="shared" si="16"/>
        <v>0</v>
      </c>
      <c r="I50" s="564">
        <f t="shared" si="16"/>
        <v>0</v>
      </c>
      <c r="J50" s="564">
        <f t="shared" si="16"/>
        <v>0</v>
      </c>
      <c r="K50" s="564">
        <f t="shared" si="16"/>
        <v>168.52040029040683</v>
      </c>
      <c r="L50" s="564">
        <f t="shared" si="16"/>
        <v>0</v>
      </c>
      <c r="M50" s="564">
        <f t="shared" si="16"/>
        <v>0</v>
      </c>
      <c r="N50" s="564">
        <f t="shared" si="16"/>
        <v>0</v>
      </c>
      <c r="O50" s="564">
        <f t="shared" si="15"/>
        <v>337.04080058081365</v>
      </c>
      <c r="P50" s="1001"/>
      <c r="Q50" s="1001"/>
      <c r="R50" s="1001"/>
      <c r="S50" s="1001"/>
      <c r="T50" s="1001"/>
      <c r="U50" s="1001"/>
      <c r="V50" s="1001"/>
      <c r="W50" s="1001"/>
      <c r="X50" s="1001"/>
      <c r="Y50" s="1001"/>
      <c r="Z50" s="1001"/>
      <c r="AA50" s="1001"/>
      <c r="AB50" s="1001"/>
    </row>
    <row r="51" spans="2:28" s="199" customFormat="1" x14ac:dyDescent="0.2">
      <c r="B51" s="21" t="s">
        <v>687</v>
      </c>
      <c r="C51" s="569">
        <f>+C52+C53</f>
        <v>0</v>
      </c>
      <c r="D51" s="569">
        <f>+D52+D53</f>
        <v>0</v>
      </c>
      <c r="E51" s="569">
        <f>+E52+E53</f>
        <v>5.9476949925408844</v>
      </c>
      <c r="F51" s="569">
        <f t="shared" ref="F51:N51" si="17">+F52+F53</f>
        <v>0</v>
      </c>
      <c r="G51" s="569">
        <f t="shared" si="17"/>
        <v>0</v>
      </c>
      <c r="H51" s="569">
        <f t="shared" si="17"/>
        <v>0</v>
      </c>
      <c r="I51" s="569">
        <f t="shared" si="17"/>
        <v>0</v>
      </c>
      <c r="J51" s="569">
        <f t="shared" si="17"/>
        <v>0</v>
      </c>
      <c r="K51" s="569">
        <f t="shared" si="17"/>
        <v>5.9476949925408844</v>
      </c>
      <c r="L51" s="569">
        <f t="shared" si="17"/>
        <v>0</v>
      </c>
      <c r="M51" s="569">
        <f t="shared" si="17"/>
        <v>0</v>
      </c>
      <c r="N51" s="569">
        <f t="shared" si="17"/>
        <v>0</v>
      </c>
      <c r="O51" s="569">
        <f t="shared" si="15"/>
        <v>11.895389985081769</v>
      </c>
      <c r="P51" s="1001"/>
      <c r="Q51" s="1001"/>
      <c r="R51" s="1001"/>
      <c r="S51" s="1001"/>
      <c r="T51" s="1001"/>
      <c r="U51" s="1001"/>
      <c r="V51" s="1001"/>
      <c r="W51" s="1001"/>
      <c r="X51" s="1001"/>
      <c r="Y51" s="1001"/>
      <c r="Z51" s="1001"/>
      <c r="AA51" s="1001"/>
      <c r="AB51" s="1001"/>
    </row>
    <row r="52" spans="2:28" s="199" customFormat="1" x14ac:dyDescent="0.2">
      <c r="B52" s="582" t="s">
        <v>688</v>
      </c>
      <c r="C52" s="569">
        <v>0</v>
      </c>
      <c r="D52" s="569">
        <v>0</v>
      </c>
      <c r="E52" s="569">
        <v>5.9243867071651009</v>
      </c>
      <c r="F52" s="569">
        <v>0</v>
      </c>
      <c r="G52" s="569">
        <v>0</v>
      </c>
      <c r="H52" s="569">
        <v>0</v>
      </c>
      <c r="I52" s="569">
        <v>0</v>
      </c>
      <c r="J52" s="569">
        <v>0</v>
      </c>
      <c r="K52" s="569">
        <v>5.9243867071651009</v>
      </c>
      <c r="L52" s="569">
        <v>0</v>
      </c>
      <c r="M52" s="569">
        <v>0</v>
      </c>
      <c r="N52" s="569">
        <v>0</v>
      </c>
      <c r="O52" s="569">
        <f t="shared" si="15"/>
        <v>11.848773414330202</v>
      </c>
      <c r="P52" s="1001"/>
      <c r="Q52" s="1001"/>
      <c r="R52" s="1001"/>
      <c r="S52" s="1001"/>
      <c r="T52" s="1001"/>
      <c r="U52" s="1001"/>
      <c r="V52" s="1001"/>
      <c r="W52" s="1001"/>
      <c r="X52" s="1001"/>
      <c r="Y52" s="1001"/>
      <c r="Z52" s="1001"/>
      <c r="AA52" s="1001"/>
      <c r="AB52" s="1001"/>
    </row>
    <row r="53" spans="2:28" s="199" customFormat="1" x14ac:dyDescent="0.2">
      <c r="B53" s="582" t="s">
        <v>689</v>
      </c>
      <c r="C53" s="569">
        <v>0</v>
      </c>
      <c r="D53" s="569">
        <v>0</v>
      </c>
      <c r="E53" s="569">
        <v>2.3308285375783337E-2</v>
      </c>
      <c r="F53" s="569">
        <v>0</v>
      </c>
      <c r="G53" s="569">
        <v>0</v>
      </c>
      <c r="H53" s="569">
        <v>0</v>
      </c>
      <c r="I53" s="569">
        <v>0</v>
      </c>
      <c r="J53" s="569">
        <v>0</v>
      </c>
      <c r="K53" s="569">
        <v>2.3308285375783337E-2</v>
      </c>
      <c r="L53" s="569">
        <v>0</v>
      </c>
      <c r="M53" s="569">
        <v>0</v>
      </c>
      <c r="N53" s="569">
        <v>0</v>
      </c>
      <c r="O53" s="569">
        <f t="shared" si="15"/>
        <v>4.6616570751566673E-2</v>
      </c>
      <c r="P53" s="1001"/>
      <c r="Q53" s="1001"/>
      <c r="R53" s="1001"/>
      <c r="S53" s="1001"/>
      <c r="T53" s="1001"/>
      <c r="U53" s="1001"/>
      <c r="V53" s="1001"/>
      <c r="W53" s="1001"/>
      <c r="X53" s="1001"/>
      <c r="Y53" s="1001"/>
      <c r="Z53" s="1001"/>
      <c r="AA53" s="1001"/>
      <c r="AB53" s="1001"/>
    </row>
    <row r="54" spans="2:28" s="199" customFormat="1" x14ac:dyDescent="0.2">
      <c r="B54" s="21" t="s">
        <v>690</v>
      </c>
      <c r="C54" s="569">
        <f>+C55+C58</f>
        <v>0</v>
      </c>
      <c r="D54" s="569">
        <f t="shared" ref="D54:N54" si="18">+D55+D58</f>
        <v>0</v>
      </c>
      <c r="E54" s="569">
        <f t="shared" si="18"/>
        <v>83.682886490000001</v>
      </c>
      <c r="F54" s="569">
        <f t="shared" si="18"/>
        <v>0</v>
      </c>
      <c r="G54" s="569">
        <f t="shared" si="18"/>
        <v>0</v>
      </c>
      <c r="H54" s="569">
        <f t="shared" si="18"/>
        <v>0</v>
      </c>
      <c r="I54" s="569">
        <f t="shared" si="18"/>
        <v>0</v>
      </c>
      <c r="J54" s="569">
        <f t="shared" si="18"/>
        <v>0</v>
      </c>
      <c r="K54" s="569">
        <f t="shared" si="18"/>
        <v>83.682886490000001</v>
      </c>
      <c r="L54" s="569">
        <f t="shared" si="18"/>
        <v>0</v>
      </c>
      <c r="M54" s="569">
        <f t="shared" si="18"/>
        <v>0</v>
      </c>
      <c r="N54" s="569">
        <f t="shared" si="18"/>
        <v>0</v>
      </c>
      <c r="O54" s="569">
        <f t="shared" si="15"/>
        <v>167.36577298</v>
      </c>
      <c r="P54" s="1001"/>
      <c r="Q54" s="1001"/>
      <c r="R54" s="1001"/>
      <c r="S54" s="1001"/>
      <c r="T54" s="1001"/>
      <c r="U54" s="1001"/>
      <c r="V54" s="1001"/>
      <c r="W54" s="1001"/>
      <c r="X54" s="1001"/>
      <c r="Y54" s="1001"/>
      <c r="Z54" s="1001"/>
      <c r="AA54" s="1001"/>
      <c r="AB54" s="1001"/>
    </row>
    <row r="55" spans="2:28" s="199" customFormat="1" x14ac:dyDescent="0.2">
      <c r="B55" s="582" t="s">
        <v>688</v>
      </c>
      <c r="C55" s="569">
        <v>0</v>
      </c>
      <c r="D55" s="569">
        <v>0</v>
      </c>
      <c r="E55" s="569">
        <v>81.578150469999997</v>
      </c>
      <c r="F55" s="569">
        <v>0</v>
      </c>
      <c r="G55" s="569">
        <v>0</v>
      </c>
      <c r="H55" s="569">
        <v>0</v>
      </c>
      <c r="I55" s="569">
        <v>0</v>
      </c>
      <c r="J55" s="569">
        <v>0</v>
      </c>
      <c r="K55" s="569">
        <v>81.578150469999997</v>
      </c>
      <c r="L55" s="569">
        <v>0</v>
      </c>
      <c r="M55" s="569">
        <v>0</v>
      </c>
      <c r="N55" s="569">
        <v>0</v>
      </c>
      <c r="O55" s="569">
        <f t="shared" si="15"/>
        <v>163.15630093999999</v>
      </c>
      <c r="P55" s="1001"/>
      <c r="Q55" s="1001"/>
      <c r="R55" s="1001"/>
      <c r="S55" s="1001"/>
      <c r="T55" s="1001"/>
      <c r="U55" s="1001"/>
      <c r="V55" s="1001"/>
      <c r="W55" s="1001"/>
      <c r="X55" s="1001"/>
      <c r="Y55" s="1001"/>
      <c r="Z55" s="1001"/>
      <c r="AA55" s="1001"/>
      <c r="AB55" s="1001"/>
    </row>
    <row r="56" spans="2:28" s="199" customFormat="1" x14ac:dyDescent="0.2">
      <c r="B56" s="583" t="s">
        <v>691</v>
      </c>
      <c r="C56" s="569">
        <v>0</v>
      </c>
      <c r="D56" s="569">
        <v>0</v>
      </c>
      <c r="E56" s="569">
        <v>66.208614940000004</v>
      </c>
      <c r="F56" s="569">
        <v>0</v>
      </c>
      <c r="G56" s="569">
        <v>0</v>
      </c>
      <c r="H56" s="569">
        <v>0</v>
      </c>
      <c r="I56" s="569">
        <v>0</v>
      </c>
      <c r="J56" s="569">
        <v>0</v>
      </c>
      <c r="K56" s="569">
        <v>66.208614940000004</v>
      </c>
      <c r="L56" s="569">
        <v>0</v>
      </c>
      <c r="M56" s="569">
        <v>0</v>
      </c>
      <c r="N56" s="569">
        <v>0</v>
      </c>
      <c r="O56" s="569">
        <f t="shared" si="15"/>
        <v>132.41722988000001</v>
      </c>
      <c r="P56" s="1001"/>
      <c r="Q56" s="1001"/>
      <c r="R56" s="1001"/>
      <c r="S56" s="1001"/>
      <c r="T56" s="1001"/>
      <c r="U56" s="1001"/>
      <c r="V56" s="1001"/>
      <c r="W56" s="1001"/>
      <c r="X56" s="1001"/>
      <c r="Y56" s="1001"/>
      <c r="Z56" s="1001"/>
      <c r="AA56" s="1001"/>
      <c r="AB56" s="1001"/>
    </row>
    <row r="57" spans="2:28" s="199" customFormat="1" x14ac:dyDescent="0.2">
      <c r="B57" s="584" t="s">
        <v>692</v>
      </c>
      <c r="C57" s="569">
        <v>0</v>
      </c>
      <c r="D57" s="569">
        <v>0</v>
      </c>
      <c r="E57" s="569">
        <v>15.369535529999999</v>
      </c>
      <c r="F57" s="569">
        <v>0</v>
      </c>
      <c r="G57" s="569">
        <v>0</v>
      </c>
      <c r="H57" s="569">
        <v>0</v>
      </c>
      <c r="I57" s="569">
        <v>0</v>
      </c>
      <c r="J57" s="569">
        <v>0</v>
      </c>
      <c r="K57" s="569">
        <v>15.369535529999999</v>
      </c>
      <c r="L57" s="569">
        <v>0</v>
      </c>
      <c r="M57" s="569">
        <v>0</v>
      </c>
      <c r="N57" s="569">
        <v>0</v>
      </c>
      <c r="O57" s="569">
        <f t="shared" si="15"/>
        <v>30.739071059999997</v>
      </c>
      <c r="P57" s="1001"/>
      <c r="Q57" s="1001"/>
      <c r="R57" s="1001"/>
      <c r="S57" s="1001"/>
      <c r="T57" s="1001"/>
      <c r="U57" s="1001"/>
      <c r="V57" s="1001"/>
      <c r="W57" s="1001"/>
      <c r="X57" s="1001"/>
      <c r="Y57" s="1001"/>
      <c r="Z57" s="1001"/>
      <c r="AA57" s="1001"/>
      <c r="AB57" s="1001"/>
    </row>
    <row r="58" spans="2:28" s="199" customFormat="1" x14ac:dyDescent="0.2">
      <c r="B58" s="582" t="s">
        <v>689</v>
      </c>
      <c r="C58" s="569">
        <v>0</v>
      </c>
      <c r="D58" s="569">
        <v>0</v>
      </c>
      <c r="E58" s="569">
        <v>2.1047360199999998</v>
      </c>
      <c r="F58" s="569">
        <v>0</v>
      </c>
      <c r="G58" s="569">
        <v>0</v>
      </c>
      <c r="H58" s="569">
        <v>0</v>
      </c>
      <c r="I58" s="569">
        <v>0</v>
      </c>
      <c r="J58" s="569">
        <v>0</v>
      </c>
      <c r="K58" s="569">
        <v>2.1047360199999998</v>
      </c>
      <c r="L58" s="569">
        <v>0</v>
      </c>
      <c r="M58" s="569">
        <v>0</v>
      </c>
      <c r="N58" s="569">
        <v>0</v>
      </c>
      <c r="O58" s="569">
        <f t="shared" si="15"/>
        <v>4.2094720399999996</v>
      </c>
      <c r="P58" s="1001"/>
      <c r="Q58" s="1001"/>
      <c r="R58" s="1001"/>
      <c r="S58" s="1001"/>
      <c r="T58" s="1001"/>
      <c r="U58" s="1001"/>
      <c r="V58" s="1001"/>
      <c r="W58" s="1001"/>
      <c r="X58" s="1001"/>
      <c r="Y58" s="1001"/>
      <c r="Z58" s="1001"/>
      <c r="AA58" s="1001"/>
      <c r="AB58" s="1001"/>
    </row>
    <row r="59" spans="2:28" s="199" customFormat="1" x14ac:dyDescent="0.2">
      <c r="B59" s="583" t="s">
        <v>691</v>
      </c>
      <c r="C59" s="569">
        <v>0</v>
      </c>
      <c r="D59" s="569">
        <v>0</v>
      </c>
      <c r="E59" s="569">
        <v>1.2117397400000001</v>
      </c>
      <c r="F59" s="569">
        <v>0</v>
      </c>
      <c r="G59" s="569">
        <v>0</v>
      </c>
      <c r="H59" s="569">
        <v>0</v>
      </c>
      <c r="I59" s="569">
        <v>0</v>
      </c>
      <c r="J59" s="569">
        <v>0</v>
      </c>
      <c r="K59" s="569">
        <v>1.2117397400000001</v>
      </c>
      <c r="L59" s="569">
        <v>0</v>
      </c>
      <c r="M59" s="569">
        <v>0</v>
      </c>
      <c r="N59" s="569">
        <v>0</v>
      </c>
      <c r="O59" s="569">
        <f t="shared" si="15"/>
        <v>2.4234794800000001</v>
      </c>
      <c r="P59" s="1001"/>
      <c r="Q59" s="1001"/>
      <c r="R59" s="1001"/>
      <c r="S59" s="1001"/>
      <c r="T59" s="1001"/>
      <c r="U59" s="1001"/>
      <c r="V59" s="1001"/>
      <c r="W59" s="1001"/>
      <c r="X59" s="1001"/>
      <c r="Y59" s="1001"/>
      <c r="Z59" s="1001"/>
      <c r="AA59" s="1001"/>
      <c r="AB59" s="1001"/>
    </row>
    <row r="60" spans="2:28" s="199" customFormat="1" x14ac:dyDescent="0.2">
      <c r="B60" s="584" t="s">
        <v>692</v>
      </c>
      <c r="C60" s="569">
        <v>0</v>
      </c>
      <c r="D60" s="569">
        <v>0</v>
      </c>
      <c r="E60" s="569">
        <v>0.89299627999999998</v>
      </c>
      <c r="F60" s="569">
        <v>0</v>
      </c>
      <c r="G60" s="569">
        <v>0</v>
      </c>
      <c r="H60" s="569">
        <v>0</v>
      </c>
      <c r="I60" s="569">
        <v>0</v>
      </c>
      <c r="J60" s="569">
        <v>0</v>
      </c>
      <c r="K60" s="569">
        <v>0.89299627999999998</v>
      </c>
      <c r="L60" s="569">
        <v>0</v>
      </c>
      <c r="M60" s="569">
        <v>0</v>
      </c>
      <c r="N60" s="569">
        <v>0</v>
      </c>
      <c r="O60" s="569">
        <f t="shared" si="15"/>
        <v>1.78599256</v>
      </c>
      <c r="P60" s="1001"/>
      <c r="Q60" s="1001"/>
      <c r="R60" s="1001"/>
      <c r="S60" s="1001"/>
      <c r="T60" s="1001"/>
      <c r="U60" s="1001"/>
      <c r="V60" s="1001"/>
      <c r="W60" s="1001"/>
      <c r="X60" s="1001"/>
      <c r="Y60" s="1001"/>
      <c r="Z60" s="1001"/>
      <c r="AA60" s="1001"/>
      <c r="AB60" s="1001"/>
    </row>
    <row r="61" spans="2:28" s="199" customFormat="1" x14ac:dyDescent="0.2">
      <c r="B61" s="21" t="s">
        <v>693</v>
      </c>
      <c r="C61" s="569">
        <f>+C62+C63</f>
        <v>0</v>
      </c>
      <c r="D61" s="569">
        <f t="shared" ref="D61:N61" si="19">+D62+D63</f>
        <v>0</v>
      </c>
      <c r="E61" s="569">
        <f t="shared" si="19"/>
        <v>78.48435730686694</v>
      </c>
      <c r="F61" s="569">
        <f t="shared" si="19"/>
        <v>0</v>
      </c>
      <c r="G61" s="569">
        <f t="shared" si="19"/>
        <v>0</v>
      </c>
      <c r="H61" s="569">
        <f t="shared" si="19"/>
        <v>0</v>
      </c>
      <c r="I61" s="569">
        <f t="shared" si="19"/>
        <v>0</v>
      </c>
      <c r="J61" s="569">
        <f t="shared" si="19"/>
        <v>0</v>
      </c>
      <c r="K61" s="569">
        <f t="shared" si="19"/>
        <v>78.48435730686694</v>
      </c>
      <c r="L61" s="569">
        <f t="shared" si="19"/>
        <v>0</v>
      </c>
      <c r="M61" s="569">
        <f t="shared" si="19"/>
        <v>0</v>
      </c>
      <c r="N61" s="569">
        <f t="shared" si="19"/>
        <v>0</v>
      </c>
      <c r="O61" s="569">
        <f t="shared" si="15"/>
        <v>156.96871461373388</v>
      </c>
      <c r="P61" s="1001"/>
      <c r="Q61" s="1001"/>
      <c r="R61" s="1001"/>
      <c r="S61" s="1001"/>
      <c r="T61" s="1001"/>
      <c r="U61" s="1001"/>
      <c r="V61" s="1001"/>
      <c r="W61" s="1001"/>
      <c r="X61" s="1001"/>
      <c r="Y61" s="1001"/>
      <c r="Z61" s="1001"/>
      <c r="AA61" s="1001"/>
      <c r="AB61" s="1001"/>
    </row>
    <row r="62" spans="2:28" s="199" customFormat="1" x14ac:dyDescent="0.2">
      <c r="B62" s="582" t="s">
        <v>688</v>
      </c>
      <c r="C62" s="569">
        <v>0</v>
      </c>
      <c r="D62" s="569">
        <v>0</v>
      </c>
      <c r="E62" s="569">
        <v>61.045608905579392</v>
      </c>
      <c r="F62" s="569">
        <v>0</v>
      </c>
      <c r="G62" s="569">
        <v>0</v>
      </c>
      <c r="H62" s="569">
        <v>0</v>
      </c>
      <c r="I62" s="569">
        <v>0</v>
      </c>
      <c r="J62" s="569">
        <v>0</v>
      </c>
      <c r="K62" s="569">
        <v>61.045608905579392</v>
      </c>
      <c r="L62" s="569">
        <v>0</v>
      </c>
      <c r="M62" s="569">
        <v>0</v>
      </c>
      <c r="N62" s="569">
        <v>0</v>
      </c>
      <c r="O62" s="569">
        <f t="shared" si="15"/>
        <v>122.09121781115878</v>
      </c>
      <c r="P62" s="1001"/>
      <c r="Q62" s="1001"/>
      <c r="R62" s="1001"/>
      <c r="S62" s="1001"/>
      <c r="T62" s="1001"/>
      <c r="U62" s="1001"/>
      <c r="V62" s="1001"/>
      <c r="W62" s="1001"/>
      <c r="X62" s="1001"/>
      <c r="Y62" s="1001"/>
      <c r="Z62" s="1001"/>
      <c r="AA62" s="1001"/>
      <c r="AB62" s="1001"/>
    </row>
    <row r="63" spans="2:28" s="199" customFormat="1" x14ac:dyDescent="0.2">
      <c r="B63" s="582" t="s">
        <v>689</v>
      </c>
      <c r="C63" s="569">
        <v>0</v>
      </c>
      <c r="D63" s="569">
        <v>0</v>
      </c>
      <c r="E63" s="569">
        <v>17.438748401287551</v>
      </c>
      <c r="F63" s="569">
        <v>0</v>
      </c>
      <c r="G63" s="569">
        <v>0</v>
      </c>
      <c r="H63" s="569">
        <v>0</v>
      </c>
      <c r="I63" s="569">
        <v>0</v>
      </c>
      <c r="J63" s="569">
        <v>0</v>
      </c>
      <c r="K63" s="569">
        <v>17.438748401287551</v>
      </c>
      <c r="L63" s="569">
        <v>0</v>
      </c>
      <c r="M63" s="569">
        <v>0</v>
      </c>
      <c r="N63" s="569">
        <v>0</v>
      </c>
      <c r="O63" s="569">
        <f t="shared" si="15"/>
        <v>34.877496802575102</v>
      </c>
      <c r="P63" s="1001"/>
      <c r="Q63" s="1001"/>
      <c r="R63" s="1001"/>
      <c r="S63" s="1001"/>
      <c r="T63" s="1001"/>
      <c r="U63" s="1001"/>
      <c r="V63" s="1001"/>
      <c r="W63" s="1001"/>
      <c r="X63" s="1001"/>
      <c r="Y63" s="1001"/>
      <c r="Z63" s="1001"/>
      <c r="AA63" s="1001"/>
      <c r="AB63" s="1001"/>
    </row>
    <row r="64" spans="2:28" s="199" customFormat="1" x14ac:dyDescent="0.2">
      <c r="B64" s="21" t="s">
        <v>694</v>
      </c>
      <c r="C64" s="569">
        <f>+C65+C66</f>
        <v>0</v>
      </c>
      <c r="D64" s="569">
        <f t="shared" ref="D64:N64" si="20">+D65+D66</f>
        <v>0</v>
      </c>
      <c r="E64" s="569">
        <f t="shared" si="20"/>
        <v>0.40546150099900102</v>
      </c>
      <c r="F64" s="569">
        <f t="shared" si="20"/>
        <v>0</v>
      </c>
      <c r="G64" s="569">
        <f t="shared" si="20"/>
        <v>0</v>
      </c>
      <c r="H64" s="569">
        <f t="shared" si="20"/>
        <v>0</v>
      </c>
      <c r="I64" s="569">
        <f t="shared" si="20"/>
        <v>0</v>
      </c>
      <c r="J64" s="569">
        <f t="shared" si="20"/>
        <v>0</v>
      </c>
      <c r="K64" s="569">
        <f t="shared" si="20"/>
        <v>0.40546150099900102</v>
      </c>
      <c r="L64" s="569">
        <f t="shared" si="20"/>
        <v>0</v>
      </c>
      <c r="M64" s="569">
        <f t="shared" si="20"/>
        <v>0</v>
      </c>
      <c r="N64" s="569">
        <f t="shared" si="20"/>
        <v>0</v>
      </c>
      <c r="O64" s="569">
        <f t="shared" si="15"/>
        <v>0.81092300199800205</v>
      </c>
      <c r="P64" s="1001"/>
      <c r="Q64" s="1001"/>
      <c r="R64" s="1001"/>
      <c r="S64" s="1001"/>
      <c r="T64" s="1001"/>
      <c r="U64" s="1001"/>
      <c r="V64" s="1001"/>
      <c r="W64" s="1001"/>
      <c r="X64" s="1001"/>
      <c r="Y64" s="1001"/>
      <c r="Z64" s="1001"/>
      <c r="AA64" s="1001"/>
      <c r="AB64" s="1001"/>
    </row>
    <row r="65" spans="2:28" s="199" customFormat="1" x14ac:dyDescent="0.2">
      <c r="B65" s="582" t="s">
        <v>688</v>
      </c>
      <c r="C65" s="569">
        <v>0</v>
      </c>
      <c r="D65" s="569">
        <v>0</v>
      </c>
      <c r="E65" s="569">
        <v>0.38946718906093908</v>
      </c>
      <c r="F65" s="569">
        <v>0</v>
      </c>
      <c r="G65" s="569">
        <v>0</v>
      </c>
      <c r="H65" s="569">
        <v>0</v>
      </c>
      <c r="I65" s="569">
        <v>0</v>
      </c>
      <c r="J65" s="569">
        <v>0</v>
      </c>
      <c r="K65" s="569">
        <v>0.38946718906093908</v>
      </c>
      <c r="L65" s="569">
        <v>0</v>
      </c>
      <c r="M65" s="569">
        <v>0</v>
      </c>
      <c r="N65" s="569">
        <v>0</v>
      </c>
      <c r="O65" s="569">
        <f t="shared" si="15"/>
        <v>0.77893437812187816</v>
      </c>
      <c r="P65" s="1001"/>
      <c r="Q65" s="1001"/>
      <c r="R65" s="1001"/>
      <c r="S65" s="1001"/>
      <c r="T65" s="1001"/>
      <c r="U65" s="1001"/>
      <c r="V65" s="1001"/>
      <c r="W65" s="1001"/>
      <c r="X65" s="1001"/>
      <c r="Y65" s="1001"/>
      <c r="Z65" s="1001"/>
      <c r="AA65" s="1001"/>
      <c r="AB65" s="1001"/>
    </row>
    <row r="66" spans="2:28" s="199" customFormat="1" x14ac:dyDescent="0.2">
      <c r="B66" s="582" t="s">
        <v>689</v>
      </c>
      <c r="C66" s="569">
        <v>0</v>
      </c>
      <c r="D66" s="569">
        <v>0</v>
      </c>
      <c r="E66" s="569">
        <v>1.5994311938061938E-2</v>
      </c>
      <c r="F66" s="569">
        <v>0</v>
      </c>
      <c r="G66" s="569">
        <v>0</v>
      </c>
      <c r="H66" s="569">
        <v>0</v>
      </c>
      <c r="I66" s="569">
        <v>0</v>
      </c>
      <c r="J66" s="569">
        <v>0</v>
      </c>
      <c r="K66" s="569">
        <v>1.5994311938061938E-2</v>
      </c>
      <c r="L66" s="569">
        <v>0</v>
      </c>
      <c r="M66" s="569">
        <v>0</v>
      </c>
      <c r="N66" s="569">
        <v>0</v>
      </c>
      <c r="O66" s="569">
        <f t="shared" si="15"/>
        <v>3.1988623876123876E-2</v>
      </c>
      <c r="P66" s="1001"/>
      <c r="Q66" s="1001"/>
      <c r="R66" s="1001"/>
      <c r="S66" s="1001"/>
      <c r="T66" s="1001"/>
      <c r="U66" s="1001"/>
      <c r="V66" s="1001"/>
      <c r="W66" s="1001"/>
      <c r="X66" s="1001"/>
      <c r="Y66" s="1001"/>
      <c r="Z66" s="1001"/>
      <c r="AA66" s="1001"/>
      <c r="AB66" s="1001"/>
    </row>
    <row r="67" spans="2:28" s="199" customFormat="1" x14ac:dyDescent="0.2">
      <c r="B67" s="563" t="s">
        <v>695</v>
      </c>
      <c r="C67" s="564">
        <f>+C68+C71+C78+C81</f>
        <v>0</v>
      </c>
      <c r="D67" s="564">
        <f t="shared" ref="D67:N67" si="21">+D68+D71+D78+D81</f>
        <v>0</v>
      </c>
      <c r="E67" s="564">
        <f t="shared" si="21"/>
        <v>0</v>
      </c>
      <c r="F67" s="564">
        <f t="shared" si="21"/>
        <v>0</v>
      </c>
      <c r="G67" s="564">
        <f t="shared" si="21"/>
        <v>0</v>
      </c>
      <c r="H67" s="564">
        <f t="shared" si="21"/>
        <v>904.96009405194991</v>
      </c>
      <c r="I67" s="564">
        <f t="shared" si="21"/>
        <v>0</v>
      </c>
      <c r="J67" s="564">
        <f t="shared" si="21"/>
        <v>0</v>
      </c>
      <c r="K67" s="564">
        <f t="shared" si="21"/>
        <v>0</v>
      </c>
      <c r="L67" s="564">
        <f t="shared" si="21"/>
        <v>0</v>
      </c>
      <c r="M67" s="564">
        <f t="shared" si="21"/>
        <v>0</v>
      </c>
      <c r="N67" s="564">
        <f t="shared" si="21"/>
        <v>904.96009405194991</v>
      </c>
      <c r="O67" s="564">
        <f t="shared" si="15"/>
        <v>1809.9201881038998</v>
      </c>
      <c r="P67" s="1001"/>
      <c r="Q67" s="1001"/>
      <c r="R67" s="1001"/>
      <c r="S67" s="1001"/>
      <c r="T67" s="1001"/>
      <c r="U67" s="1001"/>
      <c r="V67" s="1001"/>
      <c r="W67" s="1001"/>
      <c r="X67" s="1001"/>
      <c r="Y67" s="1001"/>
      <c r="Z67" s="1001"/>
      <c r="AA67" s="1001"/>
      <c r="AB67" s="1001"/>
    </row>
    <row r="68" spans="2:28" s="199" customFormat="1" x14ac:dyDescent="0.2">
      <c r="B68" s="21" t="s">
        <v>696</v>
      </c>
      <c r="C68" s="569">
        <f>+C69+C70</f>
        <v>0</v>
      </c>
      <c r="D68" s="569">
        <f t="shared" ref="D68:N68" si="22">+D69+D70</f>
        <v>0</v>
      </c>
      <c r="E68" s="569">
        <f t="shared" si="22"/>
        <v>0</v>
      </c>
      <c r="F68" s="569">
        <f t="shared" si="22"/>
        <v>0</v>
      </c>
      <c r="G68" s="569">
        <f t="shared" si="22"/>
        <v>0</v>
      </c>
      <c r="H68" s="569">
        <f t="shared" si="22"/>
        <v>137.82342584001412</v>
      </c>
      <c r="I68" s="569">
        <f t="shared" si="22"/>
        <v>0</v>
      </c>
      <c r="J68" s="569">
        <f t="shared" si="22"/>
        <v>0</v>
      </c>
      <c r="K68" s="569">
        <f t="shared" si="22"/>
        <v>0</v>
      </c>
      <c r="L68" s="569">
        <f t="shared" si="22"/>
        <v>0</v>
      </c>
      <c r="M68" s="569">
        <f t="shared" si="22"/>
        <v>0</v>
      </c>
      <c r="N68" s="569">
        <f t="shared" si="22"/>
        <v>137.82342584001412</v>
      </c>
      <c r="O68" s="569">
        <f t="shared" si="15"/>
        <v>275.64685168002825</v>
      </c>
      <c r="P68" s="1001"/>
      <c r="Q68" s="1001"/>
      <c r="R68" s="1001"/>
      <c r="S68" s="1001"/>
      <c r="T68" s="1001"/>
      <c r="U68" s="1001"/>
      <c r="V68" s="1001"/>
      <c r="W68" s="1001"/>
      <c r="X68" s="1001"/>
      <c r="Y68" s="1001"/>
      <c r="Z68" s="1001"/>
      <c r="AA68" s="1001"/>
      <c r="AB68" s="1001"/>
    </row>
    <row r="69" spans="2:28" s="199" customFormat="1" x14ac:dyDescent="0.2">
      <c r="B69" s="582" t="s">
        <v>688</v>
      </c>
      <c r="C69" s="569">
        <v>0</v>
      </c>
      <c r="D69" s="569">
        <v>0</v>
      </c>
      <c r="E69" s="569">
        <v>0</v>
      </c>
      <c r="F69" s="569">
        <v>0</v>
      </c>
      <c r="G69" s="569">
        <v>0</v>
      </c>
      <c r="H69" s="569">
        <v>136.19120380146214</v>
      </c>
      <c r="I69" s="569">
        <v>0</v>
      </c>
      <c r="J69" s="569">
        <v>0</v>
      </c>
      <c r="K69" s="569">
        <v>0</v>
      </c>
      <c r="L69" s="569">
        <v>0</v>
      </c>
      <c r="M69" s="569">
        <v>0</v>
      </c>
      <c r="N69" s="569">
        <v>136.19120380146214</v>
      </c>
      <c r="O69" s="569">
        <f t="shared" si="15"/>
        <v>272.38240760292427</v>
      </c>
      <c r="P69" s="1001"/>
      <c r="Q69" s="1001"/>
      <c r="R69" s="1001"/>
      <c r="S69" s="1001"/>
      <c r="T69" s="1001"/>
      <c r="U69" s="1001"/>
      <c r="V69" s="1001"/>
      <c r="W69" s="1001"/>
      <c r="X69" s="1001"/>
      <c r="Y69" s="1001"/>
      <c r="Z69" s="1001"/>
      <c r="AA69" s="1001"/>
      <c r="AB69" s="1001"/>
    </row>
    <row r="70" spans="2:28" s="199" customFormat="1" x14ac:dyDescent="0.2">
      <c r="B70" s="582" t="s">
        <v>689</v>
      </c>
      <c r="C70" s="569">
        <v>0</v>
      </c>
      <c r="D70" s="569">
        <v>0</v>
      </c>
      <c r="E70" s="569">
        <v>0</v>
      </c>
      <c r="F70" s="569">
        <v>0</v>
      </c>
      <c r="G70" s="569">
        <v>0</v>
      </c>
      <c r="H70" s="569">
        <v>1.6322220385519846</v>
      </c>
      <c r="I70" s="569">
        <v>0</v>
      </c>
      <c r="J70" s="569">
        <v>0</v>
      </c>
      <c r="K70" s="569">
        <v>0</v>
      </c>
      <c r="L70" s="569">
        <v>0</v>
      </c>
      <c r="M70" s="569">
        <v>0</v>
      </c>
      <c r="N70" s="569">
        <v>1.6322220385519846</v>
      </c>
      <c r="O70" s="569">
        <f t="shared" si="15"/>
        <v>3.2644440771039691</v>
      </c>
      <c r="P70" s="1001"/>
      <c r="Q70" s="1001"/>
      <c r="R70" s="1001"/>
      <c r="S70" s="1001"/>
      <c r="T70" s="1001"/>
      <c r="U70" s="1001"/>
      <c r="V70" s="1001"/>
      <c r="W70" s="1001"/>
      <c r="X70" s="1001"/>
      <c r="Y70" s="1001"/>
      <c r="Z70" s="1001"/>
      <c r="AA70" s="1001"/>
      <c r="AB70" s="1001"/>
    </row>
    <row r="71" spans="2:28" s="199" customFormat="1" x14ac:dyDescent="0.2">
      <c r="B71" s="21" t="s">
        <v>697</v>
      </c>
      <c r="C71" s="569">
        <f>+C72+C75</f>
        <v>0</v>
      </c>
      <c r="D71" s="569">
        <f t="shared" ref="D71:N71" si="23">+D72+D75</f>
        <v>0</v>
      </c>
      <c r="E71" s="569">
        <f t="shared" si="23"/>
        <v>0</v>
      </c>
      <c r="F71" s="569">
        <f t="shared" si="23"/>
        <v>0</v>
      </c>
      <c r="G71" s="569">
        <f t="shared" si="23"/>
        <v>0</v>
      </c>
      <c r="H71" s="569">
        <f t="shared" si="23"/>
        <v>523.03468295999994</v>
      </c>
      <c r="I71" s="569">
        <f t="shared" si="23"/>
        <v>0</v>
      </c>
      <c r="J71" s="569">
        <f t="shared" si="23"/>
        <v>0</v>
      </c>
      <c r="K71" s="569">
        <f t="shared" si="23"/>
        <v>0</v>
      </c>
      <c r="L71" s="569">
        <f t="shared" si="23"/>
        <v>0</v>
      </c>
      <c r="M71" s="569">
        <f t="shared" si="23"/>
        <v>0</v>
      </c>
      <c r="N71" s="569">
        <f t="shared" si="23"/>
        <v>523.03468295999994</v>
      </c>
      <c r="O71" s="569">
        <f t="shared" si="15"/>
        <v>1046.0693659199999</v>
      </c>
      <c r="P71" s="1001"/>
      <c r="Q71" s="1001"/>
      <c r="R71" s="1001"/>
      <c r="S71" s="1001"/>
      <c r="T71" s="1001"/>
      <c r="U71" s="1001"/>
      <c r="V71" s="1001"/>
      <c r="W71" s="1001"/>
      <c r="X71" s="1001"/>
      <c r="Y71" s="1001"/>
      <c r="Z71" s="1001"/>
      <c r="AA71" s="1001"/>
      <c r="AB71" s="1001"/>
    </row>
    <row r="72" spans="2:28" s="199" customFormat="1" x14ac:dyDescent="0.2">
      <c r="B72" s="582" t="s">
        <v>688</v>
      </c>
      <c r="C72" s="569">
        <v>0</v>
      </c>
      <c r="D72" s="569">
        <v>0</v>
      </c>
      <c r="E72" s="569">
        <v>0</v>
      </c>
      <c r="F72" s="569">
        <v>0</v>
      </c>
      <c r="G72" s="569">
        <v>0</v>
      </c>
      <c r="H72" s="569">
        <v>461.42802447999998</v>
      </c>
      <c r="I72" s="569">
        <v>0</v>
      </c>
      <c r="J72" s="569">
        <v>0</v>
      </c>
      <c r="K72" s="569">
        <v>0</v>
      </c>
      <c r="L72" s="569">
        <v>0</v>
      </c>
      <c r="M72" s="569">
        <v>0</v>
      </c>
      <c r="N72" s="569">
        <v>461.42802447999998</v>
      </c>
      <c r="O72" s="569">
        <f t="shared" si="15"/>
        <v>922.85604895999995</v>
      </c>
      <c r="P72" s="1001"/>
      <c r="Q72" s="1001"/>
      <c r="R72" s="1001"/>
      <c r="S72" s="1001"/>
      <c r="T72" s="1001"/>
      <c r="U72" s="1001"/>
      <c r="V72" s="1001"/>
      <c r="W72" s="1001"/>
      <c r="X72" s="1001"/>
      <c r="Y72" s="1001"/>
      <c r="Z72" s="1001"/>
      <c r="AA72" s="1001"/>
      <c r="AB72" s="1001"/>
    </row>
    <row r="73" spans="2:28" s="199" customFormat="1" x14ac:dyDescent="0.2">
      <c r="B73" s="583" t="s">
        <v>691</v>
      </c>
      <c r="C73" s="569">
        <v>0</v>
      </c>
      <c r="D73" s="569">
        <v>0</v>
      </c>
      <c r="E73" s="569">
        <v>0</v>
      </c>
      <c r="F73" s="569">
        <v>0</v>
      </c>
      <c r="G73" s="569">
        <v>0</v>
      </c>
      <c r="H73" s="569">
        <v>176.94758834000001</v>
      </c>
      <c r="I73" s="569">
        <v>0</v>
      </c>
      <c r="J73" s="569">
        <v>0</v>
      </c>
      <c r="K73" s="569">
        <v>0</v>
      </c>
      <c r="L73" s="569">
        <v>0</v>
      </c>
      <c r="M73" s="569">
        <v>0</v>
      </c>
      <c r="N73" s="569">
        <v>176.94758834000001</v>
      </c>
      <c r="O73" s="569">
        <f t="shared" si="15"/>
        <v>353.89517668000002</v>
      </c>
      <c r="P73" s="1001"/>
      <c r="Q73" s="1001"/>
      <c r="R73" s="1001"/>
      <c r="S73" s="1001"/>
      <c r="T73" s="1001"/>
      <c r="U73" s="1001"/>
      <c r="V73" s="1001"/>
      <c r="W73" s="1001"/>
      <c r="X73" s="1001"/>
      <c r="Y73" s="1001"/>
      <c r="Z73" s="1001"/>
      <c r="AA73" s="1001"/>
      <c r="AB73" s="1001"/>
    </row>
    <row r="74" spans="2:28" s="199" customFormat="1" x14ac:dyDescent="0.2">
      <c r="B74" s="584" t="s">
        <v>692</v>
      </c>
      <c r="C74" s="569">
        <v>0</v>
      </c>
      <c r="D74" s="569">
        <v>0</v>
      </c>
      <c r="E74" s="569">
        <v>0</v>
      </c>
      <c r="F74" s="569">
        <v>0</v>
      </c>
      <c r="G74" s="569">
        <v>0</v>
      </c>
      <c r="H74" s="569">
        <v>284.48043613999999</v>
      </c>
      <c r="I74" s="569">
        <v>0</v>
      </c>
      <c r="J74" s="569">
        <v>0</v>
      </c>
      <c r="K74" s="569">
        <v>0</v>
      </c>
      <c r="L74" s="569">
        <v>0</v>
      </c>
      <c r="M74" s="569">
        <v>0</v>
      </c>
      <c r="N74" s="569">
        <v>284.48043613999999</v>
      </c>
      <c r="O74" s="569">
        <f t="shared" si="15"/>
        <v>568.96087227999999</v>
      </c>
      <c r="P74" s="1001"/>
      <c r="Q74" s="1001"/>
      <c r="R74" s="1001"/>
      <c r="S74" s="1001"/>
      <c r="T74" s="1001"/>
      <c r="U74" s="1001"/>
      <c r="V74" s="1001"/>
      <c r="W74" s="1001"/>
      <c r="X74" s="1001"/>
      <c r="Y74" s="1001"/>
      <c r="Z74" s="1001"/>
      <c r="AA74" s="1001"/>
      <c r="AB74" s="1001"/>
    </row>
    <row r="75" spans="2:28" s="199" customFormat="1" x14ac:dyDescent="0.2">
      <c r="B75" s="582" t="s">
        <v>689</v>
      </c>
      <c r="C75" s="569">
        <v>0</v>
      </c>
      <c r="D75" s="569">
        <v>0</v>
      </c>
      <c r="E75" s="569">
        <v>0</v>
      </c>
      <c r="F75" s="569">
        <v>0</v>
      </c>
      <c r="G75" s="569">
        <v>0</v>
      </c>
      <c r="H75" s="569">
        <v>61.60665848</v>
      </c>
      <c r="I75" s="569">
        <v>0</v>
      </c>
      <c r="J75" s="569">
        <v>0</v>
      </c>
      <c r="K75" s="569">
        <v>0</v>
      </c>
      <c r="L75" s="569">
        <v>0</v>
      </c>
      <c r="M75" s="569">
        <v>0</v>
      </c>
      <c r="N75" s="569">
        <v>61.60665848</v>
      </c>
      <c r="O75" s="569">
        <f t="shared" si="15"/>
        <v>123.21331696</v>
      </c>
      <c r="P75" s="1001"/>
      <c r="Q75" s="1001"/>
      <c r="R75" s="1001"/>
      <c r="S75" s="1001"/>
      <c r="T75" s="1001"/>
      <c r="U75" s="1001"/>
      <c r="V75" s="1001"/>
      <c r="W75" s="1001"/>
      <c r="X75" s="1001"/>
      <c r="Y75" s="1001"/>
      <c r="Z75" s="1001"/>
      <c r="AA75" s="1001"/>
      <c r="AB75" s="1001"/>
    </row>
    <row r="76" spans="2:28" s="199" customFormat="1" x14ac:dyDescent="0.2">
      <c r="B76" s="583" t="s">
        <v>691</v>
      </c>
      <c r="C76" s="569">
        <v>0</v>
      </c>
      <c r="D76" s="569">
        <v>0</v>
      </c>
      <c r="E76" s="569">
        <v>0</v>
      </c>
      <c r="F76" s="569">
        <v>0</v>
      </c>
      <c r="G76" s="569">
        <v>0</v>
      </c>
      <c r="H76" s="569">
        <v>53.975224019999999</v>
      </c>
      <c r="I76" s="569">
        <v>0</v>
      </c>
      <c r="J76" s="569">
        <v>0</v>
      </c>
      <c r="K76" s="569">
        <v>0</v>
      </c>
      <c r="L76" s="569">
        <v>0</v>
      </c>
      <c r="M76" s="569">
        <v>0</v>
      </c>
      <c r="N76" s="569">
        <v>53.975224019999999</v>
      </c>
      <c r="O76" s="569">
        <f t="shared" si="15"/>
        <v>107.95044804</v>
      </c>
      <c r="P76" s="1001"/>
      <c r="Q76" s="1001"/>
      <c r="R76" s="1001"/>
      <c r="S76" s="1001"/>
      <c r="T76" s="1001"/>
      <c r="U76" s="1001"/>
      <c r="V76" s="1001"/>
      <c r="W76" s="1001"/>
      <c r="X76" s="1001"/>
      <c r="Y76" s="1001"/>
      <c r="Z76" s="1001"/>
      <c r="AA76" s="1001"/>
      <c r="AB76" s="1001"/>
    </row>
    <row r="77" spans="2:28" s="199" customFormat="1" x14ac:dyDescent="0.2">
      <c r="B77" s="584" t="s">
        <v>692</v>
      </c>
      <c r="C77" s="569">
        <v>0</v>
      </c>
      <c r="D77" s="569">
        <v>0</v>
      </c>
      <c r="E77" s="569">
        <v>0</v>
      </c>
      <c r="F77" s="569">
        <v>0</v>
      </c>
      <c r="G77" s="569">
        <v>0</v>
      </c>
      <c r="H77" s="569">
        <v>7.6314344600000004</v>
      </c>
      <c r="I77" s="569">
        <v>0</v>
      </c>
      <c r="J77" s="569">
        <v>0</v>
      </c>
      <c r="K77" s="569">
        <v>0</v>
      </c>
      <c r="L77" s="569">
        <v>0</v>
      </c>
      <c r="M77" s="569">
        <v>0</v>
      </c>
      <c r="N77" s="569">
        <v>7.6314344600000004</v>
      </c>
      <c r="O77" s="569">
        <f t="shared" si="15"/>
        <v>15.262868920000001</v>
      </c>
      <c r="P77" s="1001"/>
      <c r="Q77" s="1001"/>
      <c r="R77" s="1001"/>
      <c r="S77" s="1001"/>
      <c r="T77" s="1001"/>
      <c r="U77" s="1001"/>
      <c r="V77" s="1001"/>
      <c r="W77" s="1001"/>
      <c r="X77" s="1001"/>
      <c r="Y77" s="1001"/>
      <c r="Z77" s="1001"/>
      <c r="AA77" s="1001"/>
      <c r="AB77" s="1001"/>
    </row>
    <row r="78" spans="2:28" s="199" customFormat="1" x14ac:dyDescent="0.2">
      <c r="B78" s="21" t="s">
        <v>698</v>
      </c>
      <c r="C78" s="569">
        <f>+C79+C80</f>
        <v>0</v>
      </c>
      <c r="D78" s="569">
        <f t="shared" ref="D78:N78" si="24">+D79+D80</f>
        <v>0</v>
      </c>
      <c r="E78" s="569">
        <f t="shared" si="24"/>
        <v>0</v>
      </c>
      <c r="F78" s="569">
        <f t="shared" si="24"/>
        <v>0</v>
      </c>
      <c r="G78" s="569">
        <f t="shared" si="24"/>
        <v>0</v>
      </c>
      <c r="H78" s="569">
        <f t="shared" si="24"/>
        <v>242.33122868025748</v>
      </c>
      <c r="I78" s="569">
        <f t="shared" si="24"/>
        <v>0</v>
      </c>
      <c r="J78" s="569">
        <f t="shared" si="24"/>
        <v>0</v>
      </c>
      <c r="K78" s="569">
        <f t="shared" si="24"/>
        <v>0</v>
      </c>
      <c r="L78" s="569">
        <f t="shared" si="24"/>
        <v>0</v>
      </c>
      <c r="M78" s="569">
        <f t="shared" si="24"/>
        <v>0</v>
      </c>
      <c r="N78" s="569">
        <f t="shared" si="24"/>
        <v>242.33122868025748</v>
      </c>
      <c r="O78" s="569">
        <f t="shared" si="15"/>
        <v>484.66245736051496</v>
      </c>
      <c r="P78" s="1001"/>
      <c r="Q78" s="1001"/>
      <c r="R78" s="1001"/>
      <c r="S78" s="1001"/>
      <c r="T78" s="1001"/>
      <c r="U78" s="1001"/>
      <c r="V78" s="1001"/>
      <c r="W78" s="1001"/>
      <c r="X78" s="1001"/>
      <c r="Y78" s="1001"/>
      <c r="Z78" s="1001"/>
      <c r="AA78" s="1001"/>
      <c r="AB78" s="1001"/>
    </row>
    <row r="79" spans="2:28" s="199" customFormat="1" x14ac:dyDescent="0.2">
      <c r="B79" s="582" t="s">
        <v>688</v>
      </c>
      <c r="C79" s="569">
        <v>0</v>
      </c>
      <c r="D79" s="569">
        <v>0</v>
      </c>
      <c r="E79" s="569">
        <v>0</v>
      </c>
      <c r="F79" s="569">
        <v>0</v>
      </c>
      <c r="G79" s="569">
        <v>0</v>
      </c>
      <c r="H79" s="569">
        <v>130.67503520386265</v>
      </c>
      <c r="I79" s="569">
        <v>0</v>
      </c>
      <c r="J79" s="569">
        <v>0</v>
      </c>
      <c r="K79" s="569">
        <v>0</v>
      </c>
      <c r="L79" s="569">
        <v>0</v>
      </c>
      <c r="M79" s="569">
        <v>0</v>
      </c>
      <c r="N79" s="569">
        <v>130.67503520386265</v>
      </c>
      <c r="O79" s="569">
        <f t="shared" si="15"/>
        <v>261.3500704077253</v>
      </c>
      <c r="P79" s="1001"/>
      <c r="Q79" s="1001"/>
      <c r="R79" s="1001"/>
      <c r="S79" s="1001"/>
      <c r="T79" s="1001"/>
      <c r="U79" s="1001"/>
      <c r="V79" s="1001"/>
      <c r="W79" s="1001"/>
      <c r="X79" s="1001"/>
      <c r="Y79" s="1001"/>
      <c r="Z79" s="1001"/>
      <c r="AA79" s="1001"/>
      <c r="AB79" s="1001"/>
    </row>
    <row r="80" spans="2:28" s="199" customFormat="1" x14ac:dyDescent="0.2">
      <c r="B80" s="582" t="s">
        <v>689</v>
      </c>
      <c r="C80" s="569">
        <v>0</v>
      </c>
      <c r="D80" s="569">
        <v>0</v>
      </c>
      <c r="E80" s="569">
        <v>0</v>
      </c>
      <c r="F80" s="569">
        <v>0</v>
      </c>
      <c r="G80" s="569">
        <v>0</v>
      </c>
      <c r="H80" s="569">
        <v>111.65619347639485</v>
      </c>
      <c r="I80" s="569">
        <v>0</v>
      </c>
      <c r="J80" s="569">
        <v>0</v>
      </c>
      <c r="K80" s="569">
        <v>0</v>
      </c>
      <c r="L80" s="569">
        <v>0</v>
      </c>
      <c r="M80" s="569">
        <v>0</v>
      </c>
      <c r="N80" s="569">
        <v>111.65619347639485</v>
      </c>
      <c r="O80" s="569">
        <f t="shared" si="15"/>
        <v>223.31238695278969</v>
      </c>
      <c r="P80" s="1001"/>
      <c r="Q80" s="1001"/>
      <c r="R80" s="1001"/>
      <c r="S80" s="1001"/>
      <c r="T80" s="1001"/>
      <c r="U80" s="1001"/>
      <c r="V80" s="1001"/>
      <c r="W80" s="1001"/>
      <c r="X80" s="1001"/>
      <c r="Y80" s="1001"/>
      <c r="Z80" s="1001"/>
      <c r="AA80" s="1001"/>
      <c r="AB80" s="1001"/>
    </row>
    <row r="81" spans="2:28" s="199" customFormat="1" x14ac:dyDescent="0.2">
      <c r="B81" s="21" t="s">
        <v>699</v>
      </c>
      <c r="C81" s="569">
        <f>+C82+C83</f>
        <v>0</v>
      </c>
      <c r="D81" s="569">
        <f t="shared" ref="D81:N81" si="25">+D82+D83</f>
        <v>0</v>
      </c>
      <c r="E81" s="569">
        <f t="shared" si="25"/>
        <v>0</v>
      </c>
      <c r="F81" s="569">
        <f t="shared" si="25"/>
        <v>0</v>
      </c>
      <c r="G81" s="569">
        <f t="shared" si="25"/>
        <v>0</v>
      </c>
      <c r="H81" s="569">
        <f t="shared" si="25"/>
        <v>1.7707565716783213</v>
      </c>
      <c r="I81" s="569">
        <f t="shared" si="25"/>
        <v>0</v>
      </c>
      <c r="J81" s="569">
        <f t="shared" si="25"/>
        <v>0</v>
      </c>
      <c r="K81" s="569">
        <f t="shared" si="25"/>
        <v>0</v>
      </c>
      <c r="L81" s="569">
        <f t="shared" si="25"/>
        <v>0</v>
      </c>
      <c r="M81" s="569">
        <f t="shared" si="25"/>
        <v>0</v>
      </c>
      <c r="N81" s="569">
        <f t="shared" si="25"/>
        <v>1.7707565716783213</v>
      </c>
      <c r="O81" s="569">
        <f t="shared" si="15"/>
        <v>3.5415131433566427</v>
      </c>
      <c r="P81" s="1001"/>
      <c r="Q81" s="1001"/>
      <c r="R81" s="1001"/>
      <c r="S81" s="1001"/>
      <c r="T81" s="1001"/>
      <c r="U81" s="1001"/>
      <c r="V81" s="1001"/>
      <c r="W81" s="1001"/>
      <c r="X81" s="1001"/>
      <c r="Y81" s="1001"/>
      <c r="Z81" s="1001"/>
      <c r="AA81" s="1001"/>
      <c r="AB81" s="1001"/>
    </row>
    <row r="82" spans="2:28" s="199" customFormat="1" x14ac:dyDescent="0.2">
      <c r="B82" s="582" t="s">
        <v>688</v>
      </c>
      <c r="C82" s="569">
        <v>0</v>
      </c>
      <c r="D82" s="569">
        <v>0</v>
      </c>
      <c r="E82" s="569">
        <v>0</v>
      </c>
      <c r="F82" s="569">
        <v>0</v>
      </c>
      <c r="G82" s="569">
        <v>0</v>
      </c>
      <c r="H82" s="569">
        <v>1.2217617689810187</v>
      </c>
      <c r="I82" s="569">
        <v>0</v>
      </c>
      <c r="J82" s="569">
        <v>0</v>
      </c>
      <c r="K82" s="569">
        <v>0</v>
      </c>
      <c r="L82" s="569">
        <v>0</v>
      </c>
      <c r="M82" s="569">
        <v>0</v>
      </c>
      <c r="N82" s="569">
        <v>1.2217617689810187</v>
      </c>
      <c r="O82" s="569">
        <f t="shared" si="15"/>
        <v>2.4435235379620375</v>
      </c>
      <c r="P82" s="1001"/>
      <c r="Q82" s="1001"/>
      <c r="R82" s="1001"/>
      <c r="S82" s="1001"/>
      <c r="T82" s="1001"/>
      <c r="U82" s="1001"/>
      <c r="V82" s="1001"/>
      <c r="W82" s="1001"/>
      <c r="X82" s="1001"/>
      <c r="Y82" s="1001"/>
      <c r="Z82" s="1001"/>
      <c r="AA82" s="1001"/>
      <c r="AB82" s="1001"/>
    </row>
    <row r="83" spans="2:28" s="199" customFormat="1" x14ac:dyDescent="0.2">
      <c r="B83" s="582" t="s">
        <v>689</v>
      </c>
      <c r="C83" s="569">
        <v>0</v>
      </c>
      <c r="D83" s="569">
        <v>0</v>
      </c>
      <c r="E83" s="569">
        <v>0</v>
      </c>
      <c r="F83" s="569">
        <v>0</v>
      </c>
      <c r="G83" s="569">
        <v>0</v>
      </c>
      <c r="H83" s="569">
        <v>0.54899480269730261</v>
      </c>
      <c r="I83" s="569">
        <v>0</v>
      </c>
      <c r="J83" s="569">
        <v>0</v>
      </c>
      <c r="K83" s="569">
        <v>0</v>
      </c>
      <c r="L83" s="569">
        <v>0</v>
      </c>
      <c r="M83" s="569">
        <v>0</v>
      </c>
      <c r="N83" s="569">
        <v>0.54899480269730261</v>
      </c>
      <c r="O83" s="569">
        <f t="shared" si="15"/>
        <v>1.0979896053946052</v>
      </c>
      <c r="P83" s="1001"/>
      <c r="Q83" s="1001"/>
      <c r="R83" s="1001"/>
      <c r="S83" s="1001"/>
      <c r="T83" s="1001"/>
      <c r="U83" s="1001"/>
      <c r="V83" s="1001"/>
      <c r="W83" s="1001"/>
      <c r="X83" s="1001"/>
      <c r="Y83" s="1001"/>
      <c r="Z83" s="1001"/>
      <c r="AA83" s="1001"/>
      <c r="AB83" s="1001"/>
    </row>
    <row r="84" spans="2:28" s="199" customFormat="1" x14ac:dyDescent="0.2">
      <c r="B84" s="585" t="s">
        <v>700</v>
      </c>
      <c r="C84" s="586">
        <v>0</v>
      </c>
      <c r="D84" s="586">
        <v>0</v>
      </c>
      <c r="E84" s="586">
        <v>0</v>
      </c>
      <c r="F84" s="586">
        <v>0</v>
      </c>
      <c r="G84" s="586">
        <v>0</v>
      </c>
      <c r="H84" s="586">
        <v>189.1902445208126</v>
      </c>
      <c r="I84" s="586">
        <v>0</v>
      </c>
      <c r="J84" s="586">
        <v>0</v>
      </c>
      <c r="K84" s="586">
        <v>0</v>
      </c>
      <c r="L84" s="586">
        <v>0</v>
      </c>
      <c r="M84" s="586">
        <v>0</v>
      </c>
      <c r="N84" s="586">
        <v>189.1902445208126</v>
      </c>
      <c r="O84" s="648">
        <f t="shared" si="15"/>
        <v>378.3804890416252</v>
      </c>
      <c r="P84" s="1001"/>
      <c r="Q84" s="1001"/>
      <c r="R84" s="1001"/>
      <c r="S84" s="1001"/>
      <c r="T84" s="1001"/>
      <c r="U84" s="1001"/>
      <c r="V84" s="1001"/>
      <c r="W84" s="1001"/>
      <c r="X84" s="1001"/>
      <c r="Y84" s="1001"/>
      <c r="Z84" s="1001"/>
      <c r="AA84" s="1001"/>
      <c r="AB84" s="1001"/>
    </row>
    <row r="85" spans="2:28" s="199" customFormat="1" x14ac:dyDescent="0.2">
      <c r="B85" s="585" t="s">
        <v>701</v>
      </c>
      <c r="C85" s="587">
        <v>5.2720045999999998</v>
      </c>
      <c r="D85" s="587">
        <v>0</v>
      </c>
      <c r="E85" s="587">
        <v>0</v>
      </c>
      <c r="F85" s="587">
        <v>0</v>
      </c>
      <c r="G85" s="587">
        <v>0</v>
      </c>
      <c r="H85" s="587">
        <v>0</v>
      </c>
      <c r="I85" s="587">
        <v>5.2720045999999998</v>
      </c>
      <c r="J85" s="587">
        <v>0</v>
      </c>
      <c r="K85" s="587">
        <v>0</v>
      </c>
      <c r="L85" s="587">
        <v>0</v>
      </c>
      <c r="M85" s="587">
        <v>0</v>
      </c>
      <c r="N85" s="587">
        <v>0</v>
      </c>
      <c r="O85" s="649">
        <f t="shared" si="15"/>
        <v>10.5440092</v>
      </c>
      <c r="P85" s="1001"/>
      <c r="Q85" s="1001"/>
      <c r="R85" s="1001"/>
      <c r="S85" s="1001"/>
      <c r="T85" s="1001"/>
      <c r="U85" s="1001"/>
      <c r="V85" s="1001"/>
      <c r="W85" s="1001"/>
      <c r="X85" s="1001"/>
      <c r="Y85" s="1001"/>
      <c r="Z85" s="1001"/>
      <c r="AA85" s="1001"/>
      <c r="AB85" s="1001"/>
    </row>
    <row r="86" spans="2:28" s="199" customFormat="1" x14ac:dyDescent="0.2">
      <c r="B86" s="637" t="s">
        <v>702</v>
      </c>
      <c r="C86" s="588">
        <v>0</v>
      </c>
      <c r="D86" s="588">
        <v>0</v>
      </c>
      <c r="E86" s="588">
        <v>0</v>
      </c>
      <c r="F86" s="588">
        <v>0</v>
      </c>
      <c r="G86" s="588">
        <v>0</v>
      </c>
      <c r="H86" s="588">
        <v>42.253036960000003</v>
      </c>
      <c r="I86" s="588">
        <v>0</v>
      </c>
      <c r="J86" s="588">
        <v>0</v>
      </c>
      <c r="K86" s="588">
        <v>0</v>
      </c>
      <c r="L86" s="588">
        <v>0</v>
      </c>
      <c r="M86" s="588">
        <v>0</v>
      </c>
      <c r="N86" s="588">
        <v>42.253036960000003</v>
      </c>
      <c r="O86" s="650">
        <f t="shared" si="15"/>
        <v>84.506073920000006</v>
      </c>
      <c r="P86" s="1001"/>
      <c r="Q86" s="1001"/>
      <c r="R86" s="1001"/>
      <c r="S86" s="1001"/>
      <c r="T86" s="1001"/>
      <c r="U86" s="1001"/>
      <c r="V86" s="1001"/>
      <c r="W86" s="1001"/>
      <c r="X86" s="1001"/>
      <c r="Y86" s="1001"/>
      <c r="Z86" s="1001"/>
      <c r="AA86" s="1001"/>
      <c r="AB86" s="1001"/>
    </row>
    <row r="87" spans="2:28" s="199" customFormat="1" x14ac:dyDescent="0.2">
      <c r="B87" s="563" t="s">
        <v>703</v>
      </c>
      <c r="C87" s="588">
        <v>0</v>
      </c>
      <c r="D87" s="588">
        <v>0</v>
      </c>
      <c r="E87" s="588">
        <v>2.3248773767815232E-2</v>
      </c>
      <c r="F87" s="588">
        <v>0</v>
      </c>
      <c r="G87" s="588">
        <v>0</v>
      </c>
      <c r="H87" s="588">
        <v>1.7628190301257413E-2</v>
      </c>
      <c r="I87" s="588">
        <v>0</v>
      </c>
      <c r="J87" s="588">
        <v>0</v>
      </c>
      <c r="K87" s="588">
        <v>1.1752127623388554E-2</v>
      </c>
      <c r="L87" s="588">
        <v>0</v>
      </c>
      <c r="M87" s="588">
        <v>0</v>
      </c>
      <c r="N87" s="588">
        <v>5.8121931584974558E-3</v>
      </c>
      <c r="O87" s="650">
        <f t="shared" si="15"/>
        <v>5.8441284850958661E-2</v>
      </c>
      <c r="P87" s="1001"/>
      <c r="Q87" s="1001"/>
      <c r="R87" s="1001"/>
      <c r="S87" s="1001"/>
      <c r="T87" s="1001"/>
      <c r="U87" s="1001"/>
      <c r="V87" s="1001"/>
      <c r="W87" s="1001"/>
      <c r="X87" s="1001"/>
      <c r="Y87" s="1001"/>
      <c r="Z87" s="1001"/>
      <c r="AA87" s="1001"/>
      <c r="AB87" s="1001"/>
    </row>
    <row r="88" spans="2:28" s="199" customFormat="1" x14ac:dyDescent="0.2">
      <c r="B88" s="585" t="s">
        <v>704</v>
      </c>
      <c r="C88" s="586">
        <v>0</v>
      </c>
      <c r="D88" s="586">
        <v>0</v>
      </c>
      <c r="E88" s="586">
        <v>0</v>
      </c>
      <c r="F88" s="586">
        <v>256.90265198999998</v>
      </c>
      <c r="G88" s="586">
        <v>0</v>
      </c>
      <c r="H88" s="586">
        <v>0</v>
      </c>
      <c r="I88" s="586">
        <v>0</v>
      </c>
      <c r="J88" s="586">
        <v>0</v>
      </c>
      <c r="K88" s="586">
        <v>0</v>
      </c>
      <c r="L88" s="586">
        <v>256.90265198999998</v>
      </c>
      <c r="M88" s="586">
        <v>0</v>
      </c>
      <c r="N88" s="586">
        <v>0</v>
      </c>
      <c r="O88" s="648">
        <f t="shared" si="15"/>
        <v>513.80530397999996</v>
      </c>
      <c r="P88" s="1001"/>
      <c r="Q88" s="1001"/>
      <c r="R88" s="1001"/>
      <c r="S88" s="1001"/>
      <c r="T88" s="1001"/>
      <c r="U88" s="1001"/>
      <c r="V88" s="1001"/>
      <c r="W88" s="1001"/>
      <c r="X88" s="1001"/>
      <c r="Y88" s="1001"/>
      <c r="Z88" s="1001"/>
      <c r="AA88" s="1001"/>
      <c r="AB88" s="1001"/>
    </row>
    <row r="89" spans="2:28" s="199" customFormat="1" x14ac:dyDescent="0.2">
      <c r="B89" s="589" t="s">
        <v>705</v>
      </c>
      <c r="C89" s="590">
        <v>0</v>
      </c>
      <c r="D89" s="590">
        <v>0</v>
      </c>
      <c r="E89" s="590">
        <v>63.402695801444494</v>
      </c>
      <c r="F89" s="590">
        <v>0</v>
      </c>
      <c r="G89" s="590">
        <v>0</v>
      </c>
      <c r="H89" s="590">
        <v>64.09942872319921</v>
      </c>
      <c r="I89" s="590">
        <v>0</v>
      </c>
      <c r="J89" s="590">
        <v>0</v>
      </c>
      <c r="K89" s="590">
        <v>64.09942872319921</v>
      </c>
      <c r="L89" s="590">
        <v>0</v>
      </c>
      <c r="M89" s="590">
        <v>0</v>
      </c>
      <c r="N89" s="590">
        <v>63.402695801444494</v>
      </c>
      <c r="O89" s="651">
        <f t="shared" si="15"/>
        <v>255.00424904928741</v>
      </c>
      <c r="P89" s="1001"/>
      <c r="Q89" s="1001"/>
      <c r="R89" s="1001"/>
      <c r="S89" s="1001"/>
      <c r="T89" s="1001"/>
      <c r="U89" s="1001"/>
      <c r="V89" s="1001"/>
      <c r="W89" s="1001"/>
      <c r="X89" s="1001"/>
      <c r="Y89" s="1001"/>
      <c r="Z89" s="1001"/>
      <c r="AA89" s="1001"/>
      <c r="AB89" s="1001"/>
    </row>
    <row r="90" spans="2:28" s="199" customFormat="1" x14ac:dyDescent="0.2">
      <c r="B90" s="585" t="s">
        <v>706</v>
      </c>
      <c r="C90" s="586">
        <v>0</v>
      </c>
      <c r="D90" s="586">
        <v>0</v>
      </c>
      <c r="E90" s="586">
        <v>0</v>
      </c>
      <c r="F90" s="586">
        <v>0</v>
      </c>
      <c r="G90" s="586">
        <v>0</v>
      </c>
      <c r="H90" s="586">
        <v>0</v>
      </c>
      <c r="I90" s="586">
        <v>0</v>
      </c>
      <c r="J90" s="586">
        <v>0</v>
      </c>
      <c r="K90" s="586">
        <v>0</v>
      </c>
      <c r="L90" s="586">
        <v>0</v>
      </c>
      <c r="M90" s="586">
        <v>0</v>
      </c>
      <c r="N90" s="586">
        <v>0</v>
      </c>
      <c r="O90" s="586">
        <f t="shared" si="15"/>
        <v>0</v>
      </c>
      <c r="P90" s="1001"/>
      <c r="Q90" s="1001"/>
      <c r="R90" s="1001"/>
      <c r="S90" s="1001"/>
      <c r="T90" s="1001"/>
      <c r="U90" s="1001"/>
      <c r="V90" s="1001"/>
      <c r="W90" s="1001"/>
      <c r="X90" s="1001"/>
      <c r="Y90" s="1001"/>
      <c r="Z90" s="1001"/>
      <c r="AA90" s="1001"/>
      <c r="AB90" s="1001"/>
    </row>
    <row r="91" spans="2:28" s="199" customFormat="1" x14ac:dyDescent="0.2">
      <c r="B91" s="585" t="s">
        <v>707</v>
      </c>
      <c r="C91" s="586">
        <v>0</v>
      </c>
      <c r="D91" s="586">
        <v>0</v>
      </c>
      <c r="E91" s="586">
        <v>83.49193770423031</v>
      </c>
      <c r="F91" s="586">
        <v>0</v>
      </c>
      <c r="G91" s="586">
        <v>0</v>
      </c>
      <c r="H91" s="586">
        <v>0</v>
      </c>
      <c r="I91" s="586">
        <v>0</v>
      </c>
      <c r="J91" s="586">
        <v>0</v>
      </c>
      <c r="K91" s="586">
        <v>0</v>
      </c>
      <c r="L91" s="586">
        <v>0</v>
      </c>
      <c r="M91" s="586">
        <v>0</v>
      </c>
      <c r="N91" s="586">
        <v>0</v>
      </c>
      <c r="O91" s="648">
        <f t="shared" si="15"/>
        <v>83.49193770423031</v>
      </c>
      <c r="P91" s="1001"/>
      <c r="Q91" s="1001"/>
      <c r="R91" s="1001"/>
      <c r="S91" s="1001"/>
      <c r="T91" s="1001"/>
      <c r="U91" s="1001"/>
      <c r="V91" s="1001"/>
      <c r="W91" s="1001"/>
      <c r="X91" s="1001"/>
      <c r="Y91" s="1001"/>
      <c r="Z91" s="1001"/>
      <c r="AA91" s="1001"/>
      <c r="AB91" s="1001"/>
    </row>
    <row r="92" spans="2:28" s="199" customFormat="1" x14ac:dyDescent="0.2">
      <c r="B92" s="585" t="s">
        <v>708</v>
      </c>
      <c r="C92" s="586">
        <v>0</v>
      </c>
      <c r="D92" s="586">
        <v>0</v>
      </c>
      <c r="E92" s="586">
        <v>63.402695801444494</v>
      </c>
      <c r="F92" s="586">
        <v>0</v>
      </c>
      <c r="G92" s="586">
        <v>0</v>
      </c>
      <c r="H92" s="586">
        <v>64.09942872319921</v>
      </c>
      <c r="I92" s="586">
        <v>0</v>
      </c>
      <c r="J92" s="586">
        <v>0</v>
      </c>
      <c r="K92" s="586">
        <v>64.09942872319921</v>
      </c>
      <c r="L92" s="586">
        <v>0</v>
      </c>
      <c r="M92" s="586">
        <v>0</v>
      </c>
      <c r="N92" s="586">
        <v>0</v>
      </c>
      <c r="O92" s="648">
        <f t="shared" si="15"/>
        <v>191.6015532478429</v>
      </c>
      <c r="P92" s="1001"/>
      <c r="Q92" s="1001"/>
      <c r="R92" s="1001"/>
      <c r="S92" s="1001"/>
      <c r="T92" s="1001"/>
      <c r="U92" s="1001"/>
      <c r="V92" s="1001"/>
      <c r="W92" s="1001"/>
      <c r="X92" s="1001"/>
      <c r="Y92" s="1001"/>
      <c r="Z92" s="1001"/>
      <c r="AA92" s="1001"/>
      <c r="AB92" s="1001"/>
    </row>
    <row r="93" spans="2:28" s="199" customFormat="1" x14ac:dyDescent="0.2">
      <c r="B93" s="585" t="s">
        <v>709</v>
      </c>
      <c r="C93" s="586">
        <v>0</v>
      </c>
      <c r="D93" s="586">
        <v>141.56474676803069</v>
      </c>
      <c r="E93" s="586">
        <v>0</v>
      </c>
      <c r="F93" s="586">
        <v>0</v>
      </c>
      <c r="G93" s="586">
        <v>138.48725227275304</v>
      </c>
      <c r="H93" s="586">
        <v>0</v>
      </c>
      <c r="I93" s="586">
        <v>0</v>
      </c>
      <c r="J93" s="586">
        <v>141.56474676803069</v>
      </c>
      <c r="K93" s="586">
        <v>0</v>
      </c>
      <c r="L93" s="586">
        <v>0</v>
      </c>
      <c r="M93" s="586">
        <v>141.56474676803069</v>
      </c>
      <c r="N93" s="586">
        <v>0</v>
      </c>
      <c r="O93" s="648">
        <f t="shared" si="15"/>
        <v>563.18149257684502</v>
      </c>
      <c r="P93" s="1001"/>
      <c r="Q93" s="1001"/>
      <c r="R93" s="1001"/>
      <c r="S93" s="1001"/>
      <c r="T93" s="1001"/>
      <c r="U93" s="1001"/>
      <c r="V93" s="1001"/>
      <c r="W93" s="1001"/>
      <c r="X93" s="1001"/>
      <c r="Y93" s="1001"/>
      <c r="Z93" s="1001"/>
      <c r="AA93" s="1001"/>
      <c r="AB93" s="1001"/>
    </row>
    <row r="94" spans="2:28" s="199" customFormat="1" x14ac:dyDescent="0.2">
      <c r="B94" s="591" t="s">
        <v>710</v>
      </c>
      <c r="C94" s="586">
        <v>0</v>
      </c>
      <c r="D94" s="586">
        <v>0</v>
      </c>
      <c r="E94" s="586">
        <v>149.17500495821855</v>
      </c>
      <c r="F94" s="586">
        <v>0</v>
      </c>
      <c r="G94" s="586">
        <v>0</v>
      </c>
      <c r="H94" s="586">
        <v>150.81429072644198</v>
      </c>
      <c r="I94" s="586">
        <v>0</v>
      </c>
      <c r="J94" s="586">
        <v>0</v>
      </c>
      <c r="K94" s="586">
        <v>150.81429072644198</v>
      </c>
      <c r="L94" s="586">
        <v>0</v>
      </c>
      <c r="M94" s="586">
        <v>0</v>
      </c>
      <c r="N94" s="586">
        <v>149.17500495821855</v>
      </c>
      <c r="O94" s="648">
        <f t="shared" si="15"/>
        <v>599.97859136932107</v>
      </c>
      <c r="P94" s="1001"/>
      <c r="Q94" s="1001"/>
      <c r="R94" s="1001"/>
      <c r="S94" s="1001"/>
      <c r="T94" s="1001"/>
      <c r="U94" s="1001"/>
      <c r="V94" s="1001"/>
      <c r="W94" s="1001"/>
      <c r="X94" s="1001"/>
      <c r="Y94" s="1001"/>
      <c r="Z94" s="1001"/>
      <c r="AA94" s="1001"/>
      <c r="AB94" s="1001"/>
    </row>
    <row r="95" spans="2:28" s="199" customFormat="1" x14ac:dyDescent="0.2">
      <c r="B95" s="591" t="s">
        <v>711</v>
      </c>
      <c r="C95" s="586">
        <v>0</v>
      </c>
      <c r="D95" s="586">
        <v>0</v>
      </c>
      <c r="E95" s="586">
        <v>98.492518779550323</v>
      </c>
      <c r="F95" s="586">
        <v>0</v>
      </c>
      <c r="G95" s="586">
        <v>0</v>
      </c>
      <c r="H95" s="586">
        <v>99.574854150367926</v>
      </c>
      <c r="I95" s="586">
        <v>0</v>
      </c>
      <c r="J95" s="586">
        <v>0</v>
      </c>
      <c r="K95" s="586">
        <v>99.574854150367926</v>
      </c>
      <c r="L95" s="586">
        <v>0</v>
      </c>
      <c r="M95" s="586">
        <v>0</v>
      </c>
      <c r="N95" s="586">
        <v>98.492518779550323</v>
      </c>
      <c r="O95" s="648">
        <f t="shared" si="15"/>
        <v>396.13474585983647</v>
      </c>
      <c r="P95" s="1001"/>
      <c r="Q95" s="1001"/>
      <c r="R95" s="1001"/>
      <c r="S95" s="1001"/>
      <c r="T95" s="1001"/>
      <c r="U95" s="1001"/>
      <c r="V95" s="1001"/>
      <c r="W95" s="1001"/>
      <c r="X95" s="1001"/>
      <c r="Y95" s="1001"/>
      <c r="Z95" s="1001"/>
      <c r="AA95" s="1001"/>
      <c r="AB95" s="1001"/>
    </row>
    <row r="96" spans="2:28" s="199" customFormat="1" x14ac:dyDescent="0.2">
      <c r="B96" s="589" t="s">
        <v>712</v>
      </c>
      <c r="C96" s="586">
        <v>0</v>
      </c>
      <c r="D96" s="586">
        <v>0</v>
      </c>
      <c r="E96" s="586">
        <v>146.67629075025226</v>
      </c>
      <c r="F96" s="586">
        <v>0</v>
      </c>
      <c r="G96" s="586">
        <v>0</v>
      </c>
      <c r="H96" s="586">
        <v>148.2881181219316</v>
      </c>
      <c r="I96" s="586">
        <v>0</v>
      </c>
      <c r="J96" s="586">
        <v>0</v>
      </c>
      <c r="K96" s="586">
        <v>148.2881181219316</v>
      </c>
      <c r="L96" s="586">
        <v>0</v>
      </c>
      <c r="M96" s="586">
        <v>0</v>
      </c>
      <c r="N96" s="586">
        <v>146.67629075025226</v>
      </c>
      <c r="O96" s="648">
        <f t="shared" si="15"/>
        <v>589.92881774436773</v>
      </c>
      <c r="P96" s="1001"/>
      <c r="Q96" s="1001"/>
      <c r="R96" s="1001"/>
      <c r="S96" s="1001"/>
      <c r="T96" s="1001"/>
      <c r="U96" s="1001"/>
      <c r="V96" s="1001"/>
      <c r="W96" s="1001"/>
      <c r="X96" s="1001"/>
      <c r="Y96" s="1001"/>
      <c r="Z96" s="1001"/>
      <c r="AA96" s="1001"/>
      <c r="AB96" s="1001"/>
    </row>
    <row r="97" spans="2:28" s="199" customFormat="1" x14ac:dyDescent="0.2">
      <c r="B97" s="589" t="s">
        <v>713</v>
      </c>
      <c r="C97" s="586">
        <v>0</v>
      </c>
      <c r="D97" s="586">
        <v>0</v>
      </c>
      <c r="E97" s="586">
        <v>0</v>
      </c>
      <c r="F97" s="586">
        <v>0</v>
      </c>
      <c r="G97" s="586">
        <v>151.84618559999998</v>
      </c>
      <c r="H97" s="586">
        <v>0</v>
      </c>
      <c r="I97" s="586">
        <v>0</v>
      </c>
      <c r="J97" s="586">
        <v>0</v>
      </c>
      <c r="K97" s="586">
        <v>0</v>
      </c>
      <c r="L97" s="586">
        <v>0</v>
      </c>
      <c r="M97" s="586">
        <v>151.84618559999998</v>
      </c>
      <c r="N97" s="586">
        <v>0</v>
      </c>
      <c r="O97" s="648">
        <f t="shared" si="15"/>
        <v>303.69237119999997</v>
      </c>
      <c r="P97" s="1001"/>
      <c r="Q97" s="1001"/>
      <c r="R97" s="1001"/>
      <c r="S97" s="1001"/>
      <c r="T97" s="1001"/>
      <c r="U97" s="1001"/>
      <c r="V97" s="1001"/>
      <c r="W97" s="1001"/>
      <c r="X97" s="1001"/>
      <c r="Y97" s="1001"/>
      <c r="Z97" s="1001"/>
      <c r="AA97" s="1001"/>
      <c r="AB97" s="1001"/>
    </row>
    <row r="98" spans="2:28" s="199" customFormat="1" x14ac:dyDescent="0.2">
      <c r="B98" s="589" t="s">
        <v>714</v>
      </c>
      <c r="C98" s="586">
        <v>0</v>
      </c>
      <c r="D98" s="586">
        <v>0</v>
      </c>
      <c r="E98" s="586">
        <v>85.49966714</v>
      </c>
      <c r="F98" s="586">
        <v>0</v>
      </c>
      <c r="G98" s="586">
        <v>0</v>
      </c>
      <c r="H98" s="586">
        <v>0</v>
      </c>
      <c r="I98" s="586">
        <v>0</v>
      </c>
      <c r="J98" s="586">
        <v>0</v>
      </c>
      <c r="K98" s="586">
        <v>85.49966714</v>
      </c>
      <c r="L98" s="586">
        <v>0</v>
      </c>
      <c r="M98" s="586">
        <v>0</v>
      </c>
      <c r="N98" s="586">
        <v>0</v>
      </c>
      <c r="O98" s="648">
        <f t="shared" si="15"/>
        <v>170.99933428</v>
      </c>
      <c r="P98" s="1001"/>
      <c r="Q98" s="1001"/>
      <c r="R98" s="1001"/>
      <c r="S98" s="1001"/>
      <c r="T98" s="1001"/>
      <c r="U98" s="1001"/>
      <c r="V98" s="1001"/>
      <c r="W98" s="1001"/>
      <c r="X98" s="1001"/>
      <c r="Y98" s="1001"/>
      <c r="Z98" s="1001"/>
      <c r="AA98" s="1001"/>
      <c r="AB98" s="1001"/>
    </row>
    <row r="99" spans="2:28" s="199" customFormat="1" x14ac:dyDescent="0.2">
      <c r="B99" s="591" t="s">
        <v>715</v>
      </c>
      <c r="C99" s="586">
        <v>0</v>
      </c>
      <c r="D99" s="586">
        <v>0</v>
      </c>
      <c r="E99" s="586">
        <v>0</v>
      </c>
      <c r="F99" s="586">
        <v>0</v>
      </c>
      <c r="G99" s="586">
        <v>171.11474196</v>
      </c>
      <c r="H99" s="586">
        <v>0</v>
      </c>
      <c r="I99" s="586">
        <v>0</v>
      </c>
      <c r="J99" s="586">
        <v>0</v>
      </c>
      <c r="K99" s="586">
        <v>0</v>
      </c>
      <c r="L99" s="586">
        <v>0</v>
      </c>
      <c r="M99" s="586">
        <v>171.11474196</v>
      </c>
      <c r="N99" s="586">
        <v>0</v>
      </c>
      <c r="O99" s="648">
        <f t="shared" si="15"/>
        <v>342.22948392000001</v>
      </c>
      <c r="P99" s="1001"/>
      <c r="Q99" s="1001"/>
      <c r="R99" s="1001"/>
      <c r="S99" s="1001"/>
      <c r="T99" s="1001"/>
      <c r="U99" s="1001"/>
      <c r="V99" s="1001"/>
      <c r="W99" s="1001"/>
      <c r="X99" s="1001"/>
      <c r="Y99" s="1001"/>
      <c r="Z99" s="1001"/>
      <c r="AA99" s="1001"/>
      <c r="AB99" s="1001"/>
    </row>
    <row r="100" spans="2:28" s="199" customFormat="1" x14ac:dyDescent="0.2">
      <c r="B100" s="591" t="s">
        <v>716</v>
      </c>
      <c r="C100" s="586">
        <v>0</v>
      </c>
      <c r="D100" s="586">
        <v>0</v>
      </c>
      <c r="E100" s="586">
        <v>28.972402292594989</v>
      </c>
      <c r="F100" s="586">
        <v>0</v>
      </c>
      <c r="G100" s="586">
        <v>0</v>
      </c>
      <c r="H100" s="586">
        <v>0</v>
      </c>
      <c r="I100" s="586">
        <v>0</v>
      </c>
      <c r="J100" s="586">
        <v>0</v>
      </c>
      <c r="K100" s="586">
        <v>0</v>
      </c>
      <c r="L100" s="586">
        <v>0</v>
      </c>
      <c r="M100" s="586">
        <v>0</v>
      </c>
      <c r="N100" s="586">
        <v>0</v>
      </c>
      <c r="O100" s="648">
        <f t="shared" si="15"/>
        <v>28.972402292594989</v>
      </c>
      <c r="P100" s="1001"/>
      <c r="Q100" s="1001"/>
      <c r="R100" s="1001"/>
      <c r="S100" s="1001"/>
      <c r="T100" s="1001"/>
      <c r="U100" s="1001"/>
      <c r="V100" s="1001"/>
      <c r="W100" s="1001"/>
      <c r="X100" s="1001"/>
      <c r="Y100" s="1001"/>
      <c r="Z100" s="1001"/>
      <c r="AA100" s="1001"/>
      <c r="AB100" s="1001"/>
    </row>
    <row r="101" spans="2:28" s="199" customFormat="1" x14ac:dyDescent="0.2">
      <c r="B101" s="591" t="s">
        <v>717</v>
      </c>
      <c r="C101" s="586">
        <v>0</v>
      </c>
      <c r="D101" s="586">
        <v>0</v>
      </c>
      <c r="E101" s="586">
        <v>8.0867729877433483</v>
      </c>
      <c r="F101" s="586">
        <v>0</v>
      </c>
      <c r="G101" s="586">
        <v>0</v>
      </c>
      <c r="H101" s="586">
        <v>8.0867729877433483</v>
      </c>
      <c r="I101" s="586">
        <v>0</v>
      </c>
      <c r="J101" s="586">
        <v>0</v>
      </c>
      <c r="K101" s="586">
        <v>8.1756386248965391</v>
      </c>
      <c r="L101" s="586">
        <v>0</v>
      </c>
      <c r="M101" s="586">
        <v>0</v>
      </c>
      <c r="N101" s="586">
        <v>0</v>
      </c>
      <c r="O101" s="648">
        <f t="shared" si="15"/>
        <v>24.349184600383236</v>
      </c>
      <c r="P101" s="1001"/>
      <c r="Q101" s="1001"/>
      <c r="R101" s="1001"/>
      <c r="S101" s="1001"/>
      <c r="T101" s="1001"/>
      <c r="U101" s="1001"/>
      <c r="V101" s="1001"/>
      <c r="W101" s="1001"/>
      <c r="X101" s="1001"/>
      <c r="Y101" s="1001"/>
      <c r="Z101" s="1001"/>
      <c r="AA101" s="1001"/>
      <c r="AB101" s="1001"/>
    </row>
    <row r="102" spans="2:28" s="199" customFormat="1" x14ac:dyDescent="0.2">
      <c r="B102" s="591" t="s">
        <v>267</v>
      </c>
      <c r="C102" s="586">
        <v>0</v>
      </c>
      <c r="D102" s="586">
        <v>0</v>
      </c>
      <c r="E102" s="586">
        <v>0</v>
      </c>
      <c r="F102" s="586">
        <v>8.75</v>
      </c>
      <c r="G102" s="586">
        <v>0</v>
      </c>
      <c r="H102" s="586">
        <v>0</v>
      </c>
      <c r="I102" s="586">
        <v>0</v>
      </c>
      <c r="J102" s="586">
        <v>0</v>
      </c>
      <c r="K102" s="586">
        <v>0</v>
      </c>
      <c r="L102" s="586">
        <v>8.75</v>
      </c>
      <c r="M102" s="586">
        <v>0</v>
      </c>
      <c r="N102" s="586">
        <v>0</v>
      </c>
      <c r="O102" s="648">
        <f t="shared" si="15"/>
        <v>17.5</v>
      </c>
      <c r="P102" s="1001"/>
      <c r="Q102" s="1001"/>
      <c r="R102" s="1001"/>
      <c r="S102" s="1001"/>
      <c r="T102" s="1001"/>
      <c r="U102" s="1001"/>
      <c r="V102" s="1001"/>
      <c r="W102" s="1001"/>
      <c r="X102" s="1001"/>
      <c r="Y102" s="1001"/>
      <c r="Z102" s="1001"/>
      <c r="AA102" s="1001"/>
      <c r="AB102" s="1001"/>
    </row>
    <row r="103" spans="2:28" s="199" customFormat="1" x14ac:dyDescent="0.2">
      <c r="B103" s="591" t="s">
        <v>268</v>
      </c>
      <c r="C103" s="586">
        <v>0</v>
      </c>
      <c r="D103" s="586">
        <v>0</v>
      </c>
      <c r="E103" s="586">
        <v>12</v>
      </c>
      <c r="F103" s="586">
        <v>0</v>
      </c>
      <c r="G103" s="586">
        <v>0</v>
      </c>
      <c r="H103" s="586">
        <v>0</v>
      </c>
      <c r="I103" s="586">
        <v>0</v>
      </c>
      <c r="J103" s="586">
        <v>0</v>
      </c>
      <c r="K103" s="586">
        <v>12</v>
      </c>
      <c r="L103" s="586">
        <v>0</v>
      </c>
      <c r="M103" s="586">
        <v>0</v>
      </c>
      <c r="N103" s="586">
        <v>0</v>
      </c>
      <c r="O103" s="648">
        <f t="shared" si="15"/>
        <v>24</v>
      </c>
      <c r="P103" s="1001"/>
      <c r="Q103" s="1001"/>
      <c r="R103" s="1001"/>
      <c r="S103" s="1001"/>
      <c r="T103" s="1001"/>
      <c r="U103" s="1001"/>
      <c r="V103" s="1001"/>
      <c r="W103" s="1001"/>
      <c r="X103" s="1001"/>
      <c r="Y103" s="1001"/>
      <c r="Z103" s="1001"/>
      <c r="AA103" s="1001"/>
      <c r="AB103" s="1001"/>
    </row>
    <row r="104" spans="2:28" s="199" customFormat="1" x14ac:dyDescent="0.2">
      <c r="B104" s="585" t="s">
        <v>718</v>
      </c>
      <c r="C104" s="586">
        <v>0</v>
      </c>
      <c r="D104" s="586">
        <v>0</v>
      </c>
      <c r="E104" s="586">
        <v>0</v>
      </c>
      <c r="F104" s="586">
        <v>0</v>
      </c>
      <c r="G104" s="586">
        <v>0</v>
      </c>
      <c r="H104" s="586">
        <v>0</v>
      </c>
      <c r="I104" s="586">
        <v>0</v>
      </c>
      <c r="J104" s="586">
        <v>0</v>
      </c>
      <c r="K104" s="586">
        <v>0</v>
      </c>
      <c r="L104" s="586">
        <v>0</v>
      </c>
      <c r="M104" s="586">
        <v>0</v>
      </c>
      <c r="N104" s="586">
        <v>0</v>
      </c>
      <c r="O104" s="564">
        <f t="shared" si="15"/>
        <v>0</v>
      </c>
      <c r="P104" s="1001"/>
      <c r="Q104" s="1001"/>
      <c r="R104" s="1001"/>
      <c r="S104" s="1001"/>
      <c r="T104" s="1001"/>
      <c r="U104" s="1001"/>
      <c r="V104" s="1001"/>
      <c r="W104" s="1001"/>
      <c r="X104" s="1001"/>
      <c r="Y104" s="1001"/>
      <c r="Z104" s="1001"/>
      <c r="AA104" s="1001"/>
      <c r="AB104" s="1001"/>
    </row>
    <row r="105" spans="2:28" s="199" customFormat="1" x14ac:dyDescent="0.2">
      <c r="B105" s="563" t="s">
        <v>238</v>
      </c>
      <c r="C105" s="564">
        <f>+C106+C107</f>
        <v>5.9222963000000002</v>
      </c>
      <c r="D105" s="564">
        <f t="shared" ref="D105:N105" si="26">+D106+D107</f>
        <v>15.62974844</v>
      </c>
      <c r="E105" s="564">
        <f t="shared" si="26"/>
        <v>73.845731749999999</v>
      </c>
      <c r="F105" s="564">
        <f t="shared" si="26"/>
        <v>5.9222963000000002</v>
      </c>
      <c r="G105" s="564">
        <f t="shared" si="26"/>
        <v>15.43870663</v>
      </c>
      <c r="H105" s="564">
        <f t="shared" si="26"/>
        <v>75.085100780000005</v>
      </c>
      <c r="I105" s="564">
        <f t="shared" si="26"/>
        <v>5.7312544900000004</v>
      </c>
      <c r="J105" s="564">
        <f t="shared" si="26"/>
        <v>15.629748440000002</v>
      </c>
      <c r="K105" s="564">
        <f t="shared" si="26"/>
        <v>10.855591649999999</v>
      </c>
      <c r="L105" s="564">
        <f t="shared" si="26"/>
        <v>10.8236884</v>
      </c>
      <c r="M105" s="564">
        <f t="shared" si="26"/>
        <v>5.9222963000000002</v>
      </c>
      <c r="N105" s="564">
        <f t="shared" si="26"/>
        <v>5.7312544900000004</v>
      </c>
      <c r="O105" s="564">
        <f t="shared" si="15"/>
        <v>246.53771397000003</v>
      </c>
      <c r="P105" s="1001"/>
      <c r="Q105" s="1001"/>
      <c r="R105" s="1001"/>
      <c r="S105" s="1001"/>
      <c r="T105" s="1001"/>
      <c r="U105" s="1001"/>
      <c r="V105" s="1001"/>
      <c r="W105" s="1001"/>
      <c r="X105" s="1001"/>
      <c r="Y105" s="1001"/>
      <c r="Z105" s="1001"/>
      <c r="AA105" s="1001"/>
      <c r="AB105" s="1001"/>
    </row>
    <row r="106" spans="2:28" s="199" customFormat="1" x14ac:dyDescent="0.2">
      <c r="B106" s="593" t="s">
        <v>680</v>
      </c>
      <c r="C106" s="560">
        <v>5.9222963000000002</v>
      </c>
      <c r="D106" s="560">
        <v>15.62974844</v>
      </c>
      <c r="E106" s="560">
        <v>73.845731749999999</v>
      </c>
      <c r="F106" s="560">
        <v>5.9222963000000002</v>
      </c>
      <c r="G106" s="560">
        <v>15.43870663</v>
      </c>
      <c r="H106" s="560">
        <v>75.085100780000005</v>
      </c>
      <c r="I106" s="560">
        <v>5.7312544900000004</v>
      </c>
      <c r="J106" s="560">
        <v>15.629748440000002</v>
      </c>
      <c r="K106" s="560">
        <v>10.855591649999999</v>
      </c>
      <c r="L106" s="560">
        <v>10.8236884</v>
      </c>
      <c r="M106" s="560">
        <v>5.9222963000000002</v>
      </c>
      <c r="N106" s="560">
        <v>5.7312544900000004</v>
      </c>
      <c r="O106" s="560">
        <f t="shared" si="15"/>
        <v>246.53771397000003</v>
      </c>
      <c r="P106" s="1001"/>
      <c r="Q106" s="1001"/>
      <c r="R106" s="1001"/>
      <c r="S106" s="1001"/>
      <c r="T106" s="1001"/>
      <c r="U106" s="1001"/>
      <c r="V106" s="1001"/>
      <c r="W106" s="1001"/>
      <c r="X106" s="1001"/>
      <c r="Y106" s="1001"/>
      <c r="Z106" s="1001"/>
      <c r="AA106" s="1001"/>
      <c r="AB106" s="1001"/>
    </row>
    <row r="107" spans="2:28" s="199" customFormat="1" x14ac:dyDescent="0.2">
      <c r="B107" s="561" t="s">
        <v>668</v>
      </c>
      <c r="C107" s="562">
        <v>0</v>
      </c>
      <c r="D107" s="562">
        <v>0</v>
      </c>
      <c r="E107" s="562">
        <v>0</v>
      </c>
      <c r="F107" s="562">
        <v>0</v>
      </c>
      <c r="G107" s="562">
        <v>0</v>
      </c>
      <c r="H107" s="562">
        <v>0</v>
      </c>
      <c r="I107" s="562">
        <v>0</v>
      </c>
      <c r="J107" s="562">
        <v>0</v>
      </c>
      <c r="K107" s="562">
        <v>0</v>
      </c>
      <c r="L107" s="562">
        <v>0</v>
      </c>
      <c r="M107" s="562">
        <v>0</v>
      </c>
      <c r="N107" s="562">
        <v>0</v>
      </c>
      <c r="O107" s="562">
        <f t="shared" si="15"/>
        <v>0</v>
      </c>
      <c r="P107" s="1001"/>
      <c r="Q107" s="1001"/>
      <c r="R107" s="1001"/>
      <c r="S107" s="1001"/>
      <c r="T107" s="1001"/>
      <c r="U107" s="1001"/>
      <c r="V107" s="1001"/>
      <c r="W107" s="1001"/>
      <c r="X107" s="1001"/>
      <c r="Y107" s="1001"/>
      <c r="Z107" s="1001"/>
      <c r="AA107" s="1001"/>
      <c r="AB107" s="1001"/>
    </row>
    <row r="108" spans="2:28" s="199" customFormat="1" x14ac:dyDescent="0.2">
      <c r="B108" s="563" t="s">
        <v>719</v>
      </c>
      <c r="C108" s="564">
        <f>+C109+C116</f>
        <v>22.278810148485476</v>
      </c>
      <c r="D108" s="564">
        <f t="shared" ref="D108:N108" si="27">+D109+D116</f>
        <v>1.1218441339109564</v>
      </c>
      <c r="E108" s="564">
        <f t="shared" si="27"/>
        <v>1.1365827670376176</v>
      </c>
      <c r="F108" s="564">
        <f t="shared" si="27"/>
        <v>18.344510989703945</v>
      </c>
      <c r="G108" s="564">
        <f t="shared" si="27"/>
        <v>1.0876700230554481</v>
      </c>
      <c r="H108" s="564">
        <f t="shared" si="27"/>
        <v>1.0762786561821098</v>
      </c>
      <c r="I108" s="564">
        <f t="shared" si="27"/>
        <v>18.689651346736138</v>
      </c>
      <c r="J108" s="564">
        <f t="shared" si="27"/>
        <v>1.0534959121999401</v>
      </c>
      <c r="K108" s="564">
        <f t="shared" si="27"/>
        <v>1.0682345402088551</v>
      </c>
      <c r="L108" s="564">
        <f t="shared" si="27"/>
        <v>18.465673203722041</v>
      </c>
      <c r="M108" s="564">
        <f t="shared" si="27"/>
        <v>1.0193218013444318</v>
      </c>
      <c r="N108" s="564">
        <f t="shared" si="27"/>
        <v>1.0079304293533471</v>
      </c>
      <c r="O108" s="564">
        <f t="shared" si="15"/>
        <v>86.35000395194028</v>
      </c>
      <c r="P108" s="1001"/>
      <c r="Q108" s="1001"/>
      <c r="R108" s="1001"/>
      <c r="S108" s="1001"/>
      <c r="T108" s="1001"/>
      <c r="U108" s="1001"/>
      <c r="V108" s="1001"/>
      <c r="W108" s="1001"/>
      <c r="X108" s="1001"/>
      <c r="Y108" s="1001"/>
      <c r="Z108" s="1001"/>
      <c r="AA108" s="1001"/>
      <c r="AB108" s="1001"/>
    </row>
    <row r="109" spans="2:28" s="199" customFormat="1" x14ac:dyDescent="0.2">
      <c r="B109" s="21" t="s">
        <v>720</v>
      </c>
      <c r="C109" s="554">
        <f>+C110+C113</f>
        <v>21.901444518485476</v>
      </c>
      <c r="D109" s="554">
        <f t="shared" ref="D109:N109" si="28">+D110+D113</f>
        <v>1.1218441339109564</v>
      </c>
      <c r="E109" s="554">
        <f t="shared" si="28"/>
        <v>1.1104527670376176</v>
      </c>
      <c r="F109" s="554">
        <f t="shared" si="28"/>
        <v>18.344510989703945</v>
      </c>
      <c r="G109" s="554">
        <f t="shared" si="28"/>
        <v>1.0876700230554481</v>
      </c>
      <c r="H109" s="554">
        <f t="shared" si="28"/>
        <v>1.0762786561821098</v>
      </c>
      <c r="I109" s="554">
        <f t="shared" si="28"/>
        <v>18.312285716736138</v>
      </c>
      <c r="J109" s="554">
        <f t="shared" si="28"/>
        <v>1.0534959121999401</v>
      </c>
      <c r="K109" s="554">
        <f t="shared" si="28"/>
        <v>1.0421045402088551</v>
      </c>
      <c r="L109" s="554">
        <f t="shared" si="28"/>
        <v>18.465673203722041</v>
      </c>
      <c r="M109" s="554">
        <f t="shared" si="28"/>
        <v>1.0193218013444318</v>
      </c>
      <c r="N109" s="554">
        <f t="shared" si="28"/>
        <v>1.0079304293533471</v>
      </c>
      <c r="O109" s="554">
        <f t="shared" si="15"/>
        <v>85.543012691940291</v>
      </c>
      <c r="P109" s="1001"/>
      <c r="Q109" s="1001"/>
      <c r="R109" s="1001"/>
      <c r="S109" s="1001"/>
      <c r="T109" s="1001"/>
      <c r="U109" s="1001"/>
      <c r="V109" s="1001"/>
      <c r="W109" s="1001"/>
      <c r="X109" s="1001"/>
      <c r="Y109" s="1001"/>
      <c r="Z109" s="1001"/>
      <c r="AA109" s="1001"/>
      <c r="AB109" s="1001"/>
    </row>
    <row r="110" spans="2:28" s="199" customFormat="1" x14ac:dyDescent="0.2">
      <c r="B110" s="561" t="s">
        <v>721</v>
      </c>
      <c r="C110" s="562">
        <f>+C111+C112</f>
        <v>1.1358141285629113</v>
      </c>
      <c r="D110" s="562">
        <f t="shared" ref="D110:N110" si="29">+D111+D112</f>
        <v>1.1218441339109564</v>
      </c>
      <c r="E110" s="562">
        <f t="shared" si="29"/>
        <v>1.1104527670376176</v>
      </c>
      <c r="F110" s="562">
        <f t="shared" si="29"/>
        <v>1.0990613950465331</v>
      </c>
      <c r="G110" s="562">
        <f t="shared" si="29"/>
        <v>1.0876700230554481</v>
      </c>
      <c r="H110" s="562">
        <f t="shared" si="29"/>
        <v>1.0762786561821098</v>
      </c>
      <c r="I110" s="562">
        <f t="shared" si="29"/>
        <v>1.0668361220787261</v>
      </c>
      <c r="J110" s="562">
        <f t="shared" si="29"/>
        <v>1.0534959121999401</v>
      </c>
      <c r="K110" s="562">
        <f t="shared" si="29"/>
        <v>1.0421045402088551</v>
      </c>
      <c r="L110" s="562">
        <f t="shared" si="29"/>
        <v>1.030713173335517</v>
      </c>
      <c r="M110" s="562">
        <f t="shared" si="29"/>
        <v>1.0193218013444318</v>
      </c>
      <c r="N110" s="562">
        <f t="shared" si="29"/>
        <v>1.0079304293533471</v>
      </c>
      <c r="O110" s="562">
        <f t="shared" si="15"/>
        <v>12.851523082316396</v>
      </c>
      <c r="P110" s="1001"/>
      <c r="Q110" s="1001"/>
      <c r="R110" s="1001"/>
      <c r="S110" s="1001"/>
      <c r="T110" s="1001"/>
      <c r="U110" s="1001"/>
      <c r="V110" s="1001"/>
      <c r="W110" s="1001"/>
      <c r="X110" s="1001"/>
      <c r="Y110" s="1001"/>
      <c r="Z110" s="1001"/>
      <c r="AA110" s="1001"/>
      <c r="AB110" s="1001"/>
    </row>
    <row r="111" spans="2:28" s="199" customFormat="1" x14ac:dyDescent="0.2">
      <c r="B111" s="21" t="s">
        <v>722</v>
      </c>
      <c r="C111" s="554">
        <v>1.1338644155405493</v>
      </c>
      <c r="D111" s="554">
        <v>1.1218441339109564</v>
      </c>
      <c r="E111" s="554">
        <v>1.1104527670376176</v>
      </c>
      <c r="F111" s="554">
        <v>1.0990613950465331</v>
      </c>
      <c r="G111" s="554">
        <v>1.0876700230554481</v>
      </c>
      <c r="H111" s="554">
        <v>1.0762786561821098</v>
      </c>
      <c r="I111" s="554">
        <v>1.0648872841910249</v>
      </c>
      <c r="J111" s="554">
        <v>1.0534959121999401</v>
      </c>
      <c r="K111" s="554">
        <v>1.0421045402088551</v>
      </c>
      <c r="L111" s="554">
        <v>1.030713173335517</v>
      </c>
      <c r="M111" s="554">
        <v>1.0193218013444318</v>
      </c>
      <c r="N111" s="554">
        <v>1.0079304293533471</v>
      </c>
      <c r="O111" s="554">
        <f t="shared" si="15"/>
        <v>12.847624531406332</v>
      </c>
      <c r="P111" s="1001"/>
      <c r="Q111" s="1001"/>
      <c r="R111" s="1001"/>
      <c r="S111" s="1001"/>
      <c r="T111" s="1001"/>
      <c r="U111" s="1001"/>
      <c r="V111" s="1001"/>
      <c r="W111" s="1001"/>
      <c r="X111" s="1001"/>
      <c r="Y111" s="1001"/>
      <c r="Z111" s="1001"/>
      <c r="AA111" s="1001"/>
      <c r="AB111" s="1001"/>
    </row>
    <row r="112" spans="2:28" s="199" customFormat="1" x14ac:dyDescent="0.2">
      <c r="B112" s="594" t="s">
        <v>723</v>
      </c>
      <c r="C112" s="554">
        <v>1.9497130223619936E-3</v>
      </c>
      <c r="D112" s="554">
        <v>0</v>
      </c>
      <c r="E112" s="554">
        <v>0</v>
      </c>
      <c r="F112" s="554">
        <v>0</v>
      </c>
      <c r="G112" s="554">
        <v>0</v>
      </c>
      <c r="H112" s="554">
        <v>0</v>
      </c>
      <c r="I112" s="554">
        <v>1.9488378877012874E-3</v>
      </c>
      <c r="J112" s="554">
        <v>0</v>
      </c>
      <c r="K112" s="554">
        <v>0</v>
      </c>
      <c r="L112" s="554">
        <v>0</v>
      </c>
      <c r="M112" s="554">
        <v>0</v>
      </c>
      <c r="N112" s="554">
        <v>0</v>
      </c>
      <c r="O112" s="554">
        <f t="shared" ref="O112:O118" si="30">SUM(C112:N112)</f>
        <v>3.898550910063281E-3</v>
      </c>
      <c r="P112" s="1001"/>
      <c r="Q112" s="1001"/>
      <c r="R112" s="1001"/>
      <c r="S112" s="1001"/>
      <c r="T112" s="1001"/>
      <c r="U112" s="1001"/>
      <c r="V112" s="1001"/>
      <c r="W112" s="1001"/>
      <c r="X112" s="1001"/>
      <c r="Y112" s="1001"/>
      <c r="Z112" s="1001"/>
      <c r="AA112" s="1001"/>
      <c r="AB112" s="1001"/>
    </row>
    <row r="113" spans="2:28" s="199" customFormat="1" x14ac:dyDescent="0.2">
      <c r="B113" s="561" t="s">
        <v>724</v>
      </c>
      <c r="C113" s="562">
        <f>+C114+C115</f>
        <v>20.765630389922563</v>
      </c>
      <c r="D113" s="562">
        <f t="shared" ref="D113:N113" si="31">+D114+D115</f>
        <v>0</v>
      </c>
      <c r="E113" s="562">
        <f t="shared" si="31"/>
        <v>0</v>
      </c>
      <c r="F113" s="562">
        <f t="shared" si="31"/>
        <v>17.245449594657412</v>
      </c>
      <c r="G113" s="562">
        <f t="shared" si="31"/>
        <v>0</v>
      </c>
      <c r="H113" s="562">
        <f t="shared" si="31"/>
        <v>0</v>
      </c>
      <c r="I113" s="562">
        <f t="shared" si="31"/>
        <v>17.245449594657412</v>
      </c>
      <c r="J113" s="562">
        <f t="shared" si="31"/>
        <v>0</v>
      </c>
      <c r="K113" s="562">
        <f t="shared" si="31"/>
        <v>0</v>
      </c>
      <c r="L113" s="562">
        <f t="shared" si="31"/>
        <v>17.434960030386524</v>
      </c>
      <c r="M113" s="562">
        <f t="shared" si="31"/>
        <v>0</v>
      </c>
      <c r="N113" s="562">
        <f t="shared" si="31"/>
        <v>0</v>
      </c>
      <c r="O113" s="562">
        <f t="shared" si="30"/>
        <v>72.691489609623915</v>
      </c>
      <c r="P113" s="1001"/>
      <c r="Q113" s="1001"/>
      <c r="R113" s="1001"/>
      <c r="S113" s="1001"/>
      <c r="T113" s="1001"/>
      <c r="U113" s="1001"/>
      <c r="V113" s="1001"/>
      <c r="W113" s="1001"/>
      <c r="X113" s="1001"/>
      <c r="Y113" s="1001"/>
      <c r="Z113" s="1001"/>
      <c r="AA113" s="1001"/>
      <c r="AB113" s="1001"/>
    </row>
    <row r="114" spans="2:28" s="199" customFormat="1" x14ac:dyDescent="0.2">
      <c r="B114" s="21" t="s">
        <v>722</v>
      </c>
      <c r="C114" s="554">
        <v>20.765630389922563</v>
      </c>
      <c r="D114" s="554">
        <v>0</v>
      </c>
      <c r="E114" s="554">
        <v>0</v>
      </c>
      <c r="F114" s="554">
        <v>17.245449594657412</v>
      </c>
      <c r="G114" s="554">
        <v>0</v>
      </c>
      <c r="H114" s="554">
        <v>0</v>
      </c>
      <c r="I114" s="554">
        <v>17.245449594657412</v>
      </c>
      <c r="J114" s="554">
        <v>0</v>
      </c>
      <c r="K114" s="554">
        <v>0</v>
      </c>
      <c r="L114" s="554">
        <v>17.434960030386524</v>
      </c>
      <c r="M114" s="554">
        <v>0</v>
      </c>
      <c r="N114" s="554">
        <v>0</v>
      </c>
      <c r="O114" s="554">
        <f t="shared" si="30"/>
        <v>72.691489609623915</v>
      </c>
      <c r="P114" s="1001"/>
      <c r="Q114" s="1001"/>
      <c r="R114" s="1001"/>
      <c r="S114" s="1001"/>
      <c r="T114" s="1001"/>
      <c r="U114" s="1001"/>
      <c r="V114" s="1001"/>
      <c r="W114" s="1001"/>
      <c r="X114" s="1001"/>
      <c r="Y114" s="1001"/>
      <c r="Z114" s="1001"/>
      <c r="AA114" s="1001"/>
      <c r="AB114" s="1001"/>
    </row>
    <row r="115" spans="2:28" s="199" customFormat="1" x14ac:dyDescent="0.2">
      <c r="B115" s="594" t="s">
        <v>723</v>
      </c>
      <c r="C115" s="554">
        <v>0</v>
      </c>
      <c r="D115" s="554">
        <v>0</v>
      </c>
      <c r="E115" s="554">
        <v>0</v>
      </c>
      <c r="F115" s="554">
        <v>0</v>
      </c>
      <c r="G115" s="554">
        <v>0</v>
      </c>
      <c r="H115" s="554">
        <v>0</v>
      </c>
      <c r="I115" s="554">
        <v>0</v>
      </c>
      <c r="J115" s="554">
        <v>0</v>
      </c>
      <c r="K115" s="554">
        <v>0</v>
      </c>
      <c r="L115" s="554">
        <v>0</v>
      </c>
      <c r="M115" s="554">
        <v>0</v>
      </c>
      <c r="N115" s="554">
        <v>0</v>
      </c>
      <c r="O115" s="554">
        <f t="shared" si="30"/>
        <v>0</v>
      </c>
      <c r="P115" s="1001"/>
      <c r="Q115" s="1001"/>
      <c r="R115" s="1001"/>
      <c r="S115" s="1001"/>
      <c r="T115" s="1001"/>
      <c r="U115" s="1001"/>
      <c r="V115" s="1001"/>
      <c r="W115" s="1001"/>
      <c r="X115" s="1001"/>
      <c r="Y115" s="1001"/>
      <c r="Z115" s="1001"/>
      <c r="AA115" s="1001"/>
      <c r="AB115" s="1001"/>
    </row>
    <row r="116" spans="2:28" s="199" customFormat="1" x14ac:dyDescent="0.2">
      <c r="B116" s="561" t="s">
        <v>725</v>
      </c>
      <c r="C116" s="562">
        <f t="shared" ref="C116:N116" si="32">+C117+C118</f>
        <v>0.37736563000000001</v>
      </c>
      <c r="D116" s="562">
        <f t="shared" si="32"/>
        <v>0</v>
      </c>
      <c r="E116" s="562">
        <f t="shared" si="32"/>
        <v>2.613E-2</v>
      </c>
      <c r="F116" s="562">
        <f t="shared" si="32"/>
        <v>0</v>
      </c>
      <c r="G116" s="562">
        <f t="shared" si="32"/>
        <v>0</v>
      </c>
      <c r="H116" s="562">
        <f t="shared" si="32"/>
        <v>0</v>
      </c>
      <c r="I116" s="562">
        <f t="shared" si="32"/>
        <v>0.37736563000000001</v>
      </c>
      <c r="J116" s="562">
        <f t="shared" si="32"/>
        <v>0</v>
      </c>
      <c r="K116" s="562">
        <f t="shared" si="32"/>
        <v>2.613E-2</v>
      </c>
      <c r="L116" s="562">
        <f t="shared" si="32"/>
        <v>0</v>
      </c>
      <c r="M116" s="562">
        <f t="shared" si="32"/>
        <v>0</v>
      </c>
      <c r="N116" s="562">
        <f t="shared" si="32"/>
        <v>0</v>
      </c>
      <c r="O116" s="562">
        <f t="shared" si="30"/>
        <v>0.80699125999999999</v>
      </c>
      <c r="P116" s="1001"/>
      <c r="Q116" s="1001"/>
      <c r="R116" s="1001"/>
      <c r="S116" s="1001"/>
      <c r="T116" s="1001"/>
      <c r="U116" s="1001"/>
      <c r="V116" s="1001"/>
      <c r="W116" s="1001"/>
      <c r="X116" s="1001"/>
      <c r="Y116" s="1001"/>
      <c r="Z116" s="1001"/>
      <c r="AA116" s="1001"/>
      <c r="AB116" s="1001"/>
    </row>
    <row r="117" spans="2:28" s="199" customFormat="1" x14ac:dyDescent="0.2">
      <c r="B117" s="21" t="s">
        <v>722</v>
      </c>
      <c r="C117" s="554">
        <v>0</v>
      </c>
      <c r="D117" s="554">
        <v>0</v>
      </c>
      <c r="E117" s="554">
        <v>0</v>
      </c>
      <c r="F117" s="554">
        <v>0</v>
      </c>
      <c r="G117" s="554">
        <v>0</v>
      </c>
      <c r="H117" s="554">
        <v>0</v>
      </c>
      <c r="I117" s="554">
        <v>0</v>
      </c>
      <c r="J117" s="554">
        <v>0</v>
      </c>
      <c r="K117" s="554">
        <v>0</v>
      </c>
      <c r="L117" s="554">
        <v>0</v>
      </c>
      <c r="M117" s="554">
        <v>0</v>
      </c>
      <c r="N117" s="554">
        <v>0</v>
      </c>
      <c r="O117" s="554">
        <f t="shared" si="30"/>
        <v>0</v>
      </c>
      <c r="P117" s="1001"/>
      <c r="Q117" s="1001"/>
      <c r="R117" s="1001"/>
      <c r="S117" s="1001"/>
      <c r="T117" s="1001"/>
      <c r="U117" s="1001"/>
      <c r="V117" s="1001"/>
      <c r="W117" s="1001"/>
      <c r="X117" s="1001"/>
      <c r="Y117" s="1001"/>
      <c r="Z117" s="1001"/>
      <c r="AA117" s="1001"/>
      <c r="AB117" s="1001"/>
    </row>
    <row r="118" spans="2:28" s="199" customFormat="1" x14ac:dyDescent="0.2">
      <c r="B118" s="594" t="s">
        <v>723</v>
      </c>
      <c r="C118" s="554">
        <v>0.37736563000000001</v>
      </c>
      <c r="D118" s="554">
        <v>0</v>
      </c>
      <c r="E118" s="554">
        <v>2.613E-2</v>
      </c>
      <c r="F118" s="554">
        <v>0</v>
      </c>
      <c r="G118" s="554">
        <v>0</v>
      </c>
      <c r="H118" s="554">
        <v>0</v>
      </c>
      <c r="I118" s="554">
        <v>0.37736563000000001</v>
      </c>
      <c r="J118" s="554">
        <v>0</v>
      </c>
      <c r="K118" s="554">
        <v>2.613E-2</v>
      </c>
      <c r="L118" s="554">
        <v>0</v>
      </c>
      <c r="M118" s="554">
        <v>0</v>
      </c>
      <c r="N118" s="554">
        <v>0</v>
      </c>
      <c r="O118" s="554">
        <f t="shared" si="30"/>
        <v>0.80699125999999999</v>
      </c>
      <c r="P118" s="1001"/>
      <c r="Q118" s="1001"/>
      <c r="R118" s="1001"/>
      <c r="S118" s="1001"/>
      <c r="T118" s="1001"/>
      <c r="U118" s="1001"/>
      <c r="V118" s="1001"/>
      <c r="W118" s="1001"/>
      <c r="X118" s="1001"/>
      <c r="Y118" s="1001"/>
      <c r="Z118" s="1001"/>
      <c r="AA118" s="1001"/>
      <c r="AB118" s="1001"/>
    </row>
    <row r="119" spans="2:28" s="199" customFormat="1" ht="6" customHeight="1" x14ac:dyDescent="0.2">
      <c r="B119" s="544"/>
      <c r="C119" s="554"/>
      <c r="D119" s="554"/>
      <c r="E119" s="554"/>
      <c r="F119" s="554"/>
      <c r="G119" s="554"/>
      <c r="H119" s="554"/>
      <c r="I119" s="554"/>
      <c r="J119" s="554"/>
      <c r="K119" s="554"/>
      <c r="L119" s="554"/>
      <c r="M119" s="554"/>
      <c r="N119" s="554"/>
      <c r="O119" s="554"/>
      <c r="P119" s="1001"/>
      <c r="Q119" s="1001"/>
      <c r="R119" s="1001"/>
      <c r="S119" s="1001"/>
      <c r="T119" s="1001"/>
      <c r="U119" s="1001"/>
      <c r="V119" s="1001"/>
      <c r="W119" s="1001"/>
      <c r="X119" s="1001"/>
      <c r="Y119" s="1001"/>
      <c r="Z119" s="1001"/>
      <c r="AA119" s="1001"/>
      <c r="AB119" s="1001"/>
    </row>
    <row r="120" spans="2:28" s="199" customFormat="1" x14ac:dyDescent="0.2">
      <c r="B120" s="595" t="s">
        <v>726</v>
      </c>
      <c r="C120" s="596">
        <v>65.383291366534706</v>
      </c>
      <c r="D120" s="596">
        <v>194.64174847222557</v>
      </c>
      <c r="E120" s="596">
        <v>802.49381132345798</v>
      </c>
      <c r="F120" s="596">
        <v>64.73614791747417</v>
      </c>
      <c r="G120" s="596">
        <v>186.46482651506022</v>
      </c>
      <c r="H120" s="596">
        <v>999.18686730800152</v>
      </c>
      <c r="I120" s="596">
        <v>49.863800871331918</v>
      </c>
      <c r="J120" s="596">
        <v>184.5320593789807</v>
      </c>
      <c r="K120" s="596">
        <v>623.17391064610877</v>
      </c>
      <c r="L120" s="596">
        <v>59.211131958372576</v>
      </c>
      <c r="M120" s="596">
        <v>170.23649465064133</v>
      </c>
      <c r="N120" s="596">
        <v>840.88417997876036</v>
      </c>
      <c r="O120" s="596">
        <f t="shared" ref="O120:O122" si="33">SUM(C120:N120)</f>
        <v>4240.8082703869495</v>
      </c>
      <c r="P120" s="1001"/>
      <c r="Q120" s="1001"/>
      <c r="R120" s="1001"/>
      <c r="S120" s="1001"/>
      <c r="T120" s="1001"/>
      <c r="U120" s="1001"/>
      <c r="V120" s="1001"/>
      <c r="W120" s="1001"/>
      <c r="X120" s="1001"/>
      <c r="Y120" s="1001"/>
      <c r="Z120" s="1001"/>
      <c r="AA120" s="1001"/>
      <c r="AB120" s="1001"/>
    </row>
    <row r="121" spans="2:28" s="199" customFormat="1" x14ac:dyDescent="0.2">
      <c r="B121" s="563" t="s">
        <v>727</v>
      </c>
      <c r="C121" s="564">
        <v>12.712731873581422</v>
      </c>
      <c r="D121" s="564">
        <v>12.698602614656714</v>
      </c>
      <c r="E121" s="564">
        <v>21.312910227048832</v>
      </c>
      <c r="F121" s="564">
        <v>12.675541710913851</v>
      </c>
      <c r="G121" s="564">
        <v>12.48319958443898</v>
      </c>
      <c r="H121" s="564">
        <v>339.66613771855964</v>
      </c>
      <c r="I121" s="564">
        <v>11.440039596005086</v>
      </c>
      <c r="J121" s="564">
        <v>11.592237033549383</v>
      </c>
      <c r="K121" s="564">
        <v>20.568127785013708</v>
      </c>
      <c r="L121" s="564">
        <v>11.403479340936599</v>
      </c>
      <c r="M121" s="564">
        <v>11.557625488424934</v>
      </c>
      <c r="N121" s="564">
        <v>338.39407541511315</v>
      </c>
      <c r="O121" s="564">
        <f t="shared" si="33"/>
        <v>816.50470838824231</v>
      </c>
      <c r="P121" s="1001"/>
      <c r="Q121" s="1001"/>
      <c r="R121" s="1001"/>
      <c r="S121" s="1001"/>
      <c r="T121" s="1001"/>
      <c r="U121" s="1001"/>
      <c r="V121" s="1001"/>
      <c r="W121" s="1001"/>
      <c r="X121" s="1001"/>
      <c r="Y121" s="1001"/>
      <c r="Z121" s="1001"/>
      <c r="AA121" s="1001"/>
      <c r="AB121" s="1001"/>
    </row>
    <row r="122" spans="2:28" s="199" customFormat="1" x14ac:dyDescent="0.2">
      <c r="B122" s="595" t="s">
        <v>728</v>
      </c>
      <c r="C122" s="596">
        <v>41.578073796754019</v>
      </c>
      <c r="D122" s="596">
        <v>29.097141225169992</v>
      </c>
      <c r="E122" s="596">
        <v>333.59027230556262</v>
      </c>
      <c r="F122" s="596">
        <v>291.2916750585282</v>
      </c>
      <c r="G122" s="596">
        <v>592.05027349109878</v>
      </c>
      <c r="H122" s="596">
        <v>855.77078594512079</v>
      </c>
      <c r="I122" s="596">
        <v>39.638894097348576</v>
      </c>
      <c r="J122" s="596">
        <v>25.745540871185028</v>
      </c>
      <c r="K122" s="596">
        <v>330.28365147127386</v>
      </c>
      <c r="L122" s="596">
        <v>287.35671740803821</v>
      </c>
      <c r="M122" s="596">
        <v>372.65876278342546</v>
      </c>
      <c r="N122" s="596">
        <v>853.06239504161692</v>
      </c>
      <c r="O122" s="596">
        <f t="shared" si="33"/>
        <v>4052.1241834951225</v>
      </c>
      <c r="P122" s="1001"/>
      <c r="Q122" s="1001"/>
      <c r="R122" s="1001"/>
      <c r="S122" s="1001"/>
      <c r="T122" s="1001"/>
      <c r="U122" s="1001"/>
      <c r="V122" s="1001"/>
      <c r="W122" s="1001"/>
      <c r="X122" s="1001"/>
      <c r="Y122" s="1001"/>
      <c r="Z122" s="1001"/>
      <c r="AA122" s="1001"/>
      <c r="AB122" s="1001"/>
    </row>
    <row r="123" spans="2:28" s="199" customFormat="1" x14ac:dyDescent="0.2">
      <c r="B123" s="652"/>
      <c r="C123" s="269"/>
      <c r="D123" s="269"/>
      <c r="E123" s="269"/>
      <c r="F123" s="269"/>
      <c r="G123" s="269"/>
      <c r="H123" s="269"/>
      <c r="I123" s="269"/>
      <c r="J123" s="269"/>
      <c r="K123" s="269"/>
      <c r="L123" s="652"/>
      <c r="M123" s="652"/>
      <c r="N123" s="652"/>
      <c r="O123" s="652"/>
    </row>
    <row r="124" spans="2:28" s="199" customFormat="1" x14ac:dyDescent="0.2">
      <c r="B124" s="545" t="s">
        <v>729</v>
      </c>
      <c r="C124" s="652"/>
      <c r="D124" s="652"/>
      <c r="E124" s="652"/>
      <c r="F124" s="652"/>
      <c r="G124" s="652"/>
      <c r="H124" s="652"/>
      <c r="I124" s="652"/>
      <c r="J124" s="652"/>
      <c r="K124" s="652"/>
      <c r="L124" s="652"/>
      <c r="M124" s="652"/>
      <c r="N124" s="652"/>
      <c r="O124" s="652"/>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0" orientation="portrait" r:id="rId1"/>
  <headerFooter alignWithMargins="0">
    <oddFooter>&amp;R&amp;8&amp;A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6"/>
  <sheetViews>
    <sheetView showGridLines="0" showRuler="0" view="pageBreakPreview" zoomScale="85" zoomScaleNormal="85" zoomScaleSheetLayoutView="85" workbookViewId="0"/>
  </sheetViews>
  <sheetFormatPr baseColWidth="10" defaultColWidth="11.42578125" defaultRowHeight="12.75" x14ac:dyDescent="0.2"/>
  <cols>
    <col min="1" max="1" width="7.140625" style="25" customWidth="1"/>
    <col min="2" max="2" width="40" style="653" customWidth="1"/>
    <col min="3" max="13" width="15.42578125" style="653" bestFit="1" customWidth="1"/>
    <col min="14" max="14" width="16.7109375" style="653" customWidth="1"/>
    <col min="15" max="19" width="12.42578125" style="653" bestFit="1" customWidth="1"/>
    <col min="20" max="24" width="11.5703125" style="653" bestFit="1" customWidth="1"/>
    <col min="25" max="25" width="12.42578125" style="653" bestFit="1" customWidth="1"/>
    <col min="26" max="26" width="13.7109375" style="653" bestFit="1" customWidth="1"/>
    <col min="27" max="16384" width="11.42578125" style="653"/>
  </cols>
  <sheetData>
    <row r="1" spans="1:29" x14ac:dyDescent="0.2">
      <c r="A1" s="16" t="s">
        <v>66</v>
      </c>
      <c r="D1" s="654"/>
    </row>
    <row r="2" spans="1:29" ht="11.25" x14ac:dyDescent="0.2">
      <c r="A2" s="653"/>
    </row>
    <row r="3" spans="1:29" ht="14.25" x14ac:dyDescent="0.2">
      <c r="A3" s="653"/>
      <c r="B3" s="146" t="s">
        <v>67</v>
      </c>
      <c r="C3" s="655"/>
      <c r="D3" s="655"/>
      <c r="E3" s="150"/>
      <c r="F3" s="150"/>
      <c r="G3" s="150"/>
      <c r="H3" s="150"/>
      <c r="I3" s="150"/>
      <c r="J3" s="150"/>
      <c r="K3" s="150"/>
      <c r="L3" s="150"/>
      <c r="M3" s="150"/>
      <c r="N3" s="150"/>
    </row>
    <row r="4" spans="1:29" ht="14.25" x14ac:dyDescent="0.2">
      <c r="A4" s="653"/>
      <c r="B4" s="149" t="s">
        <v>68</v>
      </c>
      <c r="C4" s="655"/>
      <c r="D4" s="655"/>
      <c r="E4" s="150"/>
      <c r="F4" s="150"/>
      <c r="G4" s="150"/>
      <c r="H4" s="150"/>
      <c r="I4" s="150"/>
      <c r="J4" s="150"/>
      <c r="K4" s="150"/>
      <c r="L4" s="150"/>
      <c r="M4" s="150"/>
      <c r="N4" s="150"/>
    </row>
    <row r="5" spans="1:29" ht="11.25" x14ac:dyDescent="0.2">
      <c r="A5" s="653"/>
      <c r="B5" s="656"/>
      <c r="C5" s="655"/>
      <c r="D5" s="655"/>
      <c r="E5" s="150"/>
      <c r="F5" s="150"/>
      <c r="G5" s="150"/>
      <c r="H5" s="150"/>
      <c r="I5" s="150"/>
      <c r="J5" s="150"/>
      <c r="K5" s="150"/>
      <c r="L5" s="150"/>
      <c r="M5" s="150"/>
      <c r="N5" s="150"/>
    </row>
    <row r="6" spans="1:29" ht="16.5" x14ac:dyDescent="0.25">
      <c r="A6" s="653"/>
      <c r="B6" s="1150" t="s">
        <v>735</v>
      </c>
      <c r="C6" s="1150"/>
      <c r="D6" s="1150"/>
      <c r="E6" s="1150"/>
      <c r="F6" s="1150"/>
      <c r="G6" s="1150"/>
      <c r="H6" s="1150"/>
      <c r="I6" s="1150"/>
      <c r="J6" s="1150"/>
      <c r="K6" s="1150"/>
      <c r="L6" s="1150"/>
      <c r="M6" s="1150"/>
      <c r="N6" s="1150"/>
    </row>
    <row r="7" spans="1:29" ht="16.5" x14ac:dyDescent="0.25">
      <c r="A7" s="653"/>
      <c r="B7" s="1150" t="s">
        <v>627</v>
      </c>
      <c r="C7" s="1150"/>
      <c r="D7" s="1150"/>
      <c r="E7" s="1150"/>
      <c r="F7" s="1150"/>
      <c r="G7" s="1150"/>
      <c r="H7" s="1150"/>
      <c r="I7" s="1150"/>
      <c r="J7" s="1150"/>
      <c r="K7" s="1150"/>
      <c r="L7" s="1150"/>
      <c r="M7" s="1150"/>
      <c r="N7" s="1150"/>
    </row>
    <row r="8" spans="1:29" ht="11.25" x14ac:dyDescent="0.2">
      <c r="A8" s="653"/>
      <c r="B8" s="657"/>
      <c r="C8" s="658"/>
      <c r="D8" s="658"/>
      <c r="E8" s="659"/>
      <c r="F8" s="660"/>
      <c r="G8" s="659"/>
      <c r="H8" s="659"/>
      <c r="I8" s="659"/>
      <c r="J8" s="659"/>
      <c r="K8" s="659"/>
      <c r="L8" s="659"/>
      <c r="M8" s="659"/>
      <c r="N8" s="659"/>
    </row>
    <row r="9" spans="1:29" ht="13.5" customHeight="1" thickBot="1" x14ac:dyDescent="0.25">
      <c r="A9" s="653"/>
      <c r="B9" s="503" t="s">
        <v>736</v>
      </c>
      <c r="C9" s="658"/>
      <c r="D9" s="658"/>
      <c r="E9" s="659"/>
      <c r="F9" s="660"/>
      <c r="G9" s="659"/>
      <c r="H9" s="659"/>
      <c r="I9" s="659"/>
      <c r="J9" s="659"/>
      <c r="K9" s="659"/>
      <c r="L9" s="659"/>
      <c r="M9" s="659"/>
      <c r="N9" s="659"/>
    </row>
    <row r="10" spans="1:29" ht="12" customHeight="1" thickTop="1" x14ac:dyDescent="0.2">
      <c r="A10" s="653"/>
      <c r="B10" s="1151" t="s">
        <v>737</v>
      </c>
      <c r="C10" s="1153">
        <v>2015</v>
      </c>
      <c r="D10" s="1153">
        <v>2016</v>
      </c>
      <c r="E10" s="1153">
        <v>2017</v>
      </c>
      <c r="F10" s="1153">
        <v>2018</v>
      </c>
      <c r="G10" s="1153">
        <v>2019</v>
      </c>
      <c r="H10" s="1153">
        <v>2020</v>
      </c>
      <c r="I10" s="1153">
        <v>2021</v>
      </c>
      <c r="J10" s="1153">
        <v>2022</v>
      </c>
      <c r="K10" s="1153">
        <v>2023</v>
      </c>
      <c r="L10" s="1153">
        <v>2024</v>
      </c>
      <c r="M10" s="1153" t="s">
        <v>738</v>
      </c>
      <c r="N10" s="1153" t="s">
        <v>162</v>
      </c>
    </row>
    <row r="11" spans="1:29" ht="11.25" customHeight="1" thickBot="1" x14ac:dyDescent="0.25">
      <c r="A11" s="653"/>
      <c r="B11" s="1152"/>
      <c r="C11" s="1154"/>
      <c r="D11" s="1154"/>
      <c r="E11" s="1154"/>
      <c r="F11" s="1154"/>
      <c r="G11" s="1154"/>
      <c r="H11" s="1154"/>
      <c r="I11" s="1154"/>
      <c r="J11" s="1154"/>
      <c r="K11" s="1154"/>
      <c r="L11" s="1154"/>
      <c r="M11" s="1154"/>
      <c r="N11" s="1154"/>
    </row>
    <row r="12" spans="1:29" ht="0.75" customHeight="1" thickTop="1" thickBot="1" x14ac:dyDescent="0.3">
      <c r="A12" s="653"/>
      <c r="B12" s="661"/>
      <c r="C12" s="662"/>
      <c r="D12" s="663"/>
      <c r="E12" s="662"/>
      <c r="F12" s="664">
        <v>2010</v>
      </c>
      <c r="G12" s="662"/>
      <c r="H12" s="664"/>
      <c r="I12" s="662"/>
      <c r="J12" s="664"/>
      <c r="K12" s="662"/>
      <c r="L12" s="662"/>
      <c r="M12" s="665"/>
      <c r="N12" s="666"/>
    </row>
    <row r="13" spans="1:29" s="667" customFormat="1" ht="12" customHeight="1" thickTop="1" thickBot="1" x14ac:dyDescent="0.3">
      <c r="B13" s="668"/>
      <c r="C13" s="664"/>
      <c r="D13" s="664"/>
      <c r="E13" s="664"/>
      <c r="F13" s="664"/>
      <c r="G13" s="664"/>
      <c r="H13" s="664"/>
      <c r="I13" s="664"/>
      <c r="J13" s="664"/>
      <c r="K13" s="664"/>
      <c r="L13" s="664"/>
      <c r="M13" s="669"/>
      <c r="N13" s="666"/>
    </row>
    <row r="14" spans="1:29" s="667" customFormat="1" ht="15" thickTop="1" x14ac:dyDescent="0.2">
      <c r="B14" s="670" t="s">
        <v>643</v>
      </c>
      <c r="C14" s="671">
        <f>+C16+C17</f>
        <v>12886982.235061854</v>
      </c>
      <c r="D14" s="671">
        <f t="shared" ref="D14:N14" si="0">+D16+D17</f>
        <v>20921735.201890692</v>
      </c>
      <c r="E14" s="671">
        <f t="shared" si="0"/>
        <v>15481817.356890341</v>
      </c>
      <c r="F14" s="671">
        <f t="shared" si="0"/>
        <v>12039316.322758302</v>
      </c>
      <c r="G14" s="671">
        <f t="shared" si="0"/>
        <v>11015953.976529518</v>
      </c>
      <c r="H14" s="671">
        <f t="shared" si="0"/>
        <v>13519268.456408434</v>
      </c>
      <c r="I14" s="671">
        <f t="shared" si="0"/>
        <v>13390452.656044703</v>
      </c>
      <c r="J14" s="671">
        <f t="shared" si="0"/>
        <v>11465536.296827275</v>
      </c>
      <c r="K14" s="671">
        <f t="shared" si="0"/>
        <v>12939809.12127934</v>
      </c>
      <c r="L14" s="671">
        <f t="shared" si="0"/>
        <v>16658484.053987563</v>
      </c>
      <c r="M14" s="671">
        <f t="shared" si="0"/>
        <v>67485526.766582116</v>
      </c>
      <c r="N14" s="671">
        <f t="shared" si="0"/>
        <v>207804882.44426012</v>
      </c>
      <c r="O14" s="1004"/>
      <c r="P14" s="1004"/>
      <c r="Q14" s="1004"/>
      <c r="R14" s="1004"/>
      <c r="S14" s="1004"/>
      <c r="T14" s="1004"/>
      <c r="U14" s="1004"/>
      <c r="V14" s="1004"/>
      <c r="W14" s="1004"/>
      <c r="X14" s="1004"/>
      <c r="Y14" s="1004"/>
      <c r="Z14" s="1004"/>
      <c r="AA14" s="1003"/>
      <c r="AB14" s="1003"/>
      <c r="AC14" s="1003"/>
    </row>
    <row r="15" spans="1:29" s="667" customFormat="1" ht="14.25" x14ac:dyDescent="0.2">
      <c r="B15" s="672" t="s">
        <v>739</v>
      </c>
      <c r="C15" s="673">
        <f>+C14/$N$67</f>
        <v>4.419782739174942E-2</v>
      </c>
      <c r="D15" s="673">
        <f t="shared" ref="D15:N15" si="1">+D14/$N$67</f>
        <v>7.1754210902317914E-2</v>
      </c>
      <c r="E15" s="673">
        <f t="shared" si="1"/>
        <v>5.3097201405984965E-2</v>
      </c>
      <c r="F15" s="673">
        <f t="shared" si="1"/>
        <v>4.1290630734340326E-2</v>
      </c>
      <c r="G15" s="673">
        <f t="shared" si="1"/>
        <v>3.778085695543526E-2</v>
      </c>
      <c r="H15" s="673">
        <f t="shared" si="1"/>
        <v>4.6366347279766747E-2</v>
      </c>
      <c r="I15" s="673">
        <f t="shared" si="1"/>
        <v>4.5924554282309502E-2</v>
      </c>
      <c r="J15" s="673">
        <f t="shared" si="1"/>
        <v>3.9322766568443052E-2</v>
      </c>
      <c r="K15" s="673">
        <f t="shared" si="1"/>
        <v>4.4379005076027718E-2</v>
      </c>
      <c r="L15" s="673">
        <f t="shared" si="1"/>
        <v>5.7132755318244494E-2</v>
      </c>
      <c r="M15" s="673">
        <f t="shared" si="1"/>
        <v>0.23145167806280953</v>
      </c>
      <c r="N15" s="673">
        <f t="shared" si="1"/>
        <v>0.71269783397742881</v>
      </c>
      <c r="O15" s="1004"/>
      <c r="P15" s="1004"/>
      <c r="Q15" s="1004"/>
      <c r="R15" s="1004"/>
      <c r="S15" s="1004"/>
      <c r="T15" s="1004"/>
      <c r="U15" s="1004"/>
      <c r="V15" s="1004"/>
      <c r="W15" s="1004"/>
      <c r="X15" s="1004"/>
      <c r="Y15" s="1004"/>
      <c r="Z15" s="1004"/>
    </row>
    <row r="16" spans="1:29" s="667" customFormat="1" ht="14.25" x14ac:dyDescent="0.2">
      <c r="B16" s="674" t="s">
        <v>99</v>
      </c>
      <c r="C16" s="675">
        <v>6288758.4728848273</v>
      </c>
      <c r="D16" s="675">
        <v>14110065.727982851</v>
      </c>
      <c r="E16" s="675">
        <v>9529532.0646042749</v>
      </c>
      <c r="F16" s="675">
        <v>6604477.1009009844</v>
      </c>
      <c r="G16" s="675">
        <v>6998367.1532030068</v>
      </c>
      <c r="H16" s="675">
        <v>9917995.309405705</v>
      </c>
      <c r="I16" s="675">
        <v>10457289.376296245</v>
      </c>
      <c r="J16" s="675">
        <v>8610396.7729353216</v>
      </c>
      <c r="K16" s="675">
        <v>10159574.011485685</v>
      </c>
      <c r="L16" s="675">
        <v>13981860.50317725</v>
      </c>
      <c r="M16" s="675">
        <v>47622515.905826353</v>
      </c>
      <c r="N16" s="675">
        <f>SUM(C16:M16)</f>
        <v>144280832.3987025</v>
      </c>
      <c r="O16" s="1004"/>
      <c r="P16" s="1004"/>
      <c r="Q16" s="1004"/>
      <c r="R16" s="1004"/>
      <c r="S16" s="1004"/>
      <c r="T16" s="1004"/>
      <c r="U16" s="1004"/>
      <c r="V16" s="1004"/>
      <c r="W16" s="1004"/>
      <c r="X16" s="1004"/>
      <c r="Y16" s="1004"/>
      <c r="Z16" s="1004"/>
    </row>
    <row r="17" spans="1:26" ht="14.25" x14ac:dyDescent="0.2">
      <c r="A17" s="667"/>
      <c r="B17" s="674" t="s">
        <v>100</v>
      </c>
      <c r="C17" s="675">
        <v>6598223.7621770268</v>
      </c>
      <c r="D17" s="675">
        <v>6811669.4739078395</v>
      </c>
      <c r="E17" s="675">
        <v>5952285.2922860663</v>
      </c>
      <c r="F17" s="675">
        <v>5434839.2218573177</v>
      </c>
      <c r="G17" s="675">
        <v>4017586.8233265108</v>
      </c>
      <c r="H17" s="675">
        <v>3601273.1470027282</v>
      </c>
      <c r="I17" s="675">
        <v>2933163.2797484575</v>
      </c>
      <c r="J17" s="675">
        <v>2855139.5238919528</v>
      </c>
      <c r="K17" s="675">
        <v>2780235.1097936556</v>
      </c>
      <c r="L17" s="675">
        <v>2676623.5508103138</v>
      </c>
      <c r="M17" s="675">
        <v>19863010.860755768</v>
      </c>
      <c r="N17" s="675">
        <f>SUM(C17:M17)</f>
        <v>63524050.045557633</v>
      </c>
      <c r="O17" s="1005"/>
      <c r="P17" s="1005"/>
      <c r="Q17" s="1005"/>
      <c r="R17" s="1005"/>
      <c r="S17" s="1005"/>
      <c r="T17" s="1005"/>
      <c r="U17" s="1005"/>
      <c r="V17" s="1005"/>
      <c r="W17" s="1005"/>
      <c r="X17" s="1005"/>
      <c r="Y17" s="1005"/>
      <c r="Z17" s="1005"/>
    </row>
    <row r="18" spans="1:26" ht="2.25" customHeight="1" x14ac:dyDescent="0.25">
      <c r="A18" s="653"/>
      <c r="B18" s="676"/>
      <c r="C18" s="677"/>
      <c r="D18" s="677"/>
      <c r="E18" s="677"/>
      <c r="F18" s="677"/>
      <c r="G18" s="677"/>
      <c r="H18" s="677"/>
      <c r="I18" s="677"/>
      <c r="J18" s="677"/>
      <c r="K18" s="677"/>
      <c r="L18" s="677"/>
      <c r="M18" s="677"/>
      <c r="N18" s="677"/>
      <c r="O18" s="1005"/>
      <c r="P18" s="1005"/>
      <c r="Q18" s="1005"/>
      <c r="R18" s="1005"/>
      <c r="S18" s="1005"/>
      <c r="T18" s="1005"/>
      <c r="U18" s="1005"/>
      <c r="V18" s="1005"/>
      <c r="W18" s="1005"/>
      <c r="X18" s="1005"/>
      <c r="Y18" s="1005"/>
      <c r="Z18" s="1005"/>
    </row>
    <row r="19" spans="1:26" ht="3" customHeight="1" x14ac:dyDescent="0.25">
      <c r="A19" s="653"/>
      <c r="B19" s="676"/>
      <c r="C19" s="677"/>
      <c r="D19" s="677"/>
      <c r="E19" s="677"/>
      <c r="F19" s="677"/>
      <c r="G19" s="677"/>
      <c r="H19" s="677"/>
      <c r="I19" s="677"/>
      <c r="J19" s="677"/>
      <c r="K19" s="677"/>
      <c r="L19" s="677"/>
      <c r="M19" s="677"/>
      <c r="N19" s="677"/>
      <c r="O19" s="1005"/>
      <c r="P19" s="1005"/>
      <c r="Q19" s="1005"/>
      <c r="R19" s="1005"/>
      <c r="S19" s="1005"/>
      <c r="T19" s="1005"/>
      <c r="U19" s="1005"/>
      <c r="V19" s="1005"/>
      <c r="W19" s="1005"/>
      <c r="X19" s="1005"/>
      <c r="Y19" s="1005"/>
      <c r="Z19" s="1005"/>
    </row>
    <row r="20" spans="1:26" ht="3" customHeight="1" thickBot="1" x14ac:dyDescent="0.3">
      <c r="A20" s="653"/>
      <c r="B20" s="676"/>
      <c r="C20" s="677"/>
      <c r="D20" s="677"/>
      <c r="E20" s="677"/>
      <c r="F20" s="677"/>
      <c r="G20" s="677"/>
      <c r="H20" s="677"/>
      <c r="I20" s="677"/>
      <c r="J20" s="677"/>
      <c r="K20" s="677"/>
      <c r="L20" s="677"/>
      <c r="M20" s="677"/>
      <c r="N20" s="677"/>
      <c r="O20" s="1005"/>
      <c r="P20" s="1005"/>
      <c r="Q20" s="1005"/>
      <c r="R20" s="1005"/>
      <c r="S20" s="1005"/>
      <c r="T20" s="1005"/>
      <c r="U20" s="1005"/>
      <c r="V20" s="1005"/>
      <c r="W20" s="1005"/>
      <c r="X20" s="1005"/>
      <c r="Y20" s="1005"/>
      <c r="Z20" s="1005"/>
    </row>
    <row r="21" spans="1:26" ht="15" thickTop="1" x14ac:dyDescent="0.2">
      <c r="A21" s="653"/>
      <c r="B21" s="678" t="s">
        <v>644</v>
      </c>
      <c r="C21" s="671">
        <f>+C23+C24</f>
        <v>6401651.4710361045</v>
      </c>
      <c r="D21" s="671">
        <f t="shared" ref="D21:M21" si="2">+D23+D24</f>
        <v>3072267.9442785466</v>
      </c>
      <c r="E21" s="671">
        <f t="shared" si="2"/>
        <v>0</v>
      </c>
      <c r="F21" s="671">
        <f t="shared" si="2"/>
        <v>0</v>
      </c>
      <c r="G21" s="671">
        <f t="shared" si="2"/>
        <v>0</v>
      </c>
      <c r="H21" s="671">
        <f t="shared" si="2"/>
        <v>0</v>
      </c>
      <c r="I21" s="671">
        <f t="shared" si="2"/>
        <v>0</v>
      </c>
      <c r="J21" s="671">
        <f t="shared" si="2"/>
        <v>0</v>
      </c>
      <c r="K21" s="671">
        <f t="shared" si="2"/>
        <v>0</v>
      </c>
      <c r="L21" s="671">
        <f t="shared" si="2"/>
        <v>0</v>
      </c>
      <c r="M21" s="671">
        <f t="shared" si="2"/>
        <v>0</v>
      </c>
      <c r="N21" s="671">
        <f t="shared" ref="N21:N24" si="3">SUM(C21:M21)</f>
        <v>9473919.415314652</v>
      </c>
      <c r="O21" s="1005"/>
      <c r="P21" s="1005"/>
      <c r="Q21" s="1005"/>
      <c r="R21" s="1005"/>
      <c r="S21" s="1005"/>
      <c r="T21" s="1005"/>
      <c r="U21" s="1005"/>
      <c r="V21" s="1005"/>
      <c r="W21" s="1005"/>
      <c r="X21" s="1005"/>
      <c r="Y21" s="1005"/>
      <c r="Z21" s="1005"/>
    </row>
    <row r="22" spans="1:26" ht="14.25" x14ac:dyDescent="0.2">
      <c r="A22" s="653"/>
      <c r="B22" s="678" t="s">
        <v>739</v>
      </c>
      <c r="C22" s="679">
        <f>+C21/$N$67</f>
        <v>2.1955418388736103E-2</v>
      </c>
      <c r="D22" s="679">
        <f t="shared" ref="D22:M22" si="4">+D21/$N$67</f>
        <v>1.0536801077678857E-2</v>
      </c>
      <c r="E22" s="679">
        <f t="shared" si="4"/>
        <v>0</v>
      </c>
      <c r="F22" s="679">
        <f t="shared" si="4"/>
        <v>0</v>
      </c>
      <c r="G22" s="679">
        <f t="shared" si="4"/>
        <v>0</v>
      </c>
      <c r="H22" s="679">
        <f t="shared" si="4"/>
        <v>0</v>
      </c>
      <c r="I22" s="679">
        <f t="shared" si="4"/>
        <v>0</v>
      </c>
      <c r="J22" s="679">
        <f t="shared" si="4"/>
        <v>0</v>
      </c>
      <c r="K22" s="679">
        <f t="shared" si="4"/>
        <v>0</v>
      </c>
      <c r="L22" s="679">
        <f t="shared" si="4"/>
        <v>0</v>
      </c>
      <c r="M22" s="679">
        <f t="shared" si="4"/>
        <v>0</v>
      </c>
      <c r="N22" s="679">
        <f t="shared" si="3"/>
        <v>3.2492219466414958E-2</v>
      </c>
      <c r="O22" s="1005"/>
      <c r="P22" s="1005"/>
      <c r="Q22" s="1005"/>
      <c r="R22" s="1005"/>
      <c r="S22" s="1005"/>
      <c r="T22" s="1005"/>
      <c r="U22" s="1005"/>
      <c r="V22" s="1005"/>
      <c r="W22" s="1005"/>
      <c r="X22" s="1005"/>
      <c r="Y22" s="1005"/>
      <c r="Z22" s="1005"/>
    </row>
    <row r="23" spans="1:26" ht="14.25" x14ac:dyDescent="0.2">
      <c r="A23" s="653"/>
      <c r="B23" s="680" t="s">
        <v>99</v>
      </c>
      <c r="C23" s="681">
        <v>5729857.9478760939</v>
      </c>
      <c r="D23" s="681">
        <v>2825730.2303041485</v>
      </c>
      <c r="E23" s="681">
        <v>0</v>
      </c>
      <c r="F23" s="681">
        <v>0</v>
      </c>
      <c r="G23" s="681">
        <v>0</v>
      </c>
      <c r="H23" s="681">
        <v>0</v>
      </c>
      <c r="I23" s="681">
        <v>0</v>
      </c>
      <c r="J23" s="681">
        <v>0</v>
      </c>
      <c r="K23" s="681">
        <v>0</v>
      </c>
      <c r="L23" s="681">
        <v>0</v>
      </c>
      <c r="M23" s="681">
        <v>0</v>
      </c>
      <c r="N23" s="681">
        <f t="shared" si="3"/>
        <v>8555588.178180242</v>
      </c>
      <c r="O23" s="1005"/>
      <c r="P23" s="1005"/>
      <c r="Q23" s="1005"/>
      <c r="R23" s="1005"/>
      <c r="S23" s="1005"/>
      <c r="T23" s="1005"/>
      <c r="U23" s="1005"/>
      <c r="V23" s="1005"/>
      <c r="W23" s="1005"/>
      <c r="X23" s="1005"/>
      <c r="Y23" s="1005"/>
      <c r="Z23" s="1005"/>
    </row>
    <row r="24" spans="1:26" ht="14.25" x14ac:dyDescent="0.2">
      <c r="A24" s="653"/>
      <c r="B24" s="680" t="s">
        <v>100</v>
      </c>
      <c r="C24" s="681">
        <v>671793.52316001058</v>
      </c>
      <c r="D24" s="681">
        <v>246537.71397439818</v>
      </c>
      <c r="E24" s="681">
        <v>0</v>
      </c>
      <c r="F24" s="681">
        <v>0</v>
      </c>
      <c r="G24" s="681">
        <v>0</v>
      </c>
      <c r="H24" s="681">
        <v>0</v>
      </c>
      <c r="I24" s="681">
        <v>0</v>
      </c>
      <c r="J24" s="681">
        <v>0</v>
      </c>
      <c r="K24" s="681">
        <v>0</v>
      </c>
      <c r="L24" s="681">
        <v>0</v>
      </c>
      <c r="M24" s="681">
        <v>0</v>
      </c>
      <c r="N24" s="681">
        <f t="shared" si="3"/>
        <v>918331.23713440879</v>
      </c>
      <c r="O24" s="1005"/>
      <c r="P24" s="1005"/>
      <c r="Q24" s="1005"/>
      <c r="R24" s="1005"/>
      <c r="S24" s="1005"/>
      <c r="T24" s="1005"/>
      <c r="U24" s="1005"/>
      <c r="V24" s="1005"/>
      <c r="W24" s="1005"/>
      <c r="X24" s="1005"/>
      <c r="Y24" s="1005"/>
      <c r="Z24" s="1005"/>
    </row>
    <row r="25" spans="1:26" ht="4.5" customHeight="1" x14ac:dyDescent="0.25">
      <c r="A25" s="653"/>
      <c r="B25" s="682"/>
      <c r="C25" s="683"/>
      <c r="D25" s="683"/>
      <c r="E25" s="683"/>
      <c r="F25" s="683"/>
      <c r="G25" s="683"/>
      <c r="H25" s="683"/>
      <c r="I25" s="683"/>
      <c r="J25" s="683"/>
      <c r="K25" s="683"/>
      <c r="L25" s="683"/>
      <c r="M25" s="683"/>
      <c r="N25" s="683"/>
      <c r="O25" s="1005"/>
      <c r="P25" s="1005"/>
      <c r="Q25" s="1005"/>
      <c r="R25" s="1005"/>
      <c r="S25" s="1005"/>
      <c r="T25" s="1005"/>
      <c r="U25" s="1005"/>
      <c r="V25" s="1005"/>
      <c r="W25" s="1005"/>
      <c r="X25" s="1005"/>
      <c r="Y25" s="1005"/>
      <c r="Z25" s="1005"/>
    </row>
    <row r="26" spans="1:26" ht="14.25" x14ac:dyDescent="0.2">
      <c r="A26" s="653"/>
      <c r="B26" s="678" t="s">
        <v>740</v>
      </c>
      <c r="C26" s="684">
        <f>+C28+C29</f>
        <v>5622229.7067104895</v>
      </c>
      <c r="D26" s="684">
        <f t="shared" ref="D26:M26" si="5">+D28+D29</f>
        <v>7206973.2068688227</v>
      </c>
      <c r="E26" s="684">
        <f t="shared" si="5"/>
        <v>6178246.0756678507</v>
      </c>
      <c r="F26" s="684">
        <f t="shared" si="5"/>
        <v>4849015.080567549</v>
      </c>
      <c r="G26" s="684">
        <f t="shared" si="5"/>
        <v>4362033.4911636431</v>
      </c>
      <c r="H26" s="684">
        <f t="shared" si="5"/>
        <v>2053828.1150214165</v>
      </c>
      <c r="I26" s="684">
        <f t="shared" si="5"/>
        <v>1824468.6802843402</v>
      </c>
      <c r="J26" s="684">
        <f t="shared" si="5"/>
        <v>1484204.0108937658</v>
      </c>
      <c r="K26" s="684">
        <f t="shared" si="5"/>
        <v>1196181.083877984</v>
      </c>
      <c r="L26" s="684">
        <f t="shared" si="5"/>
        <v>1137784.1527152883</v>
      </c>
      <c r="M26" s="684">
        <f t="shared" si="5"/>
        <v>9156900.6411578991</v>
      </c>
      <c r="N26" s="684">
        <f t="shared" ref="N26:N29" si="6">SUM(C26:M26)</f>
        <v>45071864.244929045</v>
      </c>
      <c r="O26" s="1005"/>
      <c r="P26" s="1005"/>
      <c r="Q26" s="1005"/>
      <c r="R26" s="1005"/>
      <c r="S26" s="1005"/>
      <c r="T26" s="1005"/>
      <c r="U26" s="1005"/>
      <c r="V26" s="1005"/>
      <c r="W26" s="1005"/>
      <c r="X26" s="1005"/>
      <c r="Y26" s="1005"/>
      <c r="Z26" s="1005"/>
    </row>
    <row r="27" spans="1:26" ht="14.25" x14ac:dyDescent="0.2">
      <c r="A27" s="653"/>
      <c r="B27" s="678" t="s">
        <v>739</v>
      </c>
      <c r="C27" s="679">
        <f>+C26/$N$67</f>
        <v>1.9282275213966221E-2</v>
      </c>
      <c r="D27" s="679">
        <f t="shared" ref="D27:M27" si="7">+D26/$N$67</f>
        <v>2.471738937821405E-2</v>
      </c>
      <c r="E27" s="679">
        <f t="shared" si="7"/>
        <v>2.1189216269204413E-2</v>
      </c>
      <c r="F27" s="679">
        <f t="shared" si="7"/>
        <v>1.6630420345255158E-2</v>
      </c>
      <c r="G27" s="679">
        <f t="shared" si="7"/>
        <v>1.4960244361550133E-2</v>
      </c>
      <c r="H27" s="679">
        <f t="shared" si="7"/>
        <v>7.0439098048157549E-3</v>
      </c>
      <c r="I27" s="679">
        <f t="shared" si="7"/>
        <v>6.2572874193516015E-3</v>
      </c>
      <c r="J27" s="679">
        <f t="shared" si="7"/>
        <v>5.0902989925096292E-3</v>
      </c>
      <c r="K27" s="679">
        <f t="shared" si="7"/>
        <v>4.1024814118757972E-3</v>
      </c>
      <c r="L27" s="679">
        <f t="shared" si="7"/>
        <v>3.9022004278053395E-3</v>
      </c>
      <c r="M27" s="679">
        <f t="shared" si="7"/>
        <v>3.1404956303903366E-2</v>
      </c>
      <c r="N27" s="679">
        <f t="shared" si="6"/>
        <v>0.15458067992845148</v>
      </c>
      <c r="O27" s="1005"/>
      <c r="P27" s="1005"/>
      <c r="Q27" s="1005"/>
      <c r="R27" s="1005"/>
      <c r="S27" s="1005"/>
      <c r="T27" s="1005"/>
      <c r="U27" s="1005"/>
      <c r="V27" s="1005"/>
      <c r="W27" s="1005"/>
      <c r="X27" s="1005"/>
      <c r="Y27" s="1005"/>
      <c r="Z27" s="1005"/>
    </row>
    <row r="28" spans="1:26" ht="14.25" x14ac:dyDescent="0.2">
      <c r="A28" s="653"/>
      <c r="B28" s="680" t="s">
        <v>99</v>
      </c>
      <c r="C28" s="681">
        <f>+C33+C38+C43+C48+C53+C58</f>
        <v>4376040.1659431541</v>
      </c>
      <c r="D28" s="681">
        <f t="shared" ref="D28:M29" si="8">+D33+D38+D43+D48+D53+D58</f>
        <v>5972247.9408689877</v>
      </c>
      <c r="E28" s="681">
        <f t="shared" si="8"/>
        <v>5274098.6274271142</v>
      </c>
      <c r="F28" s="681">
        <f t="shared" si="8"/>
        <v>4131022.6850670846</v>
      </c>
      <c r="G28" s="681">
        <f t="shared" si="8"/>
        <v>3858975.7576263235</v>
      </c>
      <c r="H28" s="681">
        <f t="shared" si="8"/>
        <v>1676580.1383465908</v>
      </c>
      <c r="I28" s="681">
        <f t="shared" si="8"/>
        <v>1494719.897623443</v>
      </c>
      <c r="J28" s="681">
        <f t="shared" si="8"/>
        <v>1195264.1644092044</v>
      </c>
      <c r="K28" s="681">
        <f t="shared" si="8"/>
        <v>936391.84138237988</v>
      </c>
      <c r="L28" s="681">
        <f t="shared" si="8"/>
        <v>902571.01549760799</v>
      </c>
      <c r="M28" s="681">
        <f t="shared" si="8"/>
        <v>8018067.9915035199</v>
      </c>
      <c r="N28" s="681">
        <f t="shared" si="6"/>
        <v>37835980.225695409</v>
      </c>
      <c r="O28" s="1005"/>
      <c r="P28" s="1005"/>
      <c r="Q28" s="1005"/>
      <c r="R28" s="1005"/>
      <c r="S28" s="1005"/>
      <c r="T28" s="1005"/>
      <c r="U28" s="1005"/>
      <c r="V28" s="1005"/>
      <c r="W28" s="1005"/>
      <c r="X28" s="1005"/>
      <c r="Y28" s="1005"/>
      <c r="Z28" s="1005"/>
    </row>
    <row r="29" spans="1:26" ht="14.25" x14ac:dyDescent="0.2">
      <c r="A29" s="653"/>
      <c r="B29" s="680" t="s">
        <v>100</v>
      </c>
      <c r="C29" s="681">
        <f>+C34+C39+C44+C49+C54+C59</f>
        <v>1246189.5407673351</v>
      </c>
      <c r="D29" s="681">
        <f t="shared" si="8"/>
        <v>1234725.2659998352</v>
      </c>
      <c r="E29" s="681">
        <f t="shared" si="8"/>
        <v>904147.44824073662</v>
      </c>
      <c r="F29" s="681">
        <f t="shared" si="8"/>
        <v>717992.39550046425</v>
      </c>
      <c r="G29" s="681">
        <f t="shared" si="8"/>
        <v>503057.73353731947</v>
      </c>
      <c r="H29" s="681">
        <f t="shared" si="8"/>
        <v>377247.97667482571</v>
      </c>
      <c r="I29" s="681">
        <f t="shared" si="8"/>
        <v>329748.78266089718</v>
      </c>
      <c r="J29" s="681">
        <f t="shared" si="8"/>
        <v>288939.84648456145</v>
      </c>
      <c r="K29" s="681">
        <f t="shared" si="8"/>
        <v>259789.24249560403</v>
      </c>
      <c r="L29" s="681">
        <f t="shared" si="8"/>
        <v>235213.1372176804</v>
      </c>
      <c r="M29" s="681">
        <f t="shared" si="8"/>
        <v>1138832.6496543789</v>
      </c>
      <c r="N29" s="681">
        <f t="shared" si="6"/>
        <v>7235884.0192336375</v>
      </c>
      <c r="O29" s="1005"/>
      <c r="P29" s="1005"/>
      <c r="Q29" s="1005"/>
      <c r="R29" s="1005"/>
      <c r="S29" s="1005"/>
      <c r="T29" s="1005"/>
      <c r="U29" s="1005"/>
      <c r="V29" s="1005"/>
      <c r="W29" s="1005"/>
      <c r="X29" s="1005"/>
      <c r="Y29" s="1005"/>
      <c r="Z29" s="1005"/>
    </row>
    <row r="30" spans="1:26" ht="6" customHeight="1" x14ac:dyDescent="0.25">
      <c r="A30" s="653"/>
      <c r="B30" s="676"/>
      <c r="C30" s="677"/>
      <c r="D30" s="677"/>
      <c r="E30" s="677"/>
      <c r="F30" s="677"/>
      <c r="G30" s="677"/>
      <c r="H30" s="677"/>
      <c r="I30" s="677"/>
      <c r="J30" s="677"/>
      <c r="K30" s="677"/>
      <c r="L30" s="677"/>
      <c r="M30" s="677"/>
      <c r="N30" s="677"/>
      <c r="O30" s="1005"/>
      <c r="P30" s="1005"/>
      <c r="Q30" s="1005"/>
      <c r="R30" s="1005"/>
      <c r="S30" s="1005"/>
      <c r="T30" s="1005"/>
      <c r="U30" s="1005"/>
      <c r="V30" s="1005"/>
      <c r="W30" s="1005"/>
      <c r="X30" s="1005"/>
      <c r="Y30" s="1005"/>
      <c r="Z30" s="1005"/>
    </row>
    <row r="31" spans="1:26" ht="6" customHeight="1" x14ac:dyDescent="0.25">
      <c r="A31" s="653"/>
      <c r="B31" s="682"/>
      <c r="C31" s="683"/>
      <c r="D31" s="683"/>
      <c r="E31" s="683"/>
      <c r="F31" s="683"/>
      <c r="G31" s="683"/>
      <c r="H31" s="683"/>
      <c r="I31" s="683"/>
      <c r="J31" s="683"/>
      <c r="K31" s="683"/>
      <c r="L31" s="683"/>
      <c r="M31" s="683"/>
      <c r="N31" s="683"/>
      <c r="O31" s="1005"/>
      <c r="P31" s="1005"/>
      <c r="Q31" s="1005"/>
      <c r="R31" s="1005"/>
      <c r="S31" s="1005"/>
      <c r="T31" s="1005"/>
      <c r="U31" s="1005"/>
      <c r="V31" s="1005"/>
      <c r="W31" s="1005"/>
      <c r="X31" s="1005"/>
      <c r="Y31" s="1005"/>
      <c r="Z31" s="1005"/>
    </row>
    <row r="32" spans="1:26" ht="14.25" x14ac:dyDescent="0.2">
      <c r="A32" s="653"/>
      <c r="B32" s="680" t="s">
        <v>645</v>
      </c>
      <c r="C32" s="681">
        <f>+C33+C34</f>
        <v>1777508.5895116432</v>
      </c>
      <c r="D32" s="681">
        <f t="shared" ref="D32:M32" si="9">+D33+D34</f>
        <v>2286363.2163916454</v>
      </c>
      <c r="E32" s="681">
        <f t="shared" si="9"/>
        <v>2145456.5876608319</v>
      </c>
      <c r="F32" s="681">
        <f t="shared" si="9"/>
        <v>2072713.9327723205</v>
      </c>
      <c r="G32" s="681">
        <f t="shared" si="9"/>
        <v>1802930.7698408517</v>
      </c>
      <c r="H32" s="681">
        <f t="shared" si="9"/>
        <v>1653750.7765714317</v>
      </c>
      <c r="I32" s="681">
        <f t="shared" si="9"/>
        <v>1488643.8694728115</v>
      </c>
      <c r="J32" s="681">
        <f t="shared" si="9"/>
        <v>1222250.3152078593</v>
      </c>
      <c r="K32" s="681">
        <f t="shared" si="9"/>
        <v>1050607.856922206</v>
      </c>
      <c r="L32" s="681">
        <f t="shared" si="9"/>
        <v>994794.24563901522</v>
      </c>
      <c r="M32" s="681">
        <f t="shared" si="9"/>
        <v>6836232.119279</v>
      </c>
      <c r="N32" s="681">
        <f t="shared" ref="N32:N34" si="10">SUM(C32:M32)</f>
        <v>23331252.279269617</v>
      </c>
      <c r="O32" s="1005"/>
      <c r="P32" s="1005"/>
      <c r="Q32" s="1005"/>
      <c r="R32" s="1005"/>
      <c r="S32" s="1005"/>
      <c r="T32" s="1005"/>
      <c r="U32" s="1005"/>
      <c r="V32" s="1005"/>
      <c r="W32" s="1005"/>
      <c r="X32" s="1005"/>
      <c r="Y32" s="1005"/>
      <c r="Z32" s="1005"/>
    </row>
    <row r="33" spans="1:26" ht="14.25" x14ac:dyDescent="0.2">
      <c r="A33" s="653"/>
      <c r="B33" s="680" t="s">
        <v>99</v>
      </c>
      <c r="C33" s="681">
        <v>1397231.2617429153</v>
      </c>
      <c r="D33" s="681">
        <v>1821197.5736955584</v>
      </c>
      <c r="E33" s="681">
        <v>1737037.0455535436</v>
      </c>
      <c r="F33" s="681">
        <v>1716124.4407401131</v>
      </c>
      <c r="G33" s="681">
        <v>1492710.4560973402</v>
      </c>
      <c r="H33" s="681">
        <v>1381484.001170954</v>
      </c>
      <c r="I33" s="681">
        <v>1251106.4208364903</v>
      </c>
      <c r="J33" s="681">
        <v>1014667.5100680456</v>
      </c>
      <c r="K33" s="681">
        <v>867458.01917701506</v>
      </c>
      <c r="L33" s="681">
        <v>833983.25832224323</v>
      </c>
      <c r="M33" s="681">
        <v>6133077.0813260004</v>
      </c>
      <c r="N33" s="681">
        <f t="shared" si="10"/>
        <v>19646077.06873022</v>
      </c>
      <c r="O33" s="1005"/>
      <c r="P33" s="1005"/>
      <c r="Q33" s="1005"/>
      <c r="R33" s="1005"/>
      <c r="S33" s="1005"/>
      <c r="T33" s="1005"/>
      <c r="U33" s="1005"/>
      <c r="V33" s="1005"/>
      <c r="W33" s="1005"/>
      <c r="X33" s="1005"/>
      <c r="Y33" s="1005"/>
      <c r="Z33" s="1005"/>
    </row>
    <row r="34" spans="1:26" ht="14.25" x14ac:dyDescent="0.2">
      <c r="A34" s="653"/>
      <c r="B34" s="680" t="s">
        <v>100</v>
      </c>
      <c r="C34" s="681">
        <v>380277.32776872785</v>
      </c>
      <c r="D34" s="681">
        <v>465165.64269608707</v>
      </c>
      <c r="E34" s="681">
        <v>408419.54210728838</v>
      </c>
      <c r="F34" s="681">
        <v>356589.49203220726</v>
      </c>
      <c r="G34" s="681">
        <v>310220.31374351139</v>
      </c>
      <c r="H34" s="681">
        <v>272266.77540047781</v>
      </c>
      <c r="I34" s="681">
        <v>237537.44863632106</v>
      </c>
      <c r="J34" s="681">
        <v>207582.80513981369</v>
      </c>
      <c r="K34" s="681">
        <v>183149.83774519103</v>
      </c>
      <c r="L34" s="681">
        <v>160810.98731677193</v>
      </c>
      <c r="M34" s="681">
        <v>703155.03795299982</v>
      </c>
      <c r="N34" s="681">
        <f t="shared" si="10"/>
        <v>3685175.2105393969</v>
      </c>
      <c r="O34" s="1005"/>
      <c r="P34" s="1005"/>
      <c r="Q34" s="1005"/>
      <c r="R34" s="1005"/>
      <c r="S34" s="1005"/>
      <c r="T34" s="1005"/>
      <c r="U34" s="1005"/>
      <c r="V34" s="1005"/>
      <c r="W34" s="1005"/>
      <c r="X34" s="1005"/>
      <c r="Y34" s="1005"/>
      <c r="Z34" s="1005"/>
    </row>
    <row r="35" spans="1:26" ht="4.5" customHeight="1" x14ac:dyDescent="0.2">
      <c r="A35" s="653"/>
      <c r="B35" s="685"/>
      <c r="C35" s="686"/>
      <c r="D35" s="686"/>
      <c r="E35" s="686"/>
      <c r="F35" s="686"/>
      <c r="G35" s="686"/>
      <c r="H35" s="686"/>
      <c r="I35" s="686"/>
      <c r="J35" s="686"/>
      <c r="K35" s="686"/>
      <c r="L35" s="686"/>
      <c r="M35" s="686"/>
      <c r="N35" s="686"/>
      <c r="O35" s="1005"/>
      <c r="P35" s="1005"/>
      <c r="Q35" s="1005"/>
      <c r="R35" s="1005"/>
      <c r="S35" s="1005"/>
      <c r="T35" s="1005"/>
      <c r="U35" s="1005"/>
      <c r="V35" s="1005"/>
      <c r="W35" s="1005"/>
      <c r="X35" s="1005"/>
      <c r="Y35" s="1005"/>
      <c r="Z35" s="1005"/>
    </row>
    <row r="36" spans="1:26" ht="4.5" customHeight="1" x14ac:dyDescent="0.2">
      <c r="A36" s="653"/>
      <c r="B36" s="680"/>
      <c r="C36" s="687"/>
      <c r="D36" s="687"/>
      <c r="E36" s="687"/>
      <c r="F36" s="687"/>
      <c r="G36" s="687"/>
      <c r="H36" s="687"/>
      <c r="I36" s="687"/>
      <c r="J36" s="687"/>
      <c r="K36" s="687"/>
      <c r="L36" s="687"/>
      <c r="M36" s="687"/>
      <c r="N36" s="687"/>
      <c r="O36" s="1005"/>
      <c r="P36" s="1005"/>
      <c r="Q36" s="1005"/>
      <c r="R36" s="1005"/>
      <c r="S36" s="1005"/>
      <c r="T36" s="1005"/>
      <c r="U36" s="1005"/>
      <c r="V36" s="1005"/>
      <c r="W36" s="1005"/>
      <c r="X36" s="1005"/>
      <c r="Y36" s="1005"/>
      <c r="Z36" s="1005"/>
    </row>
    <row r="37" spans="1:26" ht="14.25" x14ac:dyDescent="0.2">
      <c r="A37" s="653"/>
      <c r="B37" s="680" t="s">
        <v>646</v>
      </c>
      <c r="C37" s="681">
        <f t="shared" ref="C37:M37" si="11">+C38+C39</f>
        <v>852431.20713949832</v>
      </c>
      <c r="D37" s="681">
        <f t="shared" si="11"/>
        <v>2332435.1971827806</v>
      </c>
      <c r="E37" s="681">
        <f t="shared" si="11"/>
        <v>2194735.7486918052</v>
      </c>
      <c r="F37" s="681">
        <f t="shared" si="11"/>
        <v>2131314.2113484237</v>
      </c>
      <c r="G37" s="681">
        <f t="shared" si="11"/>
        <v>1697229.3750053106</v>
      </c>
      <c r="H37" s="681">
        <f t="shared" si="11"/>
        <v>135391.45685683572</v>
      </c>
      <c r="I37" s="681">
        <f t="shared" si="11"/>
        <v>122671.1830309442</v>
      </c>
      <c r="J37" s="681">
        <f t="shared" si="11"/>
        <v>96794.204395321882</v>
      </c>
      <c r="K37" s="681">
        <f t="shared" si="11"/>
        <v>83643.986575193136</v>
      </c>
      <c r="L37" s="681">
        <f t="shared" si="11"/>
        <v>80991.47684008583</v>
      </c>
      <c r="M37" s="681">
        <f t="shared" si="11"/>
        <v>379665.07389278995</v>
      </c>
      <c r="N37" s="681">
        <f t="shared" ref="N37:N39" si="12">SUM(C37:M37)</f>
        <v>10107303.120958991</v>
      </c>
      <c r="O37" s="1005"/>
      <c r="P37" s="1005"/>
      <c r="Q37" s="1005"/>
      <c r="R37" s="1005"/>
      <c r="S37" s="1005"/>
      <c r="T37" s="1005"/>
      <c r="U37" s="1005"/>
      <c r="V37" s="1005"/>
      <c r="W37" s="1005"/>
      <c r="X37" s="1005"/>
      <c r="Y37" s="1005"/>
      <c r="Z37" s="1005"/>
    </row>
    <row r="38" spans="1:26" ht="14.25" x14ac:dyDescent="0.2">
      <c r="A38" s="653"/>
      <c r="B38" s="680" t="s">
        <v>99</v>
      </c>
      <c r="C38" s="51">
        <v>566293.70155548234</v>
      </c>
      <c r="D38" s="51">
        <v>2073129.3614910801</v>
      </c>
      <c r="E38" s="51">
        <v>1999196.8033902645</v>
      </c>
      <c r="F38" s="51">
        <v>1995970.0315340413</v>
      </c>
      <c r="G38" s="51">
        <v>1622581.8854709025</v>
      </c>
      <c r="H38" s="51">
        <v>109644.59444783219</v>
      </c>
      <c r="I38" s="51">
        <v>100900.00332695279</v>
      </c>
      <c r="J38" s="51">
        <v>78285.420341158795</v>
      </c>
      <c r="K38" s="51">
        <v>67750.621315364813</v>
      </c>
      <c r="L38" s="51">
        <v>67439.811615364801</v>
      </c>
      <c r="M38" s="51">
        <v>346152.74579901312</v>
      </c>
      <c r="N38" s="51">
        <f t="shared" si="12"/>
        <v>9027344.9802874569</v>
      </c>
      <c r="O38" s="1005"/>
      <c r="P38" s="1005"/>
      <c r="Q38" s="1005"/>
      <c r="R38" s="1005"/>
      <c r="S38" s="1005"/>
      <c r="T38" s="1005"/>
      <c r="U38" s="1005"/>
      <c r="V38" s="1005"/>
      <c r="W38" s="1005"/>
      <c r="X38" s="1005"/>
      <c r="Y38" s="1005"/>
      <c r="Z38" s="1005"/>
    </row>
    <row r="39" spans="1:26" ht="14.25" x14ac:dyDescent="0.2">
      <c r="A39" s="653"/>
      <c r="B39" s="680" t="s">
        <v>100</v>
      </c>
      <c r="C39" s="51">
        <v>286137.50558401603</v>
      </c>
      <c r="D39" s="51">
        <v>259305.83569170034</v>
      </c>
      <c r="E39" s="51">
        <v>195538.94530154087</v>
      </c>
      <c r="F39" s="51">
        <v>135344.17981438254</v>
      </c>
      <c r="G39" s="51">
        <v>74647.489534407985</v>
      </c>
      <c r="H39" s="51">
        <v>25746.862409003526</v>
      </c>
      <c r="I39" s="51">
        <v>21771.179703991416</v>
      </c>
      <c r="J39" s="51">
        <v>18508.78405416309</v>
      </c>
      <c r="K39" s="51">
        <v>15893.365259828326</v>
      </c>
      <c r="L39" s="51">
        <v>13551.66522472103</v>
      </c>
      <c r="M39" s="51">
        <v>33512.328093776821</v>
      </c>
      <c r="N39" s="51">
        <f t="shared" si="12"/>
        <v>1079958.1406715321</v>
      </c>
      <c r="O39" s="1005"/>
      <c r="P39" s="1005"/>
      <c r="Q39" s="1005"/>
      <c r="R39" s="1005"/>
      <c r="S39" s="1005"/>
      <c r="T39" s="1005"/>
      <c r="U39" s="1005"/>
      <c r="V39" s="1005"/>
      <c r="W39" s="1005"/>
      <c r="X39" s="1005"/>
      <c r="Y39" s="1005"/>
      <c r="Z39" s="1005"/>
    </row>
    <row r="40" spans="1:26" ht="2.25" customHeight="1" x14ac:dyDescent="0.2">
      <c r="A40" s="653"/>
      <c r="B40" s="685"/>
      <c r="C40" s="686"/>
      <c r="D40" s="686"/>
      <c r="E40" s="686"/>
      <c r="F40" s="686"/>
      <c r="G40" s="686"/>
      <c r="H40" s="686"/>
      <c r="I40" s="686"/>
      <c r="J40" s="686"/>
      <c r="K40" s="686"/>
      <c r="L40" s="686"/>
      <c r="M40" s="686"/>
      <c r="N40" s="686"/>
      <c r="O40" s="1005"/>
      <c r="P40" s="1005"/>
      <c r="Q40" s="1005"/>
      <c r="R40" s="1005"/>
      <c r="S40" s="1005"/>
      <c r="T40" s="1005"/>
      <c r="U40" s="1005"/>
      <c r="V40" s="1005"/>
      <c r="W40" s="1005"/>
      <c r="X40" s="1005"/>
      <c r="Y40" s="1005"/>
      <c r="Z40" s="1005"/>
    </row>
    <row r="41" spans="1:26" ht="2.25" customHeight="1" x14ac:dyDescent="0.2">
      <c r="A41" s="653"/>
      <c r="B41" s="680"/>
      <c r="C41" s="687"/>
      <c r="D41" s="687"/>
      <c r="E41" s="687"/>
      <c r="F41" s="687"/>
      <c r="G41" s="687"/>
      <c r="H41" s="687"/>
      <c r="I41" s="687"/>
      <c r="J41" s="687"/>
      <c r="K41" s="687"/>
      <c r="L41" s="687"/>
      <c r="M41" s="687"/>
      <c r="N41" s="687"/>
      <c r="O41" s="1005"/>
      <c r="P41" s="1005"/>
      <c r="Q41" s="1005"/>
      <c r="R41" s="1005"/>
      <c r="S41" s="1005"/>
      <c r="T41" s="1005"/>
      <c r="U41" s="1005"/>
      <c r="V41" s="1005"/>
      <c r="W41" s="1005"/>
      <c r="X41" s="1005"/>
      <c r="Y41" s="1005"/>
      <c r="Z41" s="1005"/>
    </row>
    <row r="42" spans="1:26" s="667" customFormat="1" ht="14.25" x14ac:dyDescent="0.2">
      <c r="A42" s="653"/>
      <c r="B42" s="688" t="s">
        <v>647</v>
      </c>
      <c r="C42" s="681">
        <f t="shared" ref="C42:M42" si="13">+C43+C44</f>
        <v>238668.50083821762</v>
      </c>
      <c r="D42" s="681">
        <f t="shared" si="13"/>
        <v>622681.36852664058</v>
      </c>
      <c r="E42" s="681">
        <f t="shared" si="13"/>
        <v>1013290.6991185598</v>
      </c>
      <c r="F42" s="681">
        <f t="shared" si="13"/>
        <v>314193.60024794051</v>
      </c>
      <c r="G42" s="681">
        <f t="shared" si="13"/>
        <v>75544.840700811081</v>
      </c>
      <c r="H42" s="681">
        <f t="shared" si="13"/>
        <v>79518.117247573595</v>
      </c>
      <c r="I42" s="681">
        <f t="shared" si="13"/>
        <v>51626.095993572155</v>
      </c>
      <c r="J42" s="681">
        <f t="shared" si="13"/>
        <v>51626.095993572155</v>
      </c>
      <c r="K42" s="681">
        <f t="shared" si="13"/>
        <v>51626.095993572155</v>
      </c>
      <c r="L42" s="681">
        <f t="shared" si="13"/>
        <v>51731.285849174936</v>
      </c>
      <c r="M42" s="681">
        <f t="shared" si="13"/>
        <v>1316211.3298566779</v>
      </c>
      <c r="N42" s="681">
        <f t="shared" ref="N42:N44" si="14">SUM(C42:M42)</f>
        <v>3866718.0303663132</v>
      </c>
      <c r="O42" s="1004"/>
      <c r="P42" s="1004"/>
      <c r="Q42" s="1004"/>
      <c r="R42" s="1004"/>
      <c r="S42" s="1004"/>
      <c r="T42" s="1004"/>
      <c r="U42" s="1004"/>
      <c r="V42" s="1004"/>
      <c r="W42" s="1004"/>
      <c r="X42" s="1004"/>
      <c r="Y42" s="1004"/>
      <c r="Z42" s="1004"/>
    </row>
    <row r="43" spans="1:26" s="667" customFormat="1" ht="14.25" x14ac:dyDescent="0.2">
      <c r="B43" s="680" t="s">
        <v>99</v>
      </c>
      <c r="C43" s="51">
        <v>133523.0603831975</v>
      </c>
      <c r="D43" s="51">
        <v>491025.24861720682</v>
      </c>
      <c r="E43" s="51">
        <v>926476.65532196802</v>
      </c>
      <c r="F43" s="51">
        <v>253896.9978476261</v>
      </c>
      <c r="G43" s="51">
        <v>22354.604146947528</v>
      </c>
      <c r="H43" s="51">
        <v>27557.18816162867</v>
      </c>
      <c r="I43" s="51">
        <v>0</v>
      </c>
      <c r="J43" s="51">
        <v>0</v>
      </c>
      <c r="K43" s="51">
        <v>0</v>
      </c>
      <c r="L43" s="51">
        <v>0</v>
      </c>
      <c r="M43" s="51">
        <v>1022002.9345312272</v>
      </c>
      <c r="N43" s="51">
        <f t="shared" si="14"/>
        <v>2876836.689009802</v>
      </c>
      <c r="O43" s="1004"/>
      <c r="P43" s="1004"/>
      <c r="Q43" s="1004"/>
      <c r="R43" s="1004"/>
      <c r="S43" s="1004"/>
      <c r="T43" s="1004"/>
      <c r="U43" s="1004"/>
      <c r="V43" s="1004"/>
      <c r="W43" s="1004"/>
      <c r="X43" s="1004"/>
      <c r="Y43" s="1004"/>
      <c r="Z43" s="1004"/>
    </row>
    <row r="44" spans="1:26" ht="14.25" x14ac:dyDescent="0.2">
      <c r="A44" s="667"/>
      <c r="B44" s="680" t="s">
        <v>100</v>
      </c>
      <c r="C44" s="51">
        <v>105145.4404550201</v>
      </c>
      <c r="D44" s="51">
        <v>131656.11990943376</v>
      </c>
      <c r="E44" s="51">
        <v>86814.04379659181</v>
      </c>
      <c r="F44" s="51">
        <v>60296.602400314441</v>
      </c>
      <c r="G44" s="51">
        <v>53190.236553863549</v>
      </c>
      <c r="H44" s="51">
        <v>51960.929085944925</v>
      </c>
      <c r="I44" s="51">
        <v>51626.095993572155</v>
      </c>
      <c r="J44" s="51">
        <v>51626.095993572155</v>
      </c>
      <c r="K44" s="51">
        <v>51626.095993572155</v>
      </c>
      <c r="L44" s="51">
        <v>51731.285849174936</v>
      </c>
      <c r="M44" s="51">
        <v>294208.39532545058</v>
      </c>
      <c r="N44" s="51">
        <f t="shared" si="14"/>
        <v>989881.34135651065</v>
      </c>
      <c r="O44" s="1005"/>
      <c r="P44" s="1005"/>
      <c r="Q44" s="1005"/>
      <c r="R44" s="1005"/>
      <c r="S44" s="1005"/>
      <c r="T44" s="1005"/>
      <c r="U44" s="1005"/>
      <c r="V44" s="1005"/>
      <c r="W44" s="1005"/>
      <c r="X44" s="1005"/>
      <c r="Y44" s="1005"/>
      <c r="Z44" s="1005"/>
    </row>
    <row r="45" spans="1:26" ht="6" customHeight="1" x14ac:dyDescent="0.2">
      <c r="A45" s="653"/>
      <c r="B45" s="685"/>
      <c r="C45" s="51"/>
      <c r="D45" s="686"/>
      <c r="E45" s="686"/>
      <c r="F45" s="686"/>
      <c r="G45" s="686"/>
      <c r="H45" s="686"/>
      <c r="I45" s="686"/>
      <c r="J45" s="686"/>
      <c r="K45" s="686"/>
      <c r="L45" s="686"/>
      <c r="M45" s="686"/>
      <c r="N45" s="686"/>
      <c r="O45" s="1005"/>
      <c r="P45" s="1005"/>
      <c r="Q45" s="1005"/>
      <c r="R45" s="1005"/>
      <c r="S45" s="1005"/>
      <c r="T45" s="1005"/>
      <c r="U45" s="1005"/>
      <c r="V45" s="1005"/>
      <c r="W45" s="1005"/>
      <c r="X45" s="1005"/>
      <c r="Y45" s="1005"/>
      <c r="Z45" s="1005"/>
    </row>
    <row r="46" spans="1:26" ht="6" customHeight="1" x14ac:dyDescent="0.2">
      <c r="A46" s="653"/>
      <c r="B46" s="689"/>
      <c r="C46" s="690"/>
      <c r="D46" s="690"/>
      <c r="E46" s="690"/>
      <c r="F46" s="690"/>
      <c r="G46" s="690"/>
      <c r="H46" s="690"/>
      <c r="I46" s="690"/>
      <c r="J46" s="690"/>
      <c r="K46" s="690"/>
      <c r="L46" s="690"/>
      <c r="M46" s="690"/>
      <c r="N46" s="690"/>
      <c r="O46" s="1005"/>
      <c r="P46" s="1005"/>
      <c r="Q46" s="1005"/>
      <c r="R46" s="1005"/>
      <c r="S46" s="1005"/>
      <c r="T46" s="1005"/>
      <c r="U46" s="1005"/>
      <c r="V46" s="1005"/>
      <c r="W46" s="1005"/>
      <c r="X46" s="1005"/>
      <c r="Y46" s="1005"/>
      <c r="Z46" s="1005"/>
    </row>
    <row r="47" spans="1:26" s="667" customFormat="1" ht="14.25" x14ac:dyDescent="0.2">
      <c r="A47" s="653"/>
      <c r="B47" s="674" t="s">
        <v>648</v>
      </c>
      <c r="C47" s="681">
        <f t="shared" ref="C47:M47" si="15">+C48+C49</f>
        <v>2439697.5903671309</v>
      </c>
      <c r="D47" s="681">
        <f t="shared" si="15"/>
        <v>1581519.2113173283</v>
      </c>
      <c r="E47" s="681">
        <f t="shared" si="15"/>
        <v>518877.60337057221</v>
      </c>
      <c r="F47" s="681">
        <f t="shared" si="15"/>
        <v>23330.674362782822</v>
      </c>
      <c r="G47" s="681">
        <f t="shared" si="15"/>
        <v>21805.456717057947</v>
      </c>
      <c r="H47" s="681">
        <f t="shared" si="15"/>
        <v>8050.9212585632058</v>
      </c>
      <c r="I47" s="681">
        <f t="shared" si="15"/>
        <v>143.9999999999992</v>
      </c>
      <c r="J47" s="681">
        <f t="shared" si="15"/>
        <v>143.99999999999875</v>
      </c>
      <c r="K47" s="681">
        <f t="shared" si="15"/>
        <v>36.000000000000043</v>
      </c>
      <c r="L47" s="681">
        <f t="shared" si="15"/>
        <v>0</v>
      </c>
      <c r="M47" s="681">
        <f t="shared" si="15"/>
        <v>0</v>
      </c>
      <c r="N47" s="681">
        <f t="shared" ref="N47:N49" si="16">SUM(C47:M47)</f>
        <v>4593605.4573934348</v>
      </c>
      <c r="O47" s="1004"/>
      <c r="P47" s="1004"/>
      <c r="Q47" s="1004"/>
      <c r="R47" s="1004"/>
      <c r="S47" s="1004"/>
      <c r="T47" s="1004"/>
      <c r="U47" s="1004"/>
      <c r="V47" s="1004"/>
      <c r="W47" s="1004"/>
      <c r="X47" s="1004"/>
      <c r="Y47" s="1004"/>
      <c r="Z47" s="1004"/>
    </row>
    <row r="48" spans="1:26" s="667" customFormat="1" ht="14.25" x14ac:dyDescent="0.2">
      <c r="B48" s="674" t="s">
        <v>99</v>
      </c>
      <c r="C48" s="675">
        <v>2098865.2554549533</v>
      </c>
      <c r="D48" s="675">
        <v>1376482.2450351424</v>
      </c>
      <c r="E48" s="675">
        <v>472788.94426133833</v>
      </c>
      <c r="F48" s="675">
        <v>19272.474165304357</v>
      </c>
      <c r="G48" s="675">
        <v>19285.509942056495</v>
      </c>
      <c r="H48" s="675">
        <v>7067.9218961762936</v>
      </c>
      <c r="I48" s="675">
        <v>126.13116000000002</v>
      </c>
      <c r="J48" s="675">
        <v>135.10730999999998</v>
      </c>
      <c r="K48" s="675">
        <v>35.255330000000001</v>
      </c>
      <c r="L48" s="675">
        <v>0</v>
      </c>
      <c r="M48" s="675">
        <v>0</v>
      </c>
      <c r="N48" s="675">
        <f t="shared" si="16"/>
        <v>3994058.8445549714</v>
      </c>
      <c r="O48" s="1004"/>
      <c r="P48" s="1004"/>
      <c r="Q48" s="1004"/>
      <c r="R48" s="1004"/>
      <c r="S48" s="1004"/>
      <c r="T48" s="1004"/>
      <c r="U48" s="1004"/>
      <c r="V48" s="1004"/>
      <c r="W48" s="1004"/>
      <c r="X48" s="1004"/>
      <c r="Y48" s="1004"/>
      <c r="Z48" s="1004"/>
    </row>
    <row r="49" spans="1:26" s="667" customFormat="1" ht="14.25" x14ac:dyDescent="0.2">
      <c r="B49" s="691" t="s">
        <v>100</v>
      </c>
      <c r="C49" s="692">
        <v>340832.33491217764</v>
      </c>
      <c r="D49" s="692">
        <v>205036.96628218584</v>
      </c>
      <c r="E49" s="692">
        <v>46088.659109233879</v>
      </c>
      <c r="F49" s="692">
        <v>4058.2001974784653</v>
      </c>
      <c r="G49" s="692">
        <v>2519.9467750014519</v>
      </c>
      <c r="H49" s="692">
        <v>982.99936238691225</v>
      </c>
      <c r="I49" s="692">
        <v>17.868839999999182</v>
      </c>
      <c r="J49" s="692">
        <v>8.8926899999987654</v>
      </c>
      <c r="K49" s="692">
        <v>0.74467000000004191</v>
      </c>
      <c r="L49" s="692">
        <v>0</v>
      </c>
      <c r="M49" s="692">
        <v>0</v>
      </c>
      <c r="N49" s="692">
        <f t="shared" si="16"/>
        <v>599546.61283846432</v>
      </c>
      <c r="O49" s="1004"/>
      <c r="P49" s="1004"/>
      <c r="Q49" s="1004"/>
      <c r="R49" s="1004"/>
      <c r="S49" s="1004"/>
      <c r="T49" s="1004"/>
      <c r="U49" s="1004"/>
      <c r="V49" s="1004"/>
      <c r="W49" s="1004"/>
      <c r="X49" s="1004"/>
      <c r="Y49" s="1004"/>
      <c r="Z49" s="1004"/>
    </row>
    <row r="50" spans="1:26" s="667" customFormat="1" ht="4.5" customHeight="1" x14ac:dyDescent="0.2">
      <c r="B50" s="685"/>
      <c r="C50" s="686"/>
      <c r="D50" s="686"/>
      <c r="E50" s="686"/>
      <c r="F50" s="686"/>
      <c r="G50" s="686"/>
      <c r="H50" s="686"/>
      <c r="I50" s="686"/>
      <c r="J50" s="686"/>
      <c r="K50" s="686"/>
      <c r="L50" s="686"/>
      <c r="M50" s="686"/>
      <c r="N50" s="686"/>
      <c r="O50" s="1004"/>
      <c r="P50" s="1004"/>
      <c r="Q50" s="1004"/>
      <c r="R50" s="1004"/>
      <c r="S50" s="1004"/>
      <c r="T50" s="1004"/>
      <c r="U50" s="1004"/>
      <c r="V50" s="1004"/>
      <c r="W50" s="1004"/>
      <c r="X50" s="1004"/>
      <c r="Y50" s="1004"/>
      <c r="Z50" s="1004"/>
    </row>
    <row r="51" spans="1:26" ht="4.5" customHeight="1" x14ac:dyDescent="0.2">
      <c r="A51" s="667"/>
      <c r="B51" s="693"/>
      <c r="C51" s="694"/>
      <c r="D51" s="694"/>
      <c r="E51" s="694"/>
      <c r="F51" s="694"/>
      <c r="G51" s="694"/>
      <c r="H51" s="694"/>
      <c r="I51" s="694"/>
      <c r="J51" s="694"/>
      <c r="K51" s="694"/>
      <c r="L51" s="694"/>
      <c r="M51" s="694"/>
      <c r="N51" s="694"/>
      <c r="O51" s="1005"/>
      <c r="P51" s="1005"/>
      <c r="Q51" s="1005"/>
      <c r="R51" s="1005"/>
      <c r="S51" s="1005"/>
      <c r="T51" s="1005"/>
      <c r="U51" s="1005"/>
      <c r="V51" s="1005"/>
      <c r="W51" s="1005"/>
      <c r="X51" s="1005"/>
      <c r="Y51" s="1005"/>
      <c r="Z51" s="1005"/>
    </row>
    <row r="52" spans="1:26" ht="14.25" x14ac:dyDescent="0.2">
      <c r="A52" s="653"/>
      <c r="B52" s="695" t="s">
        <v>649</v>
      </c>
      <c r="C52" s="681">
        <f t="shared" ref="C52:M52" si="17">+C53+C54</f>
        <v>97742.39963</v>
      </c>
      <c r="D52" s="681">
        <f t="shared" si="17"/>
        <v>126708.21713000005</v>
      </c>
      <c r="E52" s="681">
        <f t="shared" si="17"/>
        <v>135159.33998999995</v>
      </c>
      <c r="F52" s="681">
        <f t="shared" si="17"/>
        <v>139414.34174999999</v>
      </c>
      <c r="G52" s="681">
        <f t="shared" si="17"/>
        <v>144098.09881000008</v>
      </c>
      <c r="H52" s="681">
        <f t="shared" si="17"/>
        <v>151308.19071000002</v>
      </c>
      <c r="I52" s="681">
        <f t="shared" si="17"/>
        <v>151083.13644999996</v>
      </c>
      <c r="J52" s="681">
        <f t="shared" si="17"/>
        <v>104270.19646999992</v>
      </c>
      <c r="K52" s="681">
        <f t="shared" si="17"/>
        <v>1147.9455600000001</v>
      </c>
      <c r="L52" s="681">
        <f t="shared" si="17"/>
        <v>1147.9455600000001</v>
      </c>
      <c r="M52" s="681">
        <f t="shared" si="17"/>
        <v>1626.2563700000001</v>
      </c>
      <c r="N52" s="681">
        <f t="shared" ref="N52:N54" si="18">SUM(C52:M52)</f>
        <v>1053706.06843</v>
      </c>
      <c r="O52" s="1005"/>
      <c r="P52" s="1005"/>
      <c r="Q52" s="1005"/>
      <c r="R52" s="1005"/>
      <c r="S52" s="1005"/>
      <c r="T52" s="1005"/>
      <c r="U52" s="1005"/>
      <c r="V52" s="1005"/>
      <c r="W52" s="1005"/>
      <c r="X52" s="1005"/>
      <c r="Y52" s="1005"/>
      <c r="Z52" s="1005"/>
    </row>
    <row r="53" spans="1:26" ht="14.25" x14ac:dyDescent="0.2">
      <c r="A53" s="653"/>
      <c r="B53" s="680" t="s">
        <v>99</v>
      </c>
      <c r="C53" s="681">
        <v>61829.215530000001</v>
      </c>
      <c r="D53" s="681">
        <v>85139.932130000045</v>
      </c>
      <c r="E53" s="681">
        <v>99521.474029999939</v>
      </c>
      <c r="F53" s="681">
        <v>109358.81266</v>
      </c>
      <c r="G53" s="681">
        <v>120179.88519000009</v>
      </c>
      <c r="H53" s="681">
        <v>134136.97912000003</v>
      </c>
      <c r="I53" s="681">
        <v>141406.14578999995</v>
      </c>
      <c r="J53" s="681">
        <v>102176.12668999992</v>
      </c>
      <c r="K53" s="681">
        <v>1147.9455600000001</v>
      </c>
      <c r="L53" s="681">
        <v>1147.9455600000001</v>
      </c>
      <c r="M53" s="681">
        <v>1626.2563700000001</v>
      </c>
      <c r="N53" s="681">
        <f t="shared" si="18"/>
        <v>857670.71863000002</v>
      </c>
      <c r="O53" s="1005"/>
      <c r="P53" s="1005"/>
      <c r="Q53" s="1005"/>
      <c r="R53" s="1005"/>
      <c r="S53" s="1005"/>
      <c r="T53" s="1005"/>
      <c r="U53" s="1005"/>
      <c r="V53" s="1005"/>
      <c r="W53" s="1005"/>
      <c r="X53" s="1005"/>
      <c r="Y53" s="1005"/>
      <c r="Z53" s="1005"/>
    </row>
    <row r="54" spans="1:26" ht="14.25" x14ac:dyDescent="0.2">
      <c r="A54" s="653"/>
      <c r="B54" s="680" t="s">
        <v>100</v>
      </c>
      <c r="C54" s="681">
        <v>35913.184099999991</v>
      </c>
      <c r="D54" s="681">
        <v>41568.285000000003</v>
      </c>
      <c r="E54" s="681">
        <v>35637.865960000003</v>
      </c>
      <c r="F54" s="681">
        <v>30055.529090000004</v>
      </c>
      <c r="G54" s="681">
        <v>23918.213620000002</v>
      </c>
      <c r="H54" s="681">
        <v>17171.211589999999</v>
      </c>
      <c r="I54" s="681">
        <v>9676.9906599999977</v>
      </c>
      <c r="J54" s="681">
        <v>2094.0697799999998</v>
      </c>
      <c r="K54" s="681">
        <v>0</v>
      </c>
      <c r="L54" s="681">
        <v>0</v>
      </c>
      <c r="M54" s="681">
        <v>0</v>
      </c>
      <c r="N54" s="681">
        <f t="shared" si="18"/>
        <v>196035.34979999997</v>
      </c>
      <c r="O54" s="1005"/>
      <c r="P54" s="1005"/>
      <c r="Q54" s="1005"/>
      <c r="R54" s="1005"/>
      <c r="S54" s="1005"/>
      <c r="T54" s="1005"/>
      <c r="U54" s="1005"/>
      <c r="V54" s="1005"/>
      <c r="W54" s="1005"/>
      <c r="X54" s="1005"/>
      <c r="Y54" s="1005"/>
      <c r="Z54" s="1005"/>
    </row>
    <row r="55" spans="1:26" ht="14.25" x14ac:dyDescent="0.2">
      <c r="A55" s="653"/>
      <c r="B55" s="685"/>
      <c r="C55" s="681"/>
      <c r="D55" s="681"/>
      <c r="E55" s="681"/>
      <c r="F55" s="681"/>
      <c r="G55" s="681"/>
      <c r="H55" s="681"/>
      <c r="I55" s="681"/>
      <c r="J55" s="681"/>
      <c r="K55" s="681"/>
      <c r="L55" s="681"/>
      <c r="M55" s="681"/>
      <c r="N55" s="681"/>
      <c r="O55" s="1005"/>
      <c r="P55" s="1005"/>
      <c r="Q55" s="1005"/>
      <c r="R55" s="1005"/>
      <c r="S55" s="1005"/>
      <c r="T55" s="1005"/>
      <c r="U55" s="1005"/>
      <c r="V55" s="1005"/>
      <c r="W55" s="1005"/>
      <c r="X55" s="1005"/>
      <c r="Y55" s="1005"/>
      <c r="Z55" s="1005"/>
    </row>
    <row r="56" spans="1:26" ht="3.75" customHeight="1" x14ac:dyDescent="0.25">
      <c r="A56" s="653"/>
      <c r="B56" s="696"/>
      <c r="C56" s="697"/>
      <c r="D56" s="697"/>
      <c r="E56" s="697"/>
      <c r="F56" s="697"/>
      <c r="G56" s="697"/>
      <c r="H56" s="697"/>
      <c r="I56" s="697"/>
      <c r="J56" s="697"/>
      <c r="K56" s="697"/>
      <c r="L56" s="697"/>
      <c r="M56" s="697"/>
      <c r="N56" s="697"/>
      <c r="O56" s="1005"/>
      <c r="P56" s="1005"/>
      <c r="Q56" s="1005"/>
      <c r="R56" s="1005"/>
      <c r="S56" s="1005"/>
      <c r="T56" s="1005"/>
      <c r="U56" s="1005"/>
      <c r="V56" s="1005"/>
      <c r="W56" s="1005"/>
      <c r="X56" s="1005"/>
      <c r="Y56" s="1005"/>
      <c r="Z56" s="1005"/>
    </row>
    <row r="57" spans="1:26" ht="14.25" x14ac:dyDescent="0.2">
      <c r="A57" s="653"/>
      <c r="B57" s="695" t="s">
        <v>741</v>
      </c>
      <c r="C57" s="681">
        <f t="shared" ref="C57:M57" si="19">+C58+C59</f>
        <v>216181.41922400024</v>
      </c>
      <c r="D57" s="681">
        <f t="shared" si="19"/>
        <v>257265.99632042821</v>
      </c>
      <c r="E57" s="681">
        <f t="shared" si="19"/>
        <v>170726.09683608171</v>
      </c>
      <c r="F57" s="681">
        <f t="shared" si="19"/>
        <v>168048.32008608169</v>
      </c>
      <c r="G57" s="681">
        <f t="shared" si="19"/>
        <v>620424.95008961123</v>
      </c>
      <c r="H57" s="681">
        <f t="shared" si="19"/>
        <v>25808.652377012488</v>
      </c>
      <c r="I57" s="681">
        <f t="shared" si="19"/>
        <v>10300.395337012489</v>
      </c>
      <c r="J57" s="681">
        <f t="shared" si="19"/>
        <v>9119.1988270124893</v>
      </c>
      <c r="K57" s="681">
        <f t="shared" si="19"/>
        <v>9119.1988270124893</v>
      </c>
      <c r="L57" s="681">
        <f t="shared" si="19"/>
        <v>9119.1988270124893</v>
      </c>
      <c r="M57" s="681">
        <f t="shared" si="19"/>
        <v>623165.86175943003</v>
      </c>
      <c r="N57" s="681">
        <f t="shared" ref="N57:N59" si="20">SUM(C57:M57)</f>
        <v>2119279.2885106956</v>
      </c>
      <c r="O57" s="1005"/>
      <c r="P57" s="1005"/>
      <c r="Q57" s="1005"/>
      <c r="R57" s="1005"/>
      <c r="S57" s="1005"/>
      <c r="T57" s="1005"/>
      <c r="U57" s="1005"/>
      <c r="V57" s="1005"/>
      <c r="W57" s="1005"/>
      <c r="X57" s="1005"/>
      <c r="Y57" s="1005"/>
      <c r="Z57" s="1005"/>
    </row>
    <row r="58" spans="1:26" ht="14.25" x14ac:dyDescent="0.2">
      <c r="A58" s="653"/>
      <c r="B58" s="680" t="s">
        <v>99</v>
      </c>
      <c r="C58" s="681">
        <v>118297.6712766069</v>
      </c>
      <c r="D58" s="681">
        <v>125273.5799</v>
      </c>
      <c r="E58" s="681">
        <v>39077.704870000001</v>
      </c>
      <c r="F58" s="681">
        <v>36399.928119999997</v>
      </c>
      <c r="G58" s="681">
        <v>581863.4167790761</v>
      </c>
      <c r="H58" s="681">
        <v>16689.453549999998</v>
      </c>
      <c r="I58" s="681">
        <v>1181.19651</v>
      </c>
      <c r="J58" s="681">
        <v>0</v>
      </c>
      <c r="K58" s="681">
        <v>0</v>
      </c>
      <c r="L58" s="681">
        <v>0</v>
      </c>
      <c r="M58" s="681">
        <v>515208.97347727843</v>
      </c>
      <c r="N58" s="681">
        <f t="shared" si="20"/>
        <v>1433991.9244829614</v>
      </c>
      <c r="O58" s="1005"/>
      <c r="P58" s="1005"/>
      <c r="Q58" s="1005"/>
      <c r="R58" s="1005"/>
      <c r="S58" s="1005"/>
      <c r="T58" s="1005"/>
      <c r="U58" s="1005"/>
      <c r="V58" s="1005"/>
      <c r="W58" s="1005"/>
      <c r="X58" s="1005"/>
      <c r="Y58" s="1005"/>
      <c r="Z58" s="1005"/>
    </row>
    <row r="59" spans="1:26" ht="14.25" x14ac:dyDescent="0.2">
      <c r="A59" s="653"/>
      <c r="B59" s="680" t="s">
        <v>100</v>
      </c>
      <c r="C59" s="681">
        <v>97883.747947393364</v>
      </c>
      <c r="D59" s="681">
        <v>131992.41642042823</v>
      </c>
      <c r="E59" s="681">
        <v>131648.39196608172</v>
      </c>
      <c r="F59" s="681">
        <v>131648.39196608169</v>
      </c>
      <c r="G59" s="681">
        <v>38561.533310535102</v>
      </c>
      <c r="H59" s="681">
        <v>9119.1988270124893</v>
      </c>
      <c r="I59" s="681">
        <v>9119.1988270124893</v>
      </c>
      <c r="J59" s="681">
        <v>9119.1988270124893</v>
      </c>
      <c r="K59" s="681">
        <v>9119.1988270124893</v>
      </c>
      <c r="L59" s="681">
        <v>9119.1988270124893</v>
      </c>
      <c r="M59" s="681">
        <v>107956.88828215159</v>
      </c>
      <c r="N59" s="681">
        <f t="shared" si="20"/>
        <v>685287.36402773391</v>
      </c>
      <c r="O59" s="1005"/>
      <c r="P59" s="1005"/>
      <c r="Q59" s="1005"/>
      <c r="R59" s="1005"/>
      <c r="S59" s="1005"/>
      <c r="T59" s="1005"/>
      <c r="U59" s="1005"/>
      <c r="V59" s="1005"/>
      <c r="W59" s="1005"/>
      <c r="X59" s="1005"/>
      <c r="Y59" s="1005"/>
      <c r="Z59" s="1005"/>
    </row>
    <row r="60" spans="1:26" ht="15" x14ac:dyDescent="0.25">
      <c r="A60" s="653"/>
      <c r="B60" s="698"/>
      <c r="C60" s="121"/>
      <c r="D60" s="121"/>
      <c r="E60" s="121"/>
      <c r="F60" s="121"/>
      <c r="G60" s="121"/>
      <c r="H60" s="121"/>
      <c r="I60" s="121"/>
      <c r="J60" s="121"/>
      <c r="K60" s="121"/>
      <c r="L60" s="121"/>
      <c r="M60" s="121"/>
      <c r="N60" s="121"/>
      <c r="O60" s="1005"/>
      <c r="P60" s="1005"/>
      <c r="Q60" s="1005"/>
      <c r="R60" s="1005"/>
      <c r="S60" s="1005"/>
      <c r="T60" s="1005"/>
      <c r="U60" s="1005"/>
      <c r="V60" s="1005"/>
      <c r="W60" s="1005"/>
      <c r="X60" s="1005"/>
      <c r="Y60" s="1005"/>
      <c r="Z60" s="1005"/>
    </row>
    <row r="61" spans="1:26" ht="3.75" customHeight="1" x14ac:dyDescent="0.25">
      <c r="A61" s="653"/>
      <c r="B61" s="696"/>
      <c r="C61" s="697"/>
      <c r="D61" s="697"/>
      <c r="E61" s="697"/>
      <c r="F61" s="697"/>
      <c r="G61" s="697"/>
      <c r="H61" s="697"/>
      <c r="I61" s="697"/>
      <c r="J61" s="697"/>
      <c r="K61" s="697"/>
      <c r="L61" s="697"/>
      <c r="M61" s="697"/>
      <c r="N61" s="697"/>
      <c r="O61" s="1005"/>
      <c r="P61" s="1005"/>
      <c r="Q61" s="1005"/>
      <c r="R61" s="1005"/>
      <c r="S61" s="1005"/>
      <c r="T61" s="1005"/>
      <c r="U61" s="1005"/>
      <c r="V61" s="1005"/>
      <c r="W61" s="1005"/>
      <c r="X61" s="1005"/>
      <c r="Y61" s="1005"/>
      <c r="Z61" s="1005"/>
    </row>
    <row r="62" spans="1:26" ht="14.25" x14ac:dyDescent="0.2">
      <c r="B62" s="678" t="s">
        <v>651</v>
      </c>
      <c r="C62" s="684">
        <f>+C64+C65</f>
        <v>22143610.326881867</v>
      </c>
      <c r="D62" s="684">
        <f t="shared" ref="D62:M62" si="21">+D64+D65</f>
        <v>7080739.7076998074</v>
      </c>
      <c r="E62" s="684">
        <f t="shared" si="21"/>
        <v>0</v>
      </c>
      <c r="F62" s="684">
        <f t="shared" si="21"/>
        <v>0</v>
      </c>
      <c r="G62" s="684">
        <f t="shared" si="21"/>
        <v>0</v>
      </c>
      <c r="H62" s="684">
        <f t="shared" si="21"/>
        <v>0</v>
      </c>
      <c r="I62" s="684">
        <f t="shared" si="21"/>
        <v>0</v>
      </c>
      <c r="J62" s="684">
        <f t="shared" si="21"/>
        <v>0</v>
      </c>
      <c r="K62" s="684">
        <f t="shared" si="21"/>
        <v>0</v>
      </c>
      <c r="L62" s="684">
        <f t="shared" si="21"/>
        <v>0</v>
      </c>
      <c r="M62" s="684">
        <f t="shared" si="21"/>
        <v>0</v>
      </c>
      <c r="N62" s="684">
        <f t="shared" ref="N62:N64" si="22">SUM(C62:M62)</f>
        <v>29224350.034581676</v>
      </c>
      <c r="O62" s="1005"/>
      <c r="P62" s="1005"/>
      <c r="Q62" s="1005"/>
      <c r="R62" s="1005"/>
      <c r="S62" s="1005"/>
      <c r="T62" s="1005"/>
      <c r="U62" s="1005"/>
      <c r="V62" s="1005"/>
      <c r="W62" s="1005"/>
      <c r="X62" s="1005"/>
      <c r="Y62" s="1005"/>
      <c r="Z62" s="1005"/>
    </row>
    <row r="63" spans="1:26" ht="14.25" x14ac:dyDescent="0.2">
      <c r="B63" s="678" t="s">
        <v>739</v>
      </c>
      <c r="C63" s="679">
        <f>+C62/$N$67</f>
        <v>7.5944813859905758E-2</v>
      </c>
      <c r="D63" s="679">
        <f t="shared" ref="D63:M63" si="23">+D62/$N$67</f>
        <v>2.428445276779884E-2</v>
      </c>
      <c r="E63" s="679">
        <f t="shared" si="23"/>
        <v>0</v>
      </c>
      <c r="F63" s="679">
        <f t="shared" si="23"/>
        <v>0</v>
      </c>
      <c r="G63" s="679">
        <f t="shared" si="23"/>
        <v>0</v>
      </c>
      <c r="H63" s="679">
        <f t="shared" si="23"/>
        <v>0</v>
      </c>
      <c r="I63" s="679">
        <f t="shared" si="23"/>
        <v>0</v>
      </c>
      <c r="J63" s="679">
        <f t="shared" si="23"/>
        <v>0</v>
      </c>
      <c r="K63" s="679">
        <f t="shared" si="23"/>
        <v>0</v>
      </c>
      <c r="L63" s="679">
        <f t="shared" si="23"/>
        <v>0</v>
      </c>
      <c r="M63" s="679">
        <f t="shared" si="23"/>
        <v>0</v>
      </c>
      <c r="N63" s="679">
        <f t="shared" si="22"/>
        <v>0.10022926662770459</v>
      </c>
      <c r="O63" s="1005"/>
      <c r="P63" s="1005"/>
      <c r="Q63" s="1005"/>
      <c r="R63" s="1005"/>
      <c r="S63" s="1005"/>
      <c r="T63" s="1005"/>
      <c r="U63" s="1005"/>
      <c r="V63" s="1005"/>
      <c r="W63" s="1005"/>
      <c r="X63" s="1005"/>
      <c r="Y63" s="1005"/>
      <c r="Z63" s="1005"/>
    </row>
    <row r="64" spans="1:26" ht="14.25" x14ac:dyDescent="0.2">
      <c r="B64" s="680" t="s">
        <v>99</v>
      </c>
      <c r="C64" s="681">
        <v>22143610.326881867</v>
      </c>
      <c r="D64" s="681">
        <v>7080739.7076998074</v>
      </c>
      <c r="E64" s="681">
        <v>0</v>
      </c>
      <c r="F64" s="681">
        <v>0</v>
      </c>
      <c r="G64" s="681">
        <v>0</v>
      </c>
      <c r="H64" s="681">
        <v>0</v>
      </c>
      <c r="I64" s="681">
        <v>0</v>
      </c>
      <c r="J64" s="681">
        <v>0</v>
      </c>
      <c r="K64" s="681">
        <v>0</v>
      </c>
      <c r="L64" s="681">
        <v>0</v>
      </c>
      <c r="M64" s="681">
        <v>0</v>
      </c>
      <c r="N64" s="681">
        <f t="shared" si="22"/>
        <v>29224350.034581676</v>
      </c>
      <c r="O64" s="1005"/>
      <c r="P64" s="1005"/>
      <c r="Q64" s="1005"/>
      <c r="R64" s="1005"/>
      <c r="S64" s="1005"/>
      <c r="T64" s="1005"/>
      <c r="U64" s="1005"/>
      <c r="V64" s="1005"/>
      <c r="W64" s="1005"/>
      <c r="X64" s="1005"/>
      <c r="Y64" s="1005"/>
      <c r="Z64" s="1005"/>
    </row>
    <row r="65" spans="2:26" ht="15" thickBot="1" x14ac:dyDescent="0.25">
      <c r="B65" s="685" t="s">
        <v>100</v>
      </c>
      <c r="C65" s="681">
        <v>0</v>
      </c>
      <c r="D65" s="681">
        <v>0</v>
      </c>
      <c r="E65" s="681">
        <v>0</v>
      </c>
      <c r="F65" s="681">
        <v>0</v>
      </c>
      <c r="G65" s="681">
        <v>0</v>
      </c>
      <c r="H65" s="681">
        <v>0</v>
      </c>
      <c r="I65" s="681">
        <v>0</v>
      </c>
      <c r="J65" s="681">
        <v>0</v>
      </c>
      <c r="K65" s="681">
        <v>0</v>
      </c>
      <c r="L65" s="681">
        <v>0</v>
      </c>
      <c r="M65" s="681">
        <v>0</v>
      </c>
      <c r="N65" s="681">
        <v>0</v>
      </c>
      <c r="O65" s="1005"/>
      <c r="P65" s="1005"/>
      <c r="Q65" s="1005"/>
      <c r="R65" s="1005"/>
      <c r="S65" s="1005"/>
      <c r="T65" s="1005"/>
      <c r="U65" s="1005"/>
      <c r="V65" s="1005"/>
      <c r="W65" s="1005"/>
      <c r="X65" s="1005"/>
      <c r="Y65" s="1005"/>
      <c r="Z65" s="1005"/>
    </row>
    <row r="66" spans="2:26" ht="11.25" customHeight="1" thickTop="1" x14ac:dyDescent="0.25">
      <c r="B66" s="699"/>
      <c r="C66" s="700"/>
      <c r="D66" s="700"/>
      <c r="E66" s="700"/>
      <c r="F66" s="700"/>
      <c r="G66" s="700"/>
      <c r="H66" s="700"/>
      <c r="I66" s="700"/>
      <c r="J66" s="700"/>
      <c r="K66" s="700"/>
      <c r="L66" s="700"/>
      <c r="M66" s="700"/>
      <c r="N66" s="700"/>
      <c r="O66" s="1005"/>
      <c r="P66" s="1005"/>
      <c r="Q66" s="1005"/>
      <c r="R66" s="1005"/>
      <c r="S66" s="1005"/>
      <c r="T66" s="1005"/>
      <c r="U66" s="1005"/>
      <c r="V66" s="1005"/>
      <c r="W66" s="1005"/>
      <c r="X66" s="1005"/>
      <c r="Y66" s="1005"/>
      <c r="Z66" s="1005"/>
    </row>
    <row r="67" spans="2:26" ht="14.25" x14ac:dyDescent="0.2">
      <c r="B67" s="678" t="s">
        <v>742</v>
      </c>
      <c r="C67" s="684">
        <f>+C69+C70</f>
        <v>47054473.739690319</v>
      </c>
      <c r="D67" s="684">
        <f t="shared" ref="D67:M67" si="24">+D69+D70</f>
        <v>38281716.060737871</v>
      </c>
      <c r="E67" s="684">
        <f t="shared" si="24"/>
        <v>21660063.432558194</v>
      </c>
      <c r="F67" s="684">
        <f t="shared" si="24"/>
        <v>16888331.403325852</v>
      </c>
      <c r="G67" s="684">
        <f t="shared" si="24"/>
        <v>15377987.467693161</v>
      </c>
      <c r="H67" s="684">
        <f t="shared" si="24"/>
        <v>15573096.571429849</v>
      </c>
      <c r="I67" s="684">
        <f t="shared" si="24"/>
        <v>15214921.336329041</v>
      </c>
      <c r="J67" s="684">
        <f t="shared" si="24"/>
        <v>12949740.307721039</v>
      </c>
      <c r="K67" s="684">
        <f t="shared" si="24"/>
        <v>14135990.205157325</v>
      </c>
      <c r="L67" s="684">
        <f t="shared" si="24"/>
        <v>17796268.206702851</v>
      </c>
      <c r="M67" s="684">
        <f t="shared" si="24"/>
        <v>76642427.407740027</v>
      </c>
      <c r="N67" s="684">
        <f t="shared" ref="N67:N68" si="25">SUM(C67:M67)</f>
        <v>291575016.13908553</v>
      </c>
      <c r="O67" s="1005"/>
      <c r="P67" s="1005"/>
      <c r="Q67" s="1005"/>
      <c r="R67" s="1005"/>
      <c r="S67" s="1005"/>
      <c r="T67" s="1005"/>
      <c r="U67" s="1005"/>
      <c r="V67" s="1005"/>
      <c r="W67" s="1005"/>
      <c r="X67" s="1005"/>
      <c r="Y67" s="1005"/>
      <c r="Z67" s="1005"/>
    </row>
    <row r="68" spans="2:26" ht="14.25" x14ac:dyDescent="0.2">
      <c r="B68" s="678" t="s">
        <v>739</v>
      </c>
      <c r="C68" s="679">
        <f>+C67/$N$67</f>
        <v>0.16138033485435752</v>
      </c>
      <c r="D68" s="679">
        <f t="shared" ref="D68:M68" si="26">+D67/$N$67</f>
        <v>0.13129285412600966</v>
      </c>
      <c r="E68" s="679">
        <f t="shared" si="26"/>
        <v>7.4286417675189384E-2</v>
      </c>
      <c r="F68" s="679">
        <f t="shared" si="26"/>
        <v>5.7921051079595491E-2</v>
      </c>
      <c r="G68" s="679">
        <f t="shared" si="26"/>
        <v>5.2741101316985395E-2</v>
      </c>
      <c r="H68" s="679">
        <f t="shared" si="26"/>
        <v>5.3410257084582496E-2</v>
      </c>
      <c r="I68" s="679">
        <f t="shared" si="26"/>
        <v>5.2181841701661097E-2</v>
      </c>
      <c r="J68" s="679">
        <f t="shared" si="26"/>
        <v>4.4413065560952675E-2</v>
      </c>
      <c r="K68" s="679">
        <f t="shared" si="26"/>
        <v>4.8481486487903513E-2</v>
      </c>
      <c r="L68" s="679">
        <f t="shared" si="26"/>
        <v>6.1034955746049828E-2</v>
      </c>
      <c r="M68" s="679">
        <f t="shared" si="26"/>
        <v>0.26285663436671292</v>
      </c>
      <c r="N68" s="679">
        <f t="shared" si="25"/>
        <v>1</v>
      </c>
      <c r="O68" s="1005"/>
      <c r="P68" s="1005"/>
      <c r="Q68" s="1005"/>
      <c r="R68" s="1005"/>
      <c r="S68" s="1005"/>
      <c r="T68" s="1005"/>
      <c r="U68" s="1005"/>
      <c r="V68" s="1005"/>
      <c r="W68" s="1005"/>
      <c r="X68" s="1005"/>
      <c r="Y68" s="1005"/>
      <c r="Z68" s="1005"/>
    </row>
    <row r="69" spans="2:26" ht="14.25" x14ac:dyDescent="0.2">
      <c r="B69" s="688" t="s">
        <v>99</v>
      </c>
      <c r="C69" s="681">
        <f>+C16+C23+C28+C64</f>
        <v>38538266.913585946</v>
      </c>
      <c r="D69" s="681">
        <f t="shared" ref="D69:N70" si="27">+D16+D23+D28+D64</f>
        <v>29988783.606855795</v>
      </c>
      <c r="E69" s="681">
        <f t="shared" si="27"/>
        <v>14803630.692031389</v>
      </c>
      <c r="F69" s="681">
        <f t="shared" si="27"/>
        <v>10735499.785968069</v>
      </c>
      <c r="G69" s="681">
        <f t="shared" si="27"/>
        <v>10857342.91082933</v>
      </c>
      <c r="H69" s="681">
        <f t="shared" si="27"/>
        <v>11594575.447752295</v>
      </c>
      <c r="I69" s="681">
        <f t="shared" si="27"/>
        <v>11952009.273919687</v>
      </c>
      <c r="J69" s="681">
        <f t="shared" si="27"/>
        <v>9805660.937344525</v>
      </c>
      <c r="K69" s="681">
        <f t="shared" si="27"/>
        <v>11095965.852868065</v>
      </c>
      <c r="L69" s="681">
        <f t="shared" si="27"/>
        <v>14884431.518674858</v>
      </c>
      <c r="M69" s="681">
        <f t="shared" si="27"/>
        <v>55640583.897329874</v>
      </c>
      <c r="N69" s="681">
        <f t="shared" si="27"/>
        <v>219896750.83715981</v>
      </c>
      <c r="O69" s="1005"/>
      <c r="P69" s="1005"/>
      <c r="Q69" s="1005"/>
      <c r="R69" s="1005"/>
      <c r="S69" s="1005"/>
      <c r="T69" s="1005"/>
      <c r="U69" s="1005"/>
      <c r="V69" s="1005"/>
      <c r="W69" s="1005"/>
      <c r="X69" s="1005"/>
      <c r="Y69" s="1005"/>
      <c r="Z69" s="1005"/>
    </row>
    <row r="70" spans="2:26" ht="14.25" x14ac:dyDescent="0.2">
      <c r="B70" s="688" t="s">
        <v>100</v>
      </c>
      <c r="C70" s="681">
        <f>+C17+C24+C29+C65</f>
        <v>8516206.8261043727</v>
      </c>
      <c r="D70" s="681">
        <f t="shared" si="27"/>
        <v>8292932.4538820731</v>
      </c>
      <c r="E70" s="681">
        <f t="shared" si="27"/>
        <v>6856432.7405268028</v>
      </c>
      <c r="F70" s="681">
        <f t="shared" si="27"/>
        <v>6152831.6173577821</v>
      </c>
      <c r="G70" s="681">
        <f t="shared" si="27"/>
        <v>4520644.5568638304</v>
      </c>
      <c r="H70" s="681">
        <f t="shared" si="27"/>
        <v>3978521.1236775541</v>
      </c>
      <c r="I70" s="681">
        <f t="shared" si="27"/>
        <v>3262912.0624093548</v>
      </c>
      <c r="J70" s="681">
        <f t="shared" si="27"/>
        <v>3144079.3703765143</v>
      </c>
      <c r="K70" s="681">
        <f t="shared" si="27"/>
        <v>3040024.3522892594</v>
      </c>
      <c r="L70" s="681">
        <f t="shared" si="27"/>
        <v>2911836.6880279942</v>
      </c>
      <c r="M70" s="681">
        <f t="shared" si="27"/>
        <v>21001843.510410145</v>
      </c>
      <c r="N70" s="681">
        <f t="shared" si="27"/>
        <v>71678265.301925689</v>
      </c>
      <c r="O70" s="1005"/>
      <c r="P70" s="1005"/>
      <c r="Q70" s="1005"/>
      <c r="R70" s="1005"/>
      <c r="S70" s="1005"/>
      <c r="T70" s="1005"/>
      <c r="U70" s="1005"/>
      <c r="V70" s="1005"/>
      <c r="W70" s="1005"/>
      <c r="X70" s="1005"/>
      <c r="Y70" s="1005"/>
      <c r="Z70" s="1005"/>
    </row>
    <row r="71" spans="2:26" ht="15.75" thickBot="1" x14ac:dyDescent="0.3">
      <c r="B71" s="701"/>
      <c r="C71" s="702"/>
      <c r="D71" s="702"/>
      <c r="E71" s="702"/>
      <c r="F71" s="702"/>
      <c r="G71" s="702"/>
      <c r="H71" s="702"/>
      <c r="I71" s="702"/>
      <c r="J71" s="702"/>
      <c r="K71" s="702"/>
      <c r="L71" s="702"/>
      <c r="M71" s="702"/>
      <c r="N71" s="702"/>
    </row>
    <row r="72" spans="2:26" ht="13.5" thickTop="1" x14ac:dyDescent="0.2">
      <c r="B72" s="703"/>
      <c r="C72" s="703"/>
      <c r="D72" s="703"/>
      <c r="E72" s="703"/>
      <c r="F72" s="703"/>
      <c r="G72" s="703"/>
      <c r="H72" s="703"/>
      <c r="I72" s="703"/>
      <c r="J72" s="703"/>
      <c r="K72" s="703"/>
      <c r="L72" s="703"/>
      <c r="M72" s="703"/>
      <c r="N72" s="703"/>
    </row>
    <row r="73" spans="2:26" ht="15" x14ac:dyDescent="0.25">
      <c r="B73" s="21" t="s">
        <v>653</v>
      </c>
      <c r="C73" s="704"/>
      <c r="D73" s="704"/>
      <c r="E73" s="704"/>
      <c r="F73" s="704"/>
      <c r="G73" s="704"/>
      <c r="H73" s="704"/>
      <c r="I73" s="704"/>
      <c r="J73" s="704"/>
      <c r="K73" s="704"/>
      <c r="L73" s="704"/>
      <c r="M73" s="704"/>
      <c r="N73" s="704"/>
    </row>
    <row r="74" spans="2:26" ht="15" x14ac:dyDescent="0.25">
      <c r="B74" s="21" t="s">
        <v>743</v>
      </c>
      <c r="C74" s="704"/>
      <c r="D74" s="704"/>
      <c r="E74" s="704"/>
      <c r="F74" s="704"/>
      <c r="G74" s="704"/>
      <c r="H74" s="704"/>
      <c r="I74" s="704"/>
      <c r="J74" s="704"/>
      <c r="K74" s="704"/>
      <c r="L74" s="704"/>
      <c r="M74" s="704"/>
      <c r="N74" s="704"/>
    </row>
    <row r="75" spans="2:26" ht="15" x14ac:dyDescent="0.25">
      <c r="B75" s="21" t="s">
        <v>744</v>
      </c>
      <c r="C75" s="704"/>
      <c r="D75" s="704"/>
      <c r="E75" s="704"/>
      <c r="F75" s="704"/>
      <c r="G75" s="704"/>
      <c r="H75" s="704"/>
      <c r="I75" s="704"/>
      <c r="J75" s="704"/>
      <c r="K75" s="704"/>
      <c r="L75" s="704"/>
      <c r="M75" s="704"/>
      <c r="N75" s="704"/>
    </row>
    <row r="76" spans="2:26" ht="15" x14ac:dyDescent="0.25">
      <c r="B76" s="270"/>
      <c r="C76" s="704"/>
      <c r="D76" s="704"/>
      <c r="E76" s="704"/>
      <c r="F76" s="704"/>
      <c r="G76" s="704"/>
      <c r="H76" s="704"/>
      <c r="I76" s="704"/>
      <c r="J76" s="704"/>
      <c r="K76" s="704"/>
      <c r="L76" s="704"/>
      <c r="M76" s="704"/>
      <c r="N76" s="704"/>
    </row>
  </sheetData>
  <mergeCells count="15">
    <mergeCell ref="B6:N6"/>
    <mergeCell ref="B7:N7"/>
    <mergeCell ref="B10:B11"/>
    <mergeCell ref="C10:C11"/>
    <mergeCell ref="D10:D11"/>
    <mergeCell ref="E10:E11"/>
    <mergeCell ref="F10:F11"/>
    <mergeCell ref="G10:G11"/>
    <mergeCell ref="H10:H11"/>
    <mergeCell ref="I10:I11"/>
    <mergeCell ref="J10:J11"/>
    <mergeCell ref="K10:K11"/>
    <mergeCell ref="L10:L11"/>
    <mergeCell ref="M10:M11"/>
    <mergeCell ref="N10:N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2" orientation="landscape" r:id="rId1"/>
  <headerFooter alignWithMargins="0">
    <oddFooter>&amp;R&amp;8&amp;A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6"/>
  <sheetViews>
    <sheetView showGridLines="0" view="pageBreakPreview" zoomScale="85" zoomScaleSheetLayoutView="85" workbookViewId="0"/>
  </sheetViews>
  <sheetFormatPr baseColWidth="10" defaultRowHeight="12.75" x14ac:dyDescent="0.2"/>
  <cols>
    <col min="1" max="1" width="7.140625" style="19" customWidth="1"/>
    <col min="2" max="2" width="45" style="541" customWidth="1"/>
    <col min="3" max="34" width="9.7109375" style="541" customWidth="1"/>
    <col min="35" max="35" width="14.5703125" style="541" customWidth="1"/>
    <col min="36" max="36" width="15.7109375" style="541" bestFit="1" customWidth="1"/>
    <col min="37" max="16384" width="11.42578125" style="542"/>
  </cols>
  <sheetData>
    <row r="1" spans="1:70" x14ac:dyDescent="0.2">
      <c r="A1" s="16" t="s">
        <v>66</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row>
    <row r="2" spans="1:70" x14ac:dyDescent="0.2">
      <c r="B2" s="706"/>
    </row>
    <row r="3" spans="1:70" ht="14.25" x14ac:dyDescent="0.2">
      <c r="B3" s="599" t="s">
        <v>67</v>
      </c>
      <c r="C3" s="599"/>
      <c r="D3" s="707"/>
      <c r="E3" s="708"/>
      <c r="F3" s="708"/>
      <c r="G3" s="708"/>
      <c r="H3" s="708"/>
      <c r="I3" s="707"/>
      <c r="J3" s="708"/>
      <c r="K3" s="708"/>
      <c r="L3" s="708"/>
      <c r="M3" s="708"/>
      <c r="N3" s="708"/>
      <c r="O3" s="708"/>
      <c r="P3" s="707"/>
      <c r="Q3" s="708"/>
      <c r="R3" s="708"/>
      <c r="S3" s="708"/>
      <c r="T3" s="708"/>
      <c r="U3" s="708"/>
      <c r="V3" s="708"/>
      <c r="W3" s="708"/>
      <c r="X3" s="708"/>
      <c r="Y3" s="708"/>
      <c r="Z3" s="708"/>
      <c r="AA3" s="708"/>
      <c r="AB3" s="708"/>
      <c r="AC3" s="708"/>
      <c r="AD3" s="708"/>
      <c r="AE3" s="708"/>
      <c r="AF3" s="708"/>
      <c r="AG3" s="708"/>
    </row>
    <row r="4" spans="1:70" ht="14.25" x14ac:dyDescent="0.2">
      <c r="B4" s="600" t="s">
        <v>68</v>
      </c>
      <c r="C4" s="599"/>
      <c r="D4" s="708"/>
      <c r="E4" s="707"/>
      <c r="F4" s="708"/>
      <c r="G4" s="708"/>
      <c r="H4" s="707"/>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I4" s="709"/>
      <c r="AJ4" s="709"/>
    </row>
    <row r="5" spans="1:70" s="199" customFormat="1" ht="13.5" thickBot="1" x14ac:dyDescent="0.25">
      <c r="A5" s="19"/>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row>
    <row r="6" spans="1:70" s="199" customFormat="1" ht="21" thickBot="1" x14ac:dyDescent="0.25">
      <c r="A6" s="19"/>
      <c r="B6" s="1155" t="s">
        <v>745</v>
      </c>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7"/>
    </row>
    <row r="7" spans="1:70" s="199" customFormat="1" x14ac:dyDescent="0.2">
      <c r="A7" s="19"/>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row>
    <row r="8" spans="1:70" s="199" customFormat="1" ht="13.5" thickBot="1" x14ac:dyDescent="0.25">
      <c r="A8" s="19"/>
      <c r="B8" s="21" t="s">
        <v>655</v>
      </c>
      <c r="C8" s="21"/>
      <c r="D8" s="21"/>
      <c r="E8" s="21"/>
      <c r="F8" s="21"/>
      <c r="G8" s="21"/>
      <c r="H8" s="21"/>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row>
    <row r="9" spans="1:70" s="199" customFormat="1" ht="14.25" thickTop="1" thickBot="1" x14ac:dyDescent="0.25">
      <c r="A9" s="19"/>
      <c r="B9" s="21"/>
      <c r="C9" s="547">
        <v>2015</v>
      </c>
      <c r="D9" s="547">
        <v>2016</v>
      </c>
      <c r="E9" s="547">
        <v>2017</v>
      </c>
      <c r="F9" s="547">
        <v>2018</v>
      </c>
      <c r="G9" s="547">
        <v>2019</v>
      </c>
      <c r="H9" s="547">
        <v>2020</v>
      </c>
      <c r="I9" s="547">
        <v>2021</v>
      </c>
      <c r="J9" s="547">
        <v>2022</v>
      </c>
      <c r="K9" s="547">
        <v>2023</v>
      </c>
      <c r="L9" s="547">
        <v>2024</v>
      </c>
      <c r="M9" s="547">
        <v>2025</v>
      </c>
      <c r="N9" s="547">
        <v>2026</v>
      </c>
      <c r="O9" s="547">
        <v>2027</v>
      </c>
      <c r="P9" s="547">
        <v>2028</v>
      </c>
      <c r="Q9" s="547">
        <v>2029</v>
      </c>
      <c r="R9" s="547">
        <v>2030</v>
      </c>
      <c r="S9" s="547">
        <v>2031</v>
      </c>
      <c r="T9" s="547">
        <v>2032</v>
      </c>
      <c r="U9" s="547">
        <v>2033</v>
      </c>
      <c r="V9" s="547">
        <v>2034</v>
      </c>
      <c r="W9" s="547">
        <v>2035</v>
      </c>
      <c r="X9" s="547">
        <v>2036</v>
      </c>
      <c r="Y9" s="547">
        <v>2037</v>
      </c>
      <c r="Z9" s="547">
        <v>2038</v>
      </c>
      <c r="AA9" s="547">
        <v>2039</v>
      </c>
      <c r="AB9" s="547">
        <v>2040</v>
      </c>
      <c r="AC9" s="547">
        <v>2041</v>
      </c>
      <c r="AD9" s="547">
        <v>2042</v>
      </c>
      <c r="AE9" s="547">
        <v>2043</v>
      </c>
      <c r="AF9" s="547">
        <v>2044</v>
      </c>
      <c r="AG9" s="547">
        <v>2045</v>
      </c>
      <c r="AH9" s="547">
        <v>2046</v>
      </c>
      <c r="AI9" s="547" t="s">
        <v>746</v>
      </c>
      <c r="AJ9" s="547" t="s">
        <v>391</v>
      </c>
    </row>
    <row r="10" spans="1:70" s="199" customFormat="1" ht="14.25" thickTop="1" thickBot="1" x14ac:dyDescent="0.25">
      <c r="A10" s="19"/>
      <c r="B10" s="21"/>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row>
    <row r="11" spans="1:70" s="199" customFormat="1" ht="13.5" thickBot="1" x14ac:dyDescent="0.25">
      <c r="A11" s="19"/>
      <c r="B11" s="1128" t="s">
        <v>656</v>
      </c>
      <c r="C11" s="1129"/>
      <c r="D11" s="1129"/>
      <c r="E11" s="1129"/>
      <c r="F11" s="1129"/>
      <c r="G11" s="1129"/>
      <c r="H11" s="1129"/>
      <c r="I11" s="1129"/>
      <c r="J11" s="1129"/>
      <c r="K11" s="1129"/>
      <c r="L11" s="1129"/>
      <c r="M11" s="1129"/>
      <c r="N11" s="1129"/>
      <c r="O11" s="1129"/>
      <c r="P11" s="1129"/>
      <c r="Q11" s="1129"/>
      <c r="R11" s="1129"/>
      <c r="S11" s="1129"/>
      <c r="T11" s="1129"/>
      <c r="U11" s="1129"/>
      <c r="V11" s="1129"/>
      <c r="W11" s="1129"/>
      <c r="X11" s="1129"/>
      <c r="Y11" s="1129"/>
      <c r="Z11" s="1129"/>
      <c r="AA11" s="1129"/>
      <c r="AB11" s="1129"/>
      <c r="AC11" s="1129"/>
      <c r="AD11" s="1129"/>
      <c r="AE11" s="1129"/>
      <c r="AF11" s="1129"/>
      <c r="AG11" s="1129"/>
      <c r="AH11" s="1129"/>
      <c r="AI11" s="1129"/>
      <c r="AJ11" s="1158"/>
    </row>
    <row r="12" spans="1:70" ht="15" customHeight="1" thickBot="1" x14ac:dyDescent="0.25"/>
    <row r="13" spans="1:70" ht="21.75" customHeight="1" thickBot="1" x14ac:dyDescent="0.25">
      <c r="B13" s="550" t="s">
        <v>657</v>
      </c>
      <c r="C13" s="551">
        <v>38538.266913585976</v>
      </c>
      <c r="D13" s="551">
        <v>29988.783606855846</v>
      </c>
      <c r="E13" s="551">
        <v>14803.630692031384</v>
      </c>
      <c r="F13" s="551">
        <v>10735.499785968062</v>
      </c>
      <c r="G13" s="551">
        <v>10857.342910829335</v>
      </c>
      <c r="H13" s="551">
        <v>11594.575447752293</v>
      </c>
      <c r="I13" s="551">
        <v>11952.009273919643</v>
      </c>
      <c r="J13" s="551">
        <v>9805.6609373445262</v>
      </c>
      <c r="K13" s="551">
        <v>11095.965852868083</v>
      </c>
      <c r="L13" s="551">
        <v>14884.431518674908</v>
      </c>
      <c r="M13" s="551">
        <v>3199.4994193510151</v>
      </c>
      <c r="N13" s="551">
        <v>3105.1187180690149</v>
      </c>
      <c r="O13" s="551">
        <v>3258.8054556790412</v>
      </c>
      <c r="P13" s="551">
        <v>3030.6660326290148</v>
      </c>
      <c r="Q13" s="551">
        <v>3763.7585383846549</v>
      </c>
      <c r="R13" s="551">
        <v>4541.4439415944053</v>
      </c>
      <c r="S13" s="551">
        <v>5208.0773437163862</v>
      </c>
      <c r="T13" s="551">
        <v>4317.7814628432961</v>
      </c>
      <c r="U13" s="551">
        <v>4239.0618017262959</v>
      </c>
      <c r="V13" s="551">
        <v>1834.7303269678255</v>
      </c>
      <c r="W13" s="551">
        <v>1780.8075608508254</v>
      </c>
      <c r="X13" s="551">
        <v>2899.5990940854954</v>
      </c>
      <c r="Y13" s="551">
        <v>2842.9257859934955</v>
      </c>
      <c r="Z13" s="551">
        <v>3515.6899440756074</v>
      </c>
      <c r="AA13" s="551">
        <v>1165.1150798532146</v>
      </c>
      <c r="AB13" s="551">
        <v>1148.1912042112149</v>
      </c>
      <c r="AC13" s="551">
        <v>1146.8616859188114</v>
      </c>
      <c r="AD13" s="551">
        <v>1145.4199992342619</v>
      </c>
      <c r="AE13" s="551">
        <v>1144.7814481076527</v>
      </c>
      <c r="AF13" s="551">
        <v>1144.1428973458501</v>
      </c>
      <c r="AG13" s="551">
        <v>1144.1428973458501</v>
      </c>
      <c r="AH13" s="551">
        <v>0.99942592718573209</v>
      </c>
      <c r="AI13" s="551">
        <v>62.96383341950407</v>
      </c>
      <c r="AJ13" s="551">
        <f>SUM(C13:AI13)</f>
        <v>219896.75083715993</v>
      </c>
      <c r="AK13" s="999"/>
      <c r="AL13" s="999"/>
      <c r="AM13" s="999"/>
      <c r="AN13" s="999"/>
      <c r="AO13" s="999"/>
      <c r="AP13" s="999"/>
      <c r="AQ13" s="999"/>
      <c r="AR13" s="999"/>
      <c r="AS13" s="999"/>
      <c r="AT13" s="999"/>
      <c r="AU13" s="999"/>
      <c r="AV13" s="999"/>
      <c r="AW13" s="999"/>
      <c r="AX13" s="999"/>
      <c r="AY13" s="999"/>
      <c r="AZ13" s="999"/>
      <c r="BA13" s="999"/>
      <c r="BB13" s="999"/>
      <c r="BC13" s="999"/>
      <c r="BD13" s="999"/>
      <c r="BE13" s="999"/>
      <c r="BF13" s="999"/>
      <c r="BG13" s="999"/>
      <c r="BH13" s="999"/>
      <c r="BI13" s="999"/>
      <c r="BJ13" s="999"/>
      <c r="BK13" s="999"/>
      <c r="BL13" s="999"/>
      <c r="BM13" s="999"/>
      <c r="BN13" s="999"/>
      <c r="BO13" s="999"/>
      <c r="BP13" s="999"/>
      <c r="BQ13" s="999"/>
      <c r="BR13" s="999"/>
    </row>
    <row r="14" spans="1:70" ht="13.5" x14ac:dyDescent="0.25">
      <c r="B14" s="552" t="s">
        <v>658</v>
      </c>
      <c r="C14" s="553">
        <v>19928.833093571586</v>
      </c>
      <c r="D14" s="553">
        <v>2120.2535233624699</v>
      </c>
      <c r="E14" s="553">
        <v>0</v>
      </c>
      <c r="F14" s="553">
        <v>0</v>
      </c>
      <c r="G14" s="553">
        <v>0</v>
      </c>
      <c r="H14" s="553">
        <v>0</v>
      </c>
      <c r="I14" s="553">
        <v>0</v>
      </c>
      <c r="J14" s="553">
        <v>0</v>
      </c>
      <c r="K14" s="553">
        <v>0</v>
      </c>
      <c r="L14" s="553">
        <v>0</v>
      </c>
      <c r="M14" s="553">
        <v>0</v>
      </c>
      <c r="N14" s="553">
        <v>0</v>
      </c>
      <c r="O14" s="553">
        <v>0</v>
      </c>
      <c r="P14" s="553">
        <v>0</v>
      </c>
      <c r="Q14" s="553">
        <v>0</v>
      </c>
      <c r="R14" s="553">
        <v>0</v>
      </c>
      <c r="S14" s="553">
        <v>0</v>
      </c>
      <c r="T14" s="553">
        <v>0</v>
      </c>
      <c r="U14" s="553">
        <v>0</v>
      </c>
      <c r="V14" s="553">
        <v>0</v>
      </c>
      <c r="W14" s="553">
        <v>0</v>
      </c>
      <c r="X14" s="553">
        <v>0</v>
      </c>
      <c r="Y14" s="553">
        <v>0</v>
      </c>
      <c r="Z14" s="553">
        <v>0</v>
      </c>
      <c r="AA14" s="553">
        <v>0</v>
      </c>
      <c r="AB14" s="553">
        <v>0</v>
      </c>
      <c r="AC14" s="553">
        <v>0</v>
      </c>
      <c r="AD14" s="553">
        <v>0</v>
      </c>
      <c r="AE14" s="553">
        <v>0</v>
      </c>
      <c r="AF14" s="553">
        <v>0</v>
      </c>
      <c r="AG14" s="553">
        <v>0</v>
      </c>
      <c r="AH14" s="553">
        <v>0</v>
      </c>
      <c r="AI14" s="553">
        <v>0</v>
      </c>
      <c r="AJ14" s="553">
        <f t="shared" ref="AJ14:AJ15" si="0">SUM(C14:AI14)</f>
        <v>22049.086616934055</v>
      </c>
      <c r="AK14" s="999"/>
      <c r="AL14" s="999"/>
      <c r="AM14" s="999"/>
      <c r="AN14" s="999"/>
      <c r="AO14" s="999"/>
      <c r="AP14" s="999"/>
      <c r="AQ14" s="999"/>
      <c r="AR14" s="999"/>
      <c r="AS14" s="999"/>
      <c r="AT14" s="999"/>
      <c r="AU14" s="999"/>
      <c r="AV14" s="999"/>
      <c r="AW14" s="999"/>
      <c r="AX14" s="999"/>
      <c r="AY14" s="999"/>
      <c r="AZ14" s="999"/>
      <c r="BA14" s="999"/>
      <c r="BB14" s="999"/>
      <c r="BC14" s="999"/>
      <c r="BD14" s="999"/>
      <c r="BE14" s="999"/>
      <c r="BF14" s="999"/>
      <c r="BG14" s="999"/>
      <c r="BH14" s="999"/>
      <c r="BI14" s="999"/>
      <c r="BJ14" s="999"/>
      <c r="BK14" s="999"/>
      <c r="BL14" s="999"/>
      <c r="BM14" s="999"/>
      <c r="BN14" s="999"/>
      <c r="BO14" s="999"/>
      <c r="BP14" s="999"/>
      <c r="BQ14" s="999"/>
      <c r="BR14" s="999"/>
    </row>
    <row r="15" spans="1:70" ht="13.5" x14ac:dyDescent="0.25">
      <c r="B15" s="552" t="s">
        <v>659</v>
      </c>
      <c r="C15" s="553">
        <v>18609.43382001439</v>
      </c>
      <c r="D15" s="553">
        <v>27868.530083493377</v>
      </c>
      <c r="E15" s="553">
        <v>14803.630692031384</v>
      </c>
      <c r="F15" s="553">
        <v>10735.499785968062</v>
      </c>
      <c r="G15" s="553">
        <v>10857.342910829335</v>
      </c>
      <c r="H15" s="553">
        <v>11594.575447752293</v>
      </c>
      <c r="I15" s="553">
        <v>11952.009273919643</v>
      </c>
      <c r="J15" s="553">
        <v>9805.6609373445262</v>
      </c>
      <c r="K15" s="553">
        <v>11095.965852868083</v>
      </c>
      <c r="L15" s="553">
        <v>14884.431518674908</v>
      </c>
      <c r="M15" s="553">
        <v>3199.4994193510151</v>
      </c>
      <c r="N15" s="553">
        <v>3105.1187180690149</v>
      </c>
      <c r="O15" s="553">
        <v>3258.8054556790412</v>
      </c>
      <c r="P15" s="553">
        <v>3030.6660326290148</v>
      </c>
      <c r="Q15" s="553">
        <v>3763.7585383846549</v>
      </c>
      <c r="R15" s="553">
        <v>4541.4439415944053</v>
      </c>
      <c r="S15" s="553">
        <v>5208.0773437163862</v>
      </c>
      <c r="T15" s="553">
        <v>4317.7814628432961</v>
      </c>
      <c r="U15" s="553">
        <v>4239.0618017262959</v>
      </c>
      <c r="V15" s="553">
        <v>1834.7303269678255</v>
      </c>
      <c r="W15" s="553">
        <v>1780.8075608508254</v>
      </c>
      <c r="X15" s="553">
        <v>2899.5990940854954</v>
      </c>
      <c r="Y15" s="553">
        <v>2842.9257859934955</v>
      </c>
      <c r="Z15" s="553">
        <v>3515.6899440756074</v>
      </c>
      <c r="AA15" s="553">
        <v>1165.1150798532146</v>
      </c>
      <c r="AB15" s="553">
        <v>1148.1912042112149</v>
      </c>
      <c r="AC15" s="553">
        <v>1146.8616859188114</v>
      </c>
      <c r="AD15" s="553">
        <v>1145.4199992342619</v>
      </c>
      <c r="AE15" s="553">
        <v>1144.7814481076527</v>
      </c>
      <c r="AF15" s="553">
        <v>1144.1428973458501</v>
      </c>
      <c r="AG15" s="553">
        <v>1144.1428973458501</v>
      </c>
      <c r="AH15" s="553">
        <v>0.99942592718573209</v>
      </c>
      <c r="AI15" s="553">
        <v>62.96383341950407</v>
      </c>
      <c r="AJ15" s="553">
        <f t="shared" si="0"/>
        <v>197847.66422022588</v>
      </c>
      <c r="AK15" s="999"/>
      <c r="AL15" s="999"/>
      <c r="AM15" s="999"/>
      <c r="AN15" s="999"/>
      <c r="AO15" s="999"/>
      <c r="AP15" s="999"/>
      <c r="AQ15" s="999"/>
      <c r="AR15" s="999"/>
      <c r="AS15" s="999"/>
      <c r="AT15" s="999"/>
      <c r="AU15" s="999"/>
      <c r="AV15" s="999"/>
      <c r="AW15" s="999"/>
      <c r="AX15" s="999"/>
      <c r="AY15" s="999"/>
      <c r="AZ15" s="999"/>
      <c r="BA15" s="999"/>
      <c r="BB15" s="999"/>
      <c r="BC15" s="999"/>
      <c r="BD15" s="999"/>
      <c r="BE15" s="999"/>
      <c r="BF15" s="999"/>
      <c r="BG15" s="999"/>
      <c r="BH15" s="999"/>
      <c r="BI15" s="999"/>
      <c r="BJ15" s="999"/>
      <c r="BK15" s="999"/>
      <c r="BL15" s="999"/>
      <c r="BM15" s="999"/>
      <c r="BN15" s="999"/>
      <c r="BO15" s="999"/>
      <c r="BP15" s="999"/>
      <c r="BQ15" s="999"/>
      <c r="BR15" s="999"/>
    </row>
    <row r="16" spans="1:70" ht="13.5" thickBot="1" x14ac:dyDescent="0.25">
      <c r="B16" s="711"/>
      <c r="C16" s="712"/>
      <c r="D16" s="712"/>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999"/>
      <c r="AL16" s="999"/>
      <c r="AM16" s="999"/>
      <c r="AN16" s="999"/>
      <c r="AO16" s="999"/>
      <c r="AP16" s="999"/>
      <c r="AQ16" s="999"/>
      <c r="AR16" s="999"/>
      <c r="AS16" s="999"/>
      <c r="AT16" s="999"/>
      <c r="AU16" s="999"/>
      <c r="AV16" s="999"/>
      <c r="AW16" s="999"/>
      <c r="AX16" s="999"/>
      <c r="AY16" s="999"/>
      <c r="AZ16" s="999"/>
      <c r="BA16" s="999"/>
      <c r="BB16" s="999"/>
      <c r="BC16" s="999"/>
      <c r="BD16" s="999"/>
      <c r="BE16" s="999"/>
      <c r="BF16" s="999"/>
      <c r="BG16" s="999"/>
      <c r="BH16" s="999"/>
      <c r="BI16" s="999"/>
      <c r="BJ16" s="999"/>
      <c r="BK16" s="999"/>
      <c r="BL16" s="999"/>
      <c r="BM16" s="999"/>
      <c r="BN16" s="999"/>
      <c r="BO16" s="999"/>
      <c r="BP16" s="999"/>
      <c r="BQ16" s="999"/>
      <c r="BR16" s="999"/>
    </row>
    <row r="17" spans="2:70" ht="13.5" thickBot="1" x14ac:dyDescent="0.25">
      <c r="B17" s="555" t="s">
        <v>551</v>
      </c>
      <c r="C17" s="556">
        <f>+C18+C22+C25+C32+C33+C41+C44</f>
        <v>26519.650492825051</v>
      </c>
      <c r="D17" s="556">
        <f t="shared" ref="D17:AI17" si="1">+D18+D22+D25+D32+D33+D41+D44</f>
        <v>13052.9876485688</v>
      </c>
      <c r="E17" s="556">
        <f t="shared" si="1"/>
        <v>5274.0986274271127</v>
      </c>
      <c r="F17" s="556">
        <f t="shared" si="1"/>
        <v>4131.0226850670833</v>
      </c>
      <c r="G17" s="556">
        <f t="shared" si="1"/>
        <v>3858.9757576263241</v>
      </c>
      <c r="H17" s="556">
        <f t="shared" si="1"/>
        <v>1676.5801383465912</v>
      </c>
      <c r="I17" s="556">
        <f t="shared" si="1"/>
        <v>1494.7198976234433</v>
      </c>
      <c r="J17" s="556">
        <f t="shared" si="1"/>
        <v>1195.2641644092041</v>
      </c>
      <c r="K17" s="556">
        <f t="shared" si="1"/>
        <v>936.39184138237965</v>
      </c>
      <c r="L17" s="556">
        <f t="shared" si="1"/>
        <v>902.57101549760785</v>
      </c>
      <c r="M17" s="556">
        <f t="shared" si="1"/>
        <v>834.37158059536489</v>
      </c>
      <c r="N17" s="556">
        <f t="shared" si="1"/>
        <v>739.99087931336487</v>
      </c>
      <c r="O17" s="556">
        <f t="shared" si="1"/>
        <v>893.14161691339177</v>
      </c>
      <c r="P17" s="556">
        <f t="shared" si="1"/>
        <v>665.53819387336478</v>
      </c>
      <c r="Q17" s="556">
        <f t="shared" si="1"/>
        <v>657.20878601120523</v>
      </c>
      <c r="R17" s="556">
        <f t="shared" si="1"/>
        <v>693.47227560315514</v>
      </c>
      <c r="S17" s="556">
        <f t="shared" si="1"/>
        <v>1360.1056777251354</v>
      </c>
      <c r="T17" s="556">
        <f t="shared" si="1"/>
        <v>469.80979685204551</v>
      </c>
      <c r="U17" s="556">
        <f t="shared" si="1"/>
        <v>391.09013573504552</v>
      </c>
      <c r="V17" s="556">
        <f t="shared" si="1"/>
        <v>350.88707380504553</v>
      </c>
      <c r="W17" s="556">
        <f t="shared" si="1"/>
        <v>296.96430768804549</v>
      </c>
      <c r="X17" s="556">
        <f t="shared" si="1"/>
        <v>272.61236950404549</v>
      </c>
      <c r="Y17" s="556">
        <f t="shared" si="1"/>
        <v>215.9390614120455</v>
      </c>
      <c r="Z17" s="556">
        <f t="shared" si="1"/>
        <v>147.28130587635692</v>
      </c>
      <c r="AA17" s="556">
        <f t="shared" si="1"/>
        <v>20.97218250736481</v>
      </c>
      <c r="AB17" s="556">
        <f t="shared" si="1"/>
        <v>4.0483068653648102</v>
      </c>
      <c r="AC17" s="556">
        <f t="shared" si="1"/>
        <v>2.7187885729613699</v>
      </c>
      <c r="AD17" s="556">
        <f t="shared" si="1"/>
        <v>1.27710188841202</v>
      </c>
      <c r="AE17" s="556">
        <f t="shared" si="1"/>
        <v>0.63855076180257497</v>
      </c>
      <c r="AF17" s="556">
        <f t="shared" si="1"/>
        <v>0</v>
      </c>
      <c r="AG17" s="556">
        <f t="shared" si="1"/>
        <v>0</v>
      </c>
      <c r="AH17" s="556">
        <f t="shared" si="1"/>
        <v>0</v>
      </c>
      <c r="AI17" s="556">
        <f t="shared" si="1"/>
        <v>0</v>
      </c>
      <c r="AJ17" s="556">
        <f t="shared" ref="AJ17:AJ80" si="2">SUM(C17:AI17)</f>
        <v>67060.330260277115</v>
      </c>
      <c r="AK17" s="999"/>
      <c r="AL17" s="999"/>
      <c r="AM17" s="999"/>
      <c r="AN17" s="999"/>
      <c r="AO17" s="999"/>
      <c r="AP17" s="999"/>
      <c r="AQ17" s="999"/>
      <c r="AR17" s="999"/>
      <c r="AS17" s="999"/>
      <c r="AT17" s="999"/>
      <c r="AU17" s="999"/>
      <c r="AV17" s="999"/>
      <c r="AW17" s="999"/>
      <c r="AX17" s="999"/>
      <c r="AY17" s="999"/>
      <c r="AZ17" s="999"/>
      <c r="BA17" s="999"/>
      <c r="BB17" s="999"/>
      <c r="BC17" s="999"/>
      <c r="BD17" s="999"/>
      <c r="BE17" s="999"/>
      <c r="BF17" s="999"/>
      <c r="BG17" s="999"/>
      <c r="BH17" s="999"/>
      <c r="BI17" s="999"/>
      <c r="BJ17" s="999"/>
      <c r="BK17" s="999"/>
      <c r="BL17" s="999"/>
      <c r="BM17" s="999"/>
      <c r="BN17" s="999"/>
      <c r="BO17" s="999"/>
      <c r="BP17" s="999"/>
      <c r="BQ17" s="999"/>
      <c r="BR17" s="999"/>
    </row>
    <row r="18" spans="2:70" x14ac:dyDescent="0.2">
      <c r="B18" s="557" t="s">
        <v>660</v>
      </c>
      <c r="C18" s="558">
        <f>+C19+C20+C21</f>
        <v>1397.2312617429145</v>
      </c>
      <c r="D18" s="558">
        <f t="shared" ref="D18:AI18" si="3">+D19+D20+D21</f>
        <v>1821.1975736955585</v>
      </c>
      <c r="E18" s="558">
        <f t="shared" si="3"/>
        <v>1737.0370455535435</v>
      </c>
      <c r="F18" s="558">
        <f t="shared" si="3"/>
        <v>1716.1244407401127</v>
      </c>
      <c r="G18" s="558">
        <f t="shared" si="3"/>
        <v>1492.710456097341</v>
      </c>
      <c r="H18" s="558">
        <f t="shared" si="3"/>
        <v>1381.4840011709539</v>
      </c>
      <c r="I18" s="558">
        <f t="shared" si="3"/>
        <v>1251.1064208364901</v>
      </c>
      <c r="J18" s="558">
        <f t="shared" si="3"/>
        <v>1014.6675100680452</v>
      </c>
      <c r="K18" s="558">
        <f t="shared" si="3"/>
        <v>867.45801917701476</v>
      </c>
      <c r="L18" s="558">
        <f t="shared" si="3"/>
        <v>833.98325832224305</v>
      </c>
      <c r="M18" s="558">
        <f t="shared" si="3"/>
        <v>766.98532161000003</v>
      </c>
      <c r="N18" s="558">
        <f t="shared" si="3"/>
        <v>681.84932492799999</v>
      </c>
      <c r="O18" s="558">
        <f t="shared" si="3"/>
        <v>628.58872637599995</v>
      </c>
      <c r="P18" s="558">
        <f t="shared" si="3"/>
        <v>607.96817009799997</v>
      </c>
      <c r="Q18" s="558">
        <f t="shared" si="3"/>
        <v>573.87831362300005</v>
      </c>
      <c r="R18" s="558">
        <f t="shared" si="3"/>
        <v>568.09541896600012</v>
      </c>
      <c r="S18" s="558">
        <f t="shared" si="3"/>
        <v>546.98309439100001</v>
      </c>
      <c r="T18" s="558">
        <f t="shared" si="3"/>
        <v>415.57011075100002</v>
      </c>
      <c r="U18" s="558">
        <f t="shared" si="3"/>
        <v>336.85044963400003</v>
      </c>
      <c r="V18" s="558">
        <f t="shared" si="3"/>
        <v>296.64738770400004</v>
      </c>
      <c r="W18" s="558">
        <f t="shared" si="3"/>
        <v>242.724621587</v>
      </c>
      <c r="X18" s="558">
        <f t="shared" si="3"/>
        <v>218.372683403</v>
      </c>
      <c r="Y18" s="558">
        <f t="shared" si="3"/>
        <v>161.69937531099998</v>
      </c>
      <c r="Z18" s="558">
        <f t="shared" si="3"/>
        <v>67.281171082</v>
      </c>
      <c r="AA18" s="558">
        <f t="shared" si="3"/>
        <v>18.253393752000001</v>
      </c>
      <c r="AB18" s="558">
        <f t="shared" si="3"/>
        <v>1.3295181100000002</v>
      </c>
      <c r="AC18" s="558">
        <f t="shared" si="3"/>
        <v>0</v>
      </c>
      <c r="AD18" s="558">
        <f t="shared" si="3"/>
        <v>0</v>
      </c>
      <c r="AE18" s="558">
        <f t="shared" si="3"/>
        <v>0</v>
      </c>
      <c r="AF18" s="558">
        <f t="shared" si="3"/>
        <v>0</v>
      </c>
      <c r="AG18" s="558">
        <f t="shared" si="3"/>
        <v>0</v>
      </c>
      <c r="AH18" s="558">
        <f t="shared" si="3"/>
        <v>0</v>
      </c>
      <c r="AI18" s="558">
        <f t="shared" si="3"/>
        <v>0</v>
      </c>
      <c r="AJ18" s="558">
        <f t="shared" si="2"/>
        <v>19646.07706873021</v>
      </c>
      <c r="AK18" s="999"/>
      <c r="AL18" s="999"/>
      <c r="AM18" s="999"/>
      <c r="AN18" s="999"/>
      <c r="AO18" s="999"/>
      <c r="AP18" s="999"/>
      <c r="AQ18" s="999"/>
      <c r="AR18" s="999"/>
      <c r="AS18" s="999"/>
      <c r="AT18" s="999"/>
      <c r="AU18" s="999"/>
      <c r="AV18" s="999"/>
      <c r="AW18" s="999"/>
      <c r="AX18" s="999"/>
      <c r="AY18" s="999"/>
      <c r="AZ18" s="999"/>
      <c r="BA18" s="999"/>
      <c r="BB18" s="999"/>
      <c r="BC18" s="999"/>
      <c r="BD18" s="999"/>
      <c r="BE18" s="999"/>
      <c r="BF18" s="999"/>
      <c r="BG18" s="999"/>
      <c r="BH18" s="999"/>
      <c r="BI18" s="999"/>
      <c r="BJ18" s="999"/>
      <c r="BK18" s="999"/>
      <c r="BL18" s="999"/>
      <c r="BM18" s="999"/>
      <c r="BN18" s="999"/>
      <c r="BO18" s="999"/>
      <c r="BP18" s="999"/>
      <c r="BQ18" s="999"/>
      <c r="BR18" s="999"/>
    </row>
    <row r="19" spans="2:70" x14ac:dyDescent="0.2">
      <c r="B19" s="713" t="s">
        <v>661</v>
      </c>
      <c r="C19" s="618">
        <v>554.41436802484498</v>
      </c>
      <c r="D19" s="618">
        <v>725.61341627757804</v>
      </c>
      <c r="E19" s="618">
        <v>605.72612697152306</v>
      </c>
      <c r="F19" s="618">
        <v>637.43901346611096</v>
      </c>
      <c r="G19" s="618">
        <v>446.48756040885002</v>
      </c>
      <c r="H19" s="618">
        <v>380.64982757846303</v>
      </c>
      <c r="I19" s="618">
        <v>322.16276834799999</v>
      </c>
      <c r="J19" s="618">
        <v>193.70900867399999</v>
      </c>
      <c r="K19" s="618">
        <v>138.96530999399999</v>
      </c>
      <c r="L19" s="618">
        <v>133.692556454</v>
      </c>
      <c r="M19" s="618">
        <v>133.692556454</v>
      </c>
      <c r="N19" s="618">
        <v>133.692556454</v>
      </c>
      <c r="O19" s="618">
        <v>133.692556454</v>
      </c>
      <c r="P19" s="618">
        <v>133.692556454</v>
      </c>
      <c r="Q19" s="618">
        <v>133.692556454</v>
      </c>
      <c r="R19" s="618">
        <v>133.692556454</v>
      </c>
      <c r="S19" s="618">
        <v>133.692556454</v>
      </c>
      <c r="T19" s="618">
        <v>133.692556454</v>
      </c>
      <c r="U19" s="618">
        <v>133.692556454</v>
      </c>
      <c r="V19" s="618">
        <v>133.692556454</v>
      </c>
      <c r="W19" s="618">
        <v>133.692556454</v>
      </c>
      <c r="X19" s="618">
        <v>133.76729434199999</v>
      </c>
      <c r="Y19" s="618">
        <v>108.82534858599999</v>
      </c>
      <c r="Z19" s="618">
        <v>46.944283571999996</v>
      </c>
      <c r="AA19" s="618">
        <v>14.087848582000001</v>
      </c>
      <c r="AB19" s="618">
        <v>1.3295181100000002</v>
      </c>
      <c r="AC19" s="618">
        <v>0</v>
      </c>
      <c r="AD19" s="618">
        <v>0</v>
      </c>
      <c r="AE19" s="618">
        <v>0</v>
      </c>
      <c r="AF19" s="618">
        <v>0</v>
      </c>
      <c r="AG19" s="618">
        <v>0</v>
      </c>
      <c r="AH19" s="618">
        <v>0</v>
      </c>
      <c r="AI19" s="618">
        <v>0</v>
      </c>
      <c r="AJ19" s="618">
        <f t="shared" si="2"/>
        <v>5914.432370383367</v>
      </c>
      <c r="AK19" s="999"/>
      <c r="AL19" s="999"/>
      <c r="AM19" s="999"/>
      <c r="AN19" s="999"/>
      <c r="AO19" s="999"/>
      <c r="AP19" s="999"/>
      <c r="AQ19" s="999"/>
      <c r="AR19" s="999"/>
      <c r="AS19" s="999"/>
      <c r="AT19" s="999"/>
      <c r="AU19" s="999"/>
      <c r="AV19" s="999"/>
      <c r="AW19" s="999"/>
      <c r="AX19" s="999"/>
      <c r="AY19" s="999"/>
      <c r="AZ19" s="999"/>
      <c r="BA19" s="999"/>
      <c r="BB19" s="999"/>
      <c r="BC19" s="999"/>
      <c r="BD19" s="999"/>
      <c r="BE19" s="999"/>
      <c r="BF19" s="999"/>
      <c r="BG19" s="999"/>
      <c r="BH19" s="999"/>
      <c r="BI19" s="999"/>
      <c r="BJ19" s="999"/>
      <c r="BK19" s="999"/>
      <c r="BL19" s="999"/>
      <c r="BM19" s="999"/>
      <c r="BN19" s="999"/>
      <c r="BO19" s="999"/>
      <c r="BP19" s="999"/>
      <c r="BQ19" s="999"/>
      <c r="BR19" s="999"/>
    </row>
    <row r="20" spans="2:70" x14ac:dyDescent="0.2">
      <c r="B20" s="714" t="s">
        <v>662</v>
      </c>
      <c r="C20" s="611">
        <v>645.70676416391007</v>
      </c>
      <c r="D20" s="611">
        <v>852.30520898882105</v>
      </c>
      <c r="E20" s="611">
        <v>858.90603229886108</v>
      </c>
      <c r="F20" s="611">
        <v>799.58158625500096</v>
      </c>
      <c r="G20" s="611">
        <v>763.52242326200098</v>
      </c>
      <c r="H20" s="611">
        <v>725.34174703600092</v>
      </c>
      <c r="I20" s="611">
        <v>684.15615631200001</v>
      </c>
      <c r="J20" s="611">
        <v>603.84205898200003</v>
      </c>
      <c r="K20" s="611">
        <v>584.06456018200004</v>
      </c>
      <c r="L20" s="611">
        <v>562.78590024200003</v>
      </c>
      <c r="M20" s="611">
        <v>521.11609096200004</v>
      </c>
      <c r="N20" s="611">
        <v>495.88669847199998</v>
      </c>
      <c r="O20" s="611">
        <v>455.11607611199997</v>
      </c>
      <c r="P20" s="611">
        <v>455.11607618199997</v>
      </c>
      <c r="Q20" s="611">
        <v>423.96661501200003</v>
      </c>
      <c r="R20" s="611">
        <v>423.96661501200003</v>
      </c>
      <c r="S20" s="611">
        <v>408.05487918699998</v>
      </c>
      <c r="T20" s="611">
        <v>281.87755429700002</v>
      </c>
      <c r="U20" s="611">
        <v>203.15789318</v>
      </c>
      <c r="V20" s="611">
        <v>162.95483125000001</v>
      </c>
      <c r="W20" s="611">
        <v>109.032065133</v>
      </c>
      <c r="X20" s="611">
        <v>84.605389061000011</v>
      </c>
      <c r="Y20" s="611">
        <v>52.874026725</v>
      </c>
      <c r="Z20" s="611">
        <v>20.33688751</v>
      </c>
      <c r="AA20" s="611">
        <v>4.1655451699999997</v>
      </c>
      <c r="AB20" s="611">
        <v>0</v>
      </c>
      <c r="AC20" s="611">
        <v>0</v>
      </c>
      <c r="AD20" s="611">
        <v>0</v>
      </c>
      <c r="AE20" s="611">
        <v>0</v>
      </c>
      <c r="AF20" s="611">
        <v>0</v>
      </c>
      <c r="AG20" s="611">
        <v>0</v>
      </c>
      <c r="AH20" s="611">
        <v>0</v>
      </c>
      <c r="AI20" s="611">
        <v>0</v>
      </c>
      <c r="AJ20" s="611">
        <f t="shared" si="2"/>
        <v>11182.439680987593</v>
      </c>
      <c r="AK20" s="999"/>
      <c r="AL20" s="999"/>
      <c r="AM20" s="999"/>
      <c r="AN20" s="999"/>
      <c r="AO20" s="999"/>
      <c r="AP20" s="999"/>
      <c r="AQ20" s="999"/>
      <c r="AR20" s="999"/>
      <c r="AS20" s="999"/>
      <c r="AT20" s="999"/>
      <c r="AU20" s="999"/>
      <c r="AV20" s="999"/>
      <c r="AW20" s="999"/>
      <c r="AX20" s="999"/>
      <c r="AY20" s="999"/>
      <c r="AZ20" s="999"/>
      <c r="BA20" s="999"/>
      <c r="BB20" s="999"/>
      <c r="BC20" s="999"/>
      <c r="BD20" s="999"/>
      <c r="BE20" s="999"/>
      <c r="BF20" s="999"/>
      <c r="BG20" s="999"/>
      <c r="BH20" s="999"/>
      <c r="BI20" s="999"/>
      <c r="BJ20" s="999"/>
      <c r="BK20" s="999"/>
      <c r="BL20" s="999"/>
      <c r="BM20" s="999"/>
      <c r="BN20" s="999"/>
      <c r="BO20" s="999"/>
      <c r="BP20" s="999"/>
      <c r="BQ20" s="999"/>
      <c r="BR20" s="999"/>
    </row>
    <row r="21" spans="2:70" x14ac:dyDescent="0.2">
      <c r="B21" s="714" t="s">
        <v>663</v>
      </c>
      <c r="C21" s="611">
        <v>197.11012955415953</v>
      </c>
      <c r="D21" s="611">
        <v>243.27894842915953</v>
      </c>
      <c r="E21" s="611">
        <v>272.4048862831595</v>
      </c>
      <c r="F21" s="611">
        <v>279.10384101900075</v>
      </c>
      <c r="G21" s="611">
        <v>282.70047242649002</v>
      </c>
      <c r="H21" s="611">
        <v>275.49242655648999</v>
      </c>
      <c r="I21" s="611">
        <v>244.78749617649001</v>
      </c>
      <c r="J21" s="611">
        <v>217.11644241204527</v>
      </c>
      <c r="K21" s="611">
        <v>144.42814900101476</v>
      </c>
      <c r="L21" s="611">
        <v>137.50480162624305</v>
      </c>
      <c r="M21" s="611">
        <v>112.176674194</v>
      </c>
      <c r="N21" s="611">
        <v>52.270070001999997</v>
      </c>
      <c r="O21" s="611">
        <v>39.780093810000004</v>
      </c>
      <c r="P21" s="611">
        <v>19.159537461999999</v>
      </c>
      <c r="Q21" s="611">
        <v>16.219142157</v>
      </c>
      <c r="R21" s="611">
        <v>10.4362475</v>
      </c>
      <c r="S21" s="611">
        <v>5.2356587499999998</v>
      </c>
      <c r="T21" s="611">
        <v>0</v>
      </c>
      <c r="U21" s="611">
        <v>0</v>
      </c>
      <c r="V21" s="611">
        <v>0</v>
      </c>
      <c r="W21" s="611">
        <v>0</v>
      </c>
      <c r="X21" s="611">
        <v>0</v>
      </c>
      <c r="Y21" s="611">
        <v>0</v>
      </c>
      <c r="Z21" s="611">
        <v>0</v>
      </c>
      <c r="AA21" s="611">
        <v>0</v>
      </c>
      <c r="AB21" s="611">
        <v>0</v>
      </c>
      <c r="AC21" s="611">
        <v>0</v>
      </c>
      <c r="AD21" s="611">
        <v>0</v>
      </c>
      <c r="AE21" s="611">
        <v>0</v>
      </c>
      <c r="AF21" s="611">
        <v>0</v>
      </c>
      <c r="AG21" s="611">
        <v>0</v>
      </c>
      <c r="AH21" s="611">
        <v>0</v>
      </c>
      <c r="AI21" s="611">
        <v>0</v>
      </c>
      <c r="AJ21" s="611">
        <f t="shared" si="2"/>
        <v>2549.2050173592525</v>
      </c>
      <c r="AK21" s="999"/>
      <c r="AL21" s="999"/>
      <c r="AM21" s="999"/>
      <c r="AN21" s="999"/>
      <c r="AO21" s="999"/>
      <c r="AP21" s="999"/>
      <c r="AQ21" s="999"/>
      <c r="AR21" s="999"/>
      <c r="AS21" s="999"/>
      <c r="AT21" s="999"/>
      <c r="AU21" s="999"/>
      <c r="AV21" s="999"/>
      <c r="AW21" s="999"/>
      <c r="AX21" s="999"/>
      <c r="AY21" s="999"/>
      <c r="AZ21" s="999"/>
      <c r="BA21" s="999"/>
      <c r="BB21" s="999"/>
      <c r="BC21" s="999"/>
      <c r="BD21" s="999"/>
      <c r="BE21" s="999"/>
      <c r="BF21" s="999"/>
      <c r="BG21" s="999"/>
      <c r="BH21" s="999"/>
      <c r="BI21" s="999"/>
      <c r="BJ21" s="999"/>
      <c r="BK21" s="999"/>
      <c r="BL21" s="999"/>
      <c r="BM21" s="999"/>
      <c r="BN21" s="999"/>
      <c r="BO21" s="999"/>
      <c r="BP21" s="999"/>
      <c r="BQ21" s="999"/>
      <c r="BR21" s="999"/>
    </row>
    <row r="22" spans="2:70" x14ac:dyDescent="0.2">
      <c r="B22" s="592" t="s">
        <v>585</v>
      </c>
      <c r="C22" s="564">
        <f>+C23+C24</f>
        <v>133.5230603831975</v>
      </c>
      <c r="D22" s="564">
        <f t="shared" ref="D22:AI22" si="4">+D23+D24</f>
        <v>491.0252486172073</v>
      </c>
      <c r="E22" s="564">
        <f t="shared" si="4"/>
        <v>926.47665532196731</v>
      </c>
      <c r="F22" s="564">
        <f t="shared" si="4"/>
        <v>253.89699784762627</v>
      </c>
      <c r="G22" s="564">
        <f t="shared" si="4"/>
        <v>22.354604146947505</v>
      </c>
      <c r="H22" s="564">
        <f t="shared" si="4"/>
        <v>27.557188161628702</v>
      </c>
      <c r="I22" s="564">
        <f t="shared" si="4"/>
        <v>0</v>
      </c>
      <c r="J22" s="564">
        <f t="shared" si="4"/>
        <v>0</v>
      </c>
      <c r="K22" s="564">
        <f t="shared" si="4"/>
        <v>0</v>
      </c>
      <c r="L22" s="564">
        <f t="shared" si="4"/>
        <v>0</v>
      </c>
      <c r="M22" s="564">
        <f t="shared" si="4"/>
        <v>0</v>
      </c>
      <c r="N22" s="564">
        <f t="shared" si="4"/>
        <v>0</v>
      </c>
      <c r="O22" s="564">
        <f t="shared" si="4"/>
        <v>206.98286676202699</v>
      </c>
      <c r="P22" s="564">
        <f t="shared" si="4"/>
        <v>0</v>
      </c>
      <c r="Q22" s="564">
        <f t="shared" si="4"/>
        <v>0</v>
      </c>
      <c r="R22" s="564">
        <f t="shared" si="4"/>
        <v>56.137170536109501</v>
      </c>
      <c r="S22" s="564">
        <f t="shared" si="4"/>
        <v>758.88289723309003</v>
      </c>
      <c r="T22" s="564">
        <f>+T23+T24</f>
        <v>0</v>
      </c>
      <c r="U22" s="564">
        <f t="shared" si="4"/>
        <v>0</v>
      </c>
      <c r="V22" s="564">
        <f t="shared" si="4"/>
        <v>0</v>
      </c>
      <c r="W22" s="564">
        <f t="shared" si="4"/>
        <v>0</v>
      </c>
      <c r="X22" s="564">
        <f t="shared" si="4"/>
        <v>0</v>
      </c>
      <c r="Y22" s="564">
        <f t="shared" si="4"/>
        <v>0</v>
      </c>
      <c r="Z22" s="564">
        <f t="shared" si="4"/>
        <v>0</v>
      </c>
      <c r="AA22" s="564">
        <f t="shared" si="4"/>
        <v>0</v>
      </c>
      <c r="AB22" s="564">
        <f t="shared" si="4"/>
        <v>0</v>
      </c>
      <c r="AC22" s="564">
        <f t="shared" si="4"/>
        <v>0</v>
      </c>
      <c r="AD22" s="564">
        <f t="shared" si="4"/>
        <v>0</v>
      </c>
      <c r="AE22" s="564">
        <f t="shared" si="4"/>
        <v>0</v>
      </c>
      <c r="AF22" s="564">
        <f t="shared" si="4"/>
        <v>0</v>
      </c>
      <c r="AG22" s="564">
        <f t="shared" si="4"/>
        <v>0</v>
      </c>
      <c r="AH22" s="564">
        <f t="shared" si="4"/>
        <v>0</v>
      </c>
      <c r="AI22" s="564">
        <f t="shared" si="4"/>
        <v>0</v>
      </c>
      <c r="AJ22" s="564">
        <f t="shared" si="2"/>
        <v>2876.8366890098005</v>
      </c>
      <c r="AK22" s="999"/>
      <c r="AL22" s="999"/>
      <c r="AM22" s="999"/>
      <c r="AN22" s="999"/>
      <c r="AO22" s="999"/>
      <c r="AP22" s="999"/>
      <c r="AQ22" s="999"/>
      <c r="AR22" s="999"/>
      <c r="AS22" s="999"/>
      <c r="AT22" s="999"/>
      <c r="AU22" s="999"/>
      <c r="AV22" s="999"/>
      <c r="AW22" s="999"/>
      <c r="AX22" s="999"/>
      <c r="AY22" s="999"/>
      <c r="AZ22" s="999"/>
      <c r="BA22" s="999"/>
      <c r="BB22" s="999"/>
      <c r="BC22" s="999"/>
      <c r="BD22" s="999"/>
      <c r="BE22" s="999"/>
      <c r="BF22" s="999"/>
      <c r="BG22" s="999"/>
      <c r="BH22" s="999"/>
      <c r="BI22" s="999"/>
      <c r="BJ22" s="999"/>
      <c r="BK22" s="999"/>
      <c r="BL22" s="999"/>
      <c r="BM22" s="999"/>
      <c r="BN22" s="999"/>
      <c r="BO22" s="999"/>
      <c r="BP22" s="999"/>
      <c r="BQ22" s="999"/>
      <c r="BR22" s="999"/>
    </row>
    <row r="23" spans="2:70" x14ac:dyDescent="0.2">
      <c r="B23" s="713" t="s">
        <v>664</v>
      </c>
      <c r="C23" s="618">
        <v>133.50386336742599</v>
      </c>
      <c r="D23" s="618">
        <v>490.99645309355003</v>
      </c>
      <c r="E23" s="618">
        <v>926.44785979830999</v>
      </c>
      <c r="F23" s="618">
        <v>253.868202323969</v>
      </c>
      <c r="G23" s="618">
        <v>22.354489878888501</v>
      </c>
      <c r="H23" s="618">
        <v>27.557188161628702</v>
      </c>
      <c r="I23" s="618">
        <v>0</v>
      </c>
      <c r="J23" s="618">
        <v>0</v>
      </c>
      <c r="K23" s="618">
        <v>0</v>
      </c>
      <c r="L23" s="618">
        <v>0</v>
      </c>
      <c r="M23" s="618">
        <v>0</v>
      </c>
      <c r="N23" s="618">
        <v>0</v>
      </c>
      <c r="O23" s="618">
        <v>206.98286676202699</v>
      </c>
      <c r="P23" s="618">
        <v>0</v>
      </c>
      <c r="Q23" s="618">
        <v>0</v>
      </c>
      <c r="R23" s="618">
        <v>56.137170536109501</v>
      </c>
      <c r="S23" s="618">
        <v>758.88289723309003</v>
      </c>
      <c r="T23" s="618">
        <v>0</v>
      </c>
      <c r="U23" s="618">
        <v>0</v>
      </c>
      <c r="V23" s="618">
        <v>0</v>
      </c>
      <c r="W23" s="618">
        <v>0</v>
      </c>
      <c r="X23" s="618">
        <v>0</v>
      </c>
      <c r="Y23" s="618">
        <v>0</v>
      </c>
      <c r="Z23" s="618">
        <v>0</v>
      </c>
      <c r="AA23" s="618">
        <v>0</v>
      </c>
      <c r="AB23" s="618">
        <v>0</v>
      </c>
      <c r="AC23" s="618">
        <v>0</v>
      </c>
      <c r="AD23" s="618">
        <v>0</v>
      </c>
      <c r="AE23" s="618">
        <v>0</v>
      </c>
      <c r="AF23" s="618">
        <v>0</v>
      </c>
      <c r="AG23" s="618">
        <v>0</v>
      </c>
      <c r="AH23" s="618">
        <v>0</v>
      </c>
      <c r="AI23" s="618">
        <v>0</v>
      </c>
      <c r="AJ23" s="618">
        <f t="shared" si="2"/>
        <v>2876.7309911549983</v>
      </c>
      <c r="AK23" s="999"/>
      <c r="AL23" s="999"/>
      <c r="AM23" s="999"/>
      <c r="AN23" s="999"/>
      <c r="AO23" s="999"/>
      <c r="AP23" s="999"/>
      <c r="AQ23" s="999"/>
      <c r="AR23" s="999"/>
      <c r="AS23" s="999"/>
      <c r="AT23" s="999"/>
      <c r="AU23" s="999"/>
      <c r="AV23" s="999"/>
      <c r="AW23" s="999"/>
      <c r="AX23" s="999"/>
      <c r="AY23" s="999"/>
      <c r="AZ23" s="999"/>
      <c r="BA23" s="999"/>
      <c r="BB23" s="999"/>
      <c r="BC23" s="999"/>
      <c r="BD23" s="999"/>
      <c r="BE23" s="999"/>
      <c r="BF23" s="999"/>
      <c r="BG23" s="999"/>
      <c r="BH23" s="999"/>
      <c r="BI23" s="999"/>
      <c r="BJ23" s="999"/>
      <c r="BK23" s="999"/>
      <c r="BL23" s="999"/>
      <c r="BM23" s="999"/>
      <c r="BN23" s="999"/>
      <c r="BO23" s="999"/>
      <c r="BP23" s="999"/>
      <c r="BQ23" s="999"/>
      <c r="BR23" s="999"/>
    </row>
    <row r="24" spans="2:70" x14ac:dyDescent="0.2">
      <c r="B24" s="715" t="s">
        <v>665</v>
      </c>
      <c r="C24" s="716">
        <v>1.9197015771511498E-2</v>
      </c>
      <c r="D24" s="716">
        <v>2.87955236572673E-2</v>
      </c>
      <c r="E24" s="716">
        <v>2.87955236572673E-2</v>
      </c>
      <c r="F24" s="716">
        <v>2.87955236572673E-2</v>
      </c>
      <c r="G24" s="716">
        <v>1.14268059004275E-4</v>
      </c>
      <c r="H24" s="716">
        <v>0</v>
      </c>
      <c r="I24" s="716">
        <v>0</v>
      </c>
      <c r="J24" s="716">
        <v>0</v>
      </c>
      <c r="K24" s="716">
        <v>0</v>
      </c>
      <c r="L24" s="716">
        <v>0</v>
      </c>
      <c r="M24" s="716">
        <v>0</v>
      </c>
      <c r="N24" s="716">
        <v>0</v>
      </c>
      <c r="O24" s="716">
        <v>0</v>
      </c>
      <c r="P24" s="716">
        <v>0</v>
      </c>
      <c r="Q24" s="716">
        <v>0</v>
      </c>
      <c r="R24" s="716">
        <v>0</v>
      </c>
      <c r="S24" s="716">
        <v>0</v>
      </c>
      <c r="T24" s="716">
        <v>0</v>
      </c>
      <c r="U24" s="716">
        <v>0</v>
      </c>
      <c r="V24" s="716">
        <v>0</v>
      </c>
      <c r="W24" s="716">
        <v>0</v>
      </c>
      <c r="X24" s="716">
        <v>0</v>
      </c>
      <c r="Y24" s="716">
        <v>0</v>
      </c>
      <c r="Z24" s="716">
        <v>0</v>
      </c>
      <c r="AA24" s="716">
        <v>0</v>
      </c>
      <c r="AB24" s="716">
        <v>0</v>
      </c>
      <c r="AC24" s="716">
        <v>0</v>
      </c>
      <c r="AD24" s="716">
        <v>0</v>
      </c>
      <c r="AE24" s="716">
        <v>0</v>
      </c>
      <c r="AF24" s="716">
        <v>0</v>
      </c>
      <c r="AG24" s="716">
        <v>0</v>
      </c>
      <c r="AH24" s="716">
        <v>0</v>
      </c>
      <c r="AI24" s="716">
        <v>0</v>
      </c>
      <c r="AJ24" s="716">
        <f t="shared" si="2"/>
        <v>0.10569785480231768</v>
      </c>
      <c r="AK24" s="999"/>
      <c r="AL24" s="999"/>
      <c r="AM24" s="999"/>
      <c r="AN24" s="999"/>
      <c r="AO24" s="999"/>
      <c r="AP24" s="999"/>
      <c r="AQ24" s="999"/>
      <c r="AR24" s="999"/>
      <c r="AS24" s="999"/>
      <c r="AT24" s="999"/>
      <c r="AU24" s="999"/>
      <c r="AV24" s="999"/>
      <c r="AW24" s="999"/>
      <c r="AX24" s="999"/>
      <c r="AY24" s="999"/>
      <c r="AZ24" s="999"/>
      <c r="BA24" s="999"/>
      <c r="BB24" s="999"/>
      <c r="BC24" s="999"/>
      <c r="BD24" s="999"/>
      <c r="BE24" s="999"/>
      <c r="BF24" s="999"/>
      <c r="BG24" s="999"/>
      <c r="BH24" s="999"/>
      <c r="BI24" s="999"/>
      <c r="BJ24" s="999"/>
      <c r="BK24" s="999"/>
      <c r="BL24" s="999"/>
      <c r="BM24" s="999"/>
      <c r="BN24" s="999"/>
      <c r="BO24" s="999"/>
      <c r="BP24" s="999"/>
      <c r="BQ24" s="999"/>
      <c r="BR24" s="999"/>
    </row>
    <row r="25" spans="2:70" x14ac:dyDescent="0.2">
      <c r="B25" s="592" t="s">
        <v>666</v>
      </c>
      <c r="C25" s="564">
        <f>+C26+C27+C29</f>
        <v>2098.8652554549481</v>
      </c>
      <c r="D25" s="564">
        <f t="shared" ref="D25:AI25" si="5">+D26+D27+D29</f>
        <v>1376.4822450351439</v>
      </c>
      <c r="E25" s="564">
        <f t="shared" si="5"/>
        <v>472.78894426133814</v>
      </c>
      <c r="F25" s="564">
        <f t="shared" si="5"/>
        <v>19.272474165304349</v>
      </c>
      <c r="G25" s="564">
        <f t="shared" si="5"/>
        <v>19.285509942056485</v>
      </c>
      <c r="H25" s="564">
        <f t="shared" si="5"/>
        <v>7.0679218961762942</v>
      </c>
      <c r="I25" s="564">
        <f t="shared" si="5"/>
        <v>0.12613115999999999</v>
      </c>
      <c r="J25" s="564">
        <f t="shared" si="5"/>
        <v>0.13510731000000001</v>
      </c>
      <c r="K25" s="564">
        <f t="shared" si="5"/>
        <v>3.5255330000000001E-2</v>
      </c>
      <c r="L25" s="564">
        <f t="shared" si="5"/>
        <v>0</v>
      </c>
      <c r="M25" s="564">
        <f t="shared" si="5"/>
        <v>0</v>
      </c>
      <c r="N25" s="564">
        <f t="shared" si="5"/>
        <v>0</v>
      </c>
      <c r="O25" s="564">
        <f t="shared" si="5"/>
        <v>0</v>
      </c>
      <c r="P25" s="564">
        <f t="shared" si="5"/>
        <v>0</v>
      </c>
      <c r="Q25" s="564">
        <f t="shared" si="5"/>
        <v>0</v>
      </c>
      <c r="R25" s="564">
        <f t="shared" si="5"/>
        <v>0</v>
      </c>
      <c r="S25" s="564">
        <f t="shared" si="5"/>
        <v>0</v>
      </c>
      <c r="T25" s="564">
        <f t="shared" si="5"/>
        <v>0</v>
      </c>
      <c r="U25" s="564">
        <f t="shared" si="5"/>
        <v>0</v>
      </c>
      <c r="V25" s="564">
        <f t="shared" si="5"/>
        <v>0</v>
      </c>
      <c r="W25" s="564">
        <f t="shared" si="5"/>
        <v>0</v>
      </c>
      <c r="X25" s="564">
        <f t="shared" si="5"/>
        <v>0</v>
      </c>
      <c r="Y25" s="564">
        <f t="shared" si="5"/>
        <v>0</v>
      </c>
      <c r="Z25" s="564">
        <f t="shared" si="5"/>
        <v>0</v>
      </c>
      <c r="AA25" s="564">
        <f t="shared" si="5"/>
        <v>0</v>
      </c>
      <c r="AB25" s="564">
        <f t="shared" si="5"/>
        <v>0</v>
      </c>
      <c r="AC25" s="564">
        <f t="shared" si="5"/>
        <v>0</v>
      </c>
      <c r="AD25" s="564">
        <f t="shared" si="5"/>
        <v>0</v>
      </c>
      <c r="AE25" s="564">
        <f t="shared" si="5"/>
        <v>0</v>
      </c>
      <c r="AF25" s="564">
        <f t="shared" si="5"/>
        <v>0</v>
      </c>
      <c r="AG25" s="564">
        <f t="shared" si="5"/>
        <v>0</v>
      </c>
      <c r="AH25" s="564">
        <f t="shared" si="5"/>
        <v>0</v>
      </c>
      <c r="AI25" s="564">
        <f t="shared" si="5"/>
        <v>0</v>
      </c>
      <c r="AJ25" s="564">
        <f t="shared" si="2"/>
        <v>3994.0588445549674</v>
      </c>
      <c r="AK25" s="999"/>
      <c r="AL25" s="999"/>
      <c r="AM25" s="999"/>
      <c r="AN25" s="999"/>
      <c r="AO25" s="999"/>
      <c r="AP25" s="999"/>
      <c r="AQ25" s="999"/>
      <c r="AR25" s="999"/>
      <c r="AS25" s="999"/>
      <c r="AT25" s="999"/>
      <c r="AU25" s="999"/>
      <c r="AV25" s="999"/>
      <c r="AW25" s="999"/>
      <c r="AX25" s="999"/>
      <c r="AY25" s="999"/>
      <c r="AZ25" s="999"/>
      <c r="BA25" s="999"/>
      <c r="BB25" s="999"/>
      <c r="BC25" s="999"/>
      <c r="BD25" s="999"/>
      <c r="BE25" s="999"/>
      <c r="BF25" s="999"/>
      <c r="BG25" s="999"/>
      <c r="BH25" s="999"/>
      <c r="BI25" s="999"/>
      <c r="BJ25" s="999"/>
      <c r="BK25" s="999"/>
      <c r="BL25" s="999"/>
      <c r="BM25" s="999"/>
      <c r="BN25" s="999"/>
      <c r="BO25" s="999"/>
      <c r="BP25" s="999"/>
      <c r="BQ25" s="999"/>
      <c r="BR25" s="999"/>
    </row>
    <row r="26" spans="2:70" x14ac:dyDescent="0.2">
      <c r="B26" s="713" t="s">
        <v>664</v>
      </c>
      <c r="C26" s="560">
        <v>0</v>
      </c>
      <c r="D26" s="560">
        <v>0</v>
      </c>
      <c r="E26" s="560">
        <v>0</v>
      </c>
      <c r="F26" s="560">
        <v>0</v>
      </c>
      <c r="G26" s="560">
        <v>0</v>
      </c>
      <c r="H26" s="560">
        <v>0</v>
      </c>
      <c r="I26" s="560">
        <v>0</v>
      </c>
      <c r="J26" s="560">
        <v>0</v>
      </c>
      <c r="K26" s="560">
        <v>0</v>
      </c>
      <c r="L26" s="560">
        <v>0</v>
      </c>
      <c r="M26" s="560">
        <v>0</v>
      </c>
      <c r="N26" s="560">
        <v>0</v>
      </c>
      <c r="O26" s="560">
        <v>0</v>
      </c>
      <c r="P26" s="560">
        <v>0</v>
      </c>
      <c r="Q26" s="560">
        <v>0</v>
      </c>
      <c r="R26" s="560">
        <v>0</v>
      </c>
      <c r="S26" s="560">
        <v>0</v>
      </c>
      <c r="T26" s="560">
        <v>0</v>
      </c>
      <c r="U26" s="560">
        <v>0</v>
      </c>
      <c r="V26" s="560">
        <v>0</v>
      </c>
      <c r="W26" s="560">
        <v>0</v>
      </c>
      <c r="X26" s="560">
        <v>0</v>
      </c>
      <c r="Y26" s="560">
        <v>0</v>
      </c>
      <c r="Z26" s="560">
        <v>0</v>
      </c>
      <c r="AA26" s="560">
        <v>0</v>
      </c>
      <c r="AB26" s="560">
        <v>0</v>
      </c>
      <c r="AC26" s="560">
        <v>0</v>
      </c>
      <c r="AD26" s="560">
        <v>0</v>
      </c>
      <c r="AE26" s="560">
        <v>0</v>
      </c>
      <c r="AF26" s="560">
        <v>0</v>
      </c>
      <c r="AG26" s="560">
        <v>0</v>
      </c>
      <c r="AH26" s="560">
        <v>0</v>
      </c>
      <c r="AI26" s="560">
        <v>0</v>
      </c>
      <c r="AJ26" s="560">
        <f t="shared" si="2"/>
        <v>0</v>
      </c>
      <c r="AK26" s="999"/>
      <c r="AL26" s="999"/>
      <c r="AM26" s="999"/>
      <c r="AN26" s="999"/>
      <c r="AO26" s="999"/>
      <c r="AP26" s="999"/>
      <c r="AQ26" s="999"/>
      <c r="AR26" s="999"/>
      <c r="AS26" s="999"/>
      <c r="AT26" s="999"/>
      <c r="AU26" s="999"/>
      <c r="AV26" s="999"/>
      <c r="AW26" s="999"/>
      <c r="AX26" s="999"/>
      <c r="AY26" s="999"/>
      <c r="AZ26" s="999"/>
      <c r="BA26" s="999"/>
      <c r="BB26" s="999"/>
      <c r="BC26" s="999"/>
      <c r="BD26" s="999"/>
      <c r="BE26" s="999"/>
      <c r="BF26" s="999"/>
      <c r="BG26" s="999"/>
      <c r="BH26" s="999"/>
      <c r="BI26" s="999"/>
      <c r="BJ26" s="999"/>
      <c r="BK26" s="999"/>
      <c r="BL26" s="999"/>
      <c r="BM26" s="999"/>
      <c r="BN26" s="999"/>
      <c r="BO26" s="999"/>
      <c r="BP26" s="999"/>
      <c r="BQ26" s="999"/>
      <c r="BR26" s="999"/>
    </row>
    <row r="27" spans="2:70" x14ac:dyDescent="0.2">
      <c r="B27" s="717" t="s">
        <v>665</v>
      </c>
      <c r="C27" s="562">
        <f>+C28</f>
        <v>2086.5645401090769</v>
      </c>
      <c r="D27" s="562">
        <f t="shared" ref="D27:AI27" si="6">+D28</f>
        <v>1364.1296262866101</v>
      </c>
      <c r="E27" s="562">
        <f t="shared" si="6"/>
        <v>460.42380450582203</v>
      </c>
      <c r="F27" s="562">
        <f t="shared" si="6"/>
        <v>6.89363907615905</v>
      </c>
      <c r="G27" s="562">
        <f t="shared" si="6"/>
        <v>6.89363907615905</v>
      </c>
      <c r="H27" s="562">
        <f t="shared" si="6"/>
        <v>6.8936390228692597</v>
      </c>
      <c r="I27" s="562">
        <f t="shared" si="6"/>
        <v>0</v>
      </c>
      <c r="J27" s="562">
        <f t="shared" si="6"/>
        <v>0</v>
      </c>
      <c r="K27" s="562">
        <f t="shared" si="6"/>
        <v>0</v>
      </c>
      <c r="L27" s="562">
        <f t="shared" si="6"/>
        <v>0</v>
      </c>
      <c r="M27" s="562">
        <f t="shared" si="6"/>
        <v>0</v>
      </c>
      <c r="N27" s="562">
        <f t="shared" si="6"/>
        <v>0</v>
      </c>
      <c r="O27" s="562">
        <f t="shared" si="6"/>
        <v>0</v>
      </c>
      <c r="P27" s="562">
        <f t="shared" si="6"/>
        <v>0</v>
      </c>
      <c r="Q27" s="562">
        <f t="shared" si="6"/>
        <v>0</v>
      </c>
      <c r="R27" s="562">
        <f t="shared" si="6"/>
        <v>0</v>
      </c>
      <c r="S27" s="562">
        <f t="shared" si="6"/>
        <v>0</v>
      </c>
      <c r="T27" s="562">
        <f t="shared" si="6"/>
        <v>0</v>
      </c>
      <c r="U27" s="562">
        <f t="shared" si="6"/>
        <v>0</v>
      </c>
      <c r="V27" s="562">
        <f t="shared" si="6"/>
        <v>0</v>
      </c>
      <c r="W27" s="562">
        <f t="shared" si="6"/>
        <v>0</v>
      </c>
      <c r="X27" s="562">
        <f t="shared" si="6"/>
        <v>0</v>
      </c>
      <c r="Y27" s="562">
        <f t="shared" si="6"/>
        <v>0</v>
      </c>
      <c r="Z27" s="562">
        <f t="shared" si="6"/>
        <v>0</v>
      </c>
      <c r="AA27" s="562">
        <f t="shared" si="6"/>
        <v>0</v>
      </c>
      <c r="AB27" s="562">
        <f t="shared" si="6"/>
        <v>0</v>
      </c>
      <c r="AC27" s="562">
        <f t="shared" si="6"/>
        <v>0</v>
      </c>
      <c r="AD27" s="562">
        <f t="shared" si="6"/>
        <v>0</v>
      </c>
      <c r="AE27" s="562">
        <f t="shared" si="6"/>
        <v>0</v>
      </c>
      <c r="AF27" s="562">
        <f t="shared" si="6"/>
        <v>0</v>
      </c>
      <c r="AG27" s="562">
        <f t="shared" si="6"/>
        <v>0</v>
      </c>
      <c r="AH27" s="562">
        <f t="shared" si="6"/>
        <v>0</v>
      </c>
      <c r="AI27" s="562">
        <f t="shared" si="6"/>
        <v>0</v>
      </c>
      <c r="AJ27" s="562">
        <f t="shared" si="2"/>
        <v>3931.7988880766961</v>
      </c>
      <c r="AK27" s="999"/>
      <c r="AL27" s="999"/>
      <c r="AM27" s="999"/>
      <c r="AN27" s="999"/>
      <c r="AO27" s="999"/>
      <c r="AP27" s="999"/>
      <c r="AQ27" s="999"/>
      <c r="AR27" s="999"/>
      <c r="AS27" s="999"/>
      <c r="AT27" s="999"/>
      <c r="AU27" s="999"/>
      <c r="AV27" s="999"/>
      <c r="AW27" s="999"/>
      <c r="AX27" s="999"/>
      <c r="AY27" s="999"/>
      <c r="AZ27" s="999"/>
      <c r="BA27" s="999"/>
      <c r="BB27" s="999"/>
      <c r="BC27" s="999"/>
      <c r="BD27" s="999"/>
      <c r="BE27" s="999"/>
      <c r="BF27" s="999"/>
      <c r="BG27" s="999"/>
      <c r="BH27" s="999"/>
      <c r="BI27" s="999"/>
      <c r="BJ27" s="999"/>
      <c r="BK27" s="999"/>
      <c r="BL27" s="999"/>
      <c r="BM27" s="999"/>
      <c r="BN27" s="999"/>
      <c r="BO27" s="999"/>
      <c r="BP27" s="999"/>
      <c r="BQ27" s="999"/>
      <c r="BR27" s="999"/>
    </row>
    <row r="28" spans="2:70" x14ac:dyDescent="0.2">
      <c r="B28" s="718" t="s">
        <v>747</v>
      </c>
      <c r="C28" s="569">
        <v>2086.5645401090769</v>
      </c>
      <c r="D28" s="569">
        <v>1364.1296262866101</v>
      </c>
      <c r="E28" s="569">
        <v>460.42380450582203</v>
      </c>
      <c r="F28" s="569">
        <v>6.89363907615905</v>
      </c>
      <c r="G28" s="569">
        <v>6.89363907615905</v>
      </c>
      <c r="H28" s="569">
        <v>6.8936390228692597</v>
      </c>
      <c r="I28" s="569">
        <v>0</v>
      </c>
      <c r="J28" s="569">
        <v>0</v>
      </c>
      <c r="K28" s="569">
        <v>0</v>
      </c>
      <c r="L28" s="569">
        <v>0</v>
      </c>
      <c r="M28" s="569">
        <v>0</v>
      </c>
      <c r="N28" s="569">
        <v>0</v>
      </c>
      <c r="O28" s="569">
        <v>0</v>
      </c>
      <c r="P28" s="569">
        <v>0</v>
      </c>
      <c r="Q28" s="569">
        <v>0</v>
      </c>
      <c r="R28" s="569">
        <v>0</v>
      </c>
      <c r="S28" s="569">
        <v>0</v>
      </c>
      <c r="T28" s="569">
        <v>0</v>
      </c>
      <c r="U28" s="569">
        <v>0</v>
      </c>
      <c r="V28" s="569">
        <v>0</v>
      </c>
      <c r="W28" s="569">
        <v>0</v>
      </c>
      <c r="X28" s="569">
        <v>0</v>
      </c>
      <c r="Y28" s="569">
        <v>0</v>
      </c>
      <c r="Z28" s="569">
        <v>0</v>
      </c>
      <c r="AA28" s="569">
        <v>0</v>
      </c>
      <c r="AB28" s="569">
        <v>0</v>
      </c>
      <c r="AC28" s="569">
        <v>0</v>
      </c>
      <c r="AD28" s="569">
        <v>0</v>
      </c>
      <c r="AE28" s="569">
        <v>0</v>
      </c>
      <c r="AF28" s="569">
        <v>0</v>
      </c>
      <c r="AG28" s="569">
        <v>0</v>
      </c>
      <c r="AH28" s="569">
        <v>0</v>
      </c>
      <c r="AI28" s="569">
        <v>0</v>
      </c>
      <c r="AJ28" s="569">
        <f t="shared" si="2"/>
        <v>3931.7988880766961</v>
      </c>
      <c r="AK28" s="999"/>
      <c r="AL28" s="999"/>
      <c r="AM28" s="999"/>
      <c r="AN28" s="999"/>
      <c r="AO28" s="999"/>
      <c r="AP28" s="999"/>
      <c r="AQ28" s="999"/>
      <c r="AR28" s="999"/>
      <c r="AS28" s="999"/>
      <c r="AT28" s="999"/>
      <c r="AU28" s="999"/>
      <c r="AV28" s="999"/>
      <c r="AW28" s="999"/>
      <c r="AX28" s="999"/>
      <c r="AY28" s="999"/>
      <c r="AZ28" s="999"/>
      <c r="BA28" s="999"/>
      <c r="BB28" s="999"/>
      <c r="BC28" s="999"/>
      <c r="BD28" s="999"/>
      <c r="BE28" s="999"/>
      <c r="BF28" s="999"/>
      <c r="BG28" s="999"/>
      <c r="BH28" s="999"/>
      <c r="BI28" s="999"/>
      <c r="BJ28" s="999"/>
      <c r="BK28" s="999"/>
      <c r="BL28" s="999"/>
      <c r="BM28" s="999"/>
      <c r="BN28" s="999"/>
      <c r="BO28" s="999"/>
      <c r="BP28" s="999"/>
      <c r="BQ28" s="999"/>
      <c r="BR28" s="999"/>
    </row>
    <row r="29" spans="2:70" x14ac:dyDescent="0.2">
      <c r="B29" s="717" t="s">
        <v>668</v>
      </c>
      <c r="C29" s="562">
        <f>+C30+C31</f>
        <v>12.300715345871138</v>
      </c>
      <c r="D29" s="562">
        <f t="shared" ref="D29:AI29" si="7">+D30+D31</f>
        <v>12.352618748533859</v>
      </c>
      <c r="E29" s="562">
        <f t="shared" si="7"/>
        <v>12.365139755516108</v>
      </c>
      <c r="F29" s="562">
        <f t="shared" si="7"/>
        <v>12.378835089145298</v>
      </c>
      <c r="G29" s="562">
        <f t="shared" si="7"/>
        <v>12.391870865897435</v>
      </c>
      <c r="H29" s="562">
        <f t="shared" si="7"/>
        <v>0.17428287330703482</v>
      </c>
      <c r="I29" s="562">
        <f t="shared" si="7"/>
        <v>0.12613115999999999</v>
      </c>
      <c r="J29" s="562">
        <f t="shared" si="7"/>
        <v>0.13510731000000001</v>
      </c>
      <c r="K29" s="562">
        <f t="shared" si="7"/>
        <v>3.5255330000000001E-2</v>
      </c>
      <c r="L29" s="562">
        <f t="shared" si="7"/>
        <v>0</v>
      </c>
      <c r="M29" s="562">
        <f t="shared" si="7"/>
        <v>0</v>
      </c>
      <c r="N29" s="562">
        <f t="shared" si="7"/>
        <v>0</v>
      </c>
      <c r="O29" s="562">
        <f t="shared" si="7"/>
        <v>0</v>
      </c>
      <c r="P29" s="562">
        <f t="shared" si="7"/>
        <v>0</v>
      </c>
      <c r="Q29" s="562">
        <f t="shared" si="7"/>
        <v>0</v>
      </c>
      <c r="R29" s="562">
        <f t="shared" si="7"/>
        <v>0</v>
      </c>
      <c r="S29" s="562">
        <f t="shared" si="7"/>
        <v>0</v>
      </c>
      <c r="T29" s="562">
        <f t="shared" si="7"/>
        <v>0</v>
      </c>
      <c r="U29" s="562">
        <f t="shared" si="7"/>
        <v>0</v>
      </c>
      <c r="V29" s="562">
        <f t="shared" si="7"/>
        <v>0</v>
      </c>
      <c r="W29" s="562">
        <f t="shared" si="7"/>
        <v>0</v>
      </c>
      <c r="X29" s="562">
        <f t="shared" si="7"/>
        <v>0</v>
      </c>
      <c r="Y29" s="562">
        <f t="shared" si="7"/>
        <v>0</v>
      </c>
      <c r="Z29" s="562">
        <f t="shared" si="7"/>
        <v>0</v>
      </c>
      <c r="AA29" s="562">
        <f t="shared" si="7"/>
        <v>0</v>
      </c>
      <c r="AB29" s="562">
        <f t="shared" si="7"/>
        <v>0</v>
      </c>
      <c r="AC29" s="562">
        <f t="shared" si="7"/>
        <v>0</v>
      </c>
      <c r="AD29" s="562">
        <f t="shared" si="7"/>
        <v>0</v>
      </c>
      <c r="AE29" s="562">
        <f t="shared" si="7"/>
        <v>0</v>
      </c>
      <c r="AF29" s="562">
        <f t="shared" si="7"/>
        <v>0</v>
      </c>
      <c r="AG29" s="562">
        <f t="shared" si="7"/>
        <v>0</v>
      </c>
      <c r="AH29" s="562">
        <f t="shared" si="7"/>
        <v>0</v>
      </c>
      <c r="AI29" s="562">
        <f t="shared" si="7"/>
        <v>0</v>
      </c>
      <c r="AJ29" s="562">
        <f t="shared" si="2"/>
        <v>62.259956478270873</v>
      </c>
      <c r="AK29" s="999"/>
      <c r="AL29" s="999"/>
      <c r="AM29" s="999"/>
      <c r="AN29" s="999"/>
      <c r="AO29" s="999"/>
      <c r="AP29" s="999"/>
      <c r="AQ29" s="999"/>
      <c r="AR29" s="999"/>
      <c r="AS29" s="999"/>
      <c r="AT29" s="999"/>
      <c r="AU29" s="999"/>
      <c r="AV29" s="999"/>
      <c r="AW29" s="999"/>
      <c r="AX29" s="999"/>
      <c r="AY29" s="999"/>
      <c r="AZ29" s="999"/>
      <c r="BA29" s="999"/>
      <c r="BB29" s="999"/>
      <c r="BC29" s="999"/>
      <c r="BD29" s="999"/>
      <c r="BE29" s="999"/>
      <c r="BF29" s="999"/>
      <c r="BG29" s="999"/>
      <c r="BH29" s="999"/>
      <c r="BI29" s="999"/>
      <c r="BJ29" s="999"/>
      <c r="BK29" s="999"/>
      <c r="BL29" s="999"/>
      <c r="BM29" s="999"/>
      <c r="BN29" s="999"/>
      <c r="BO29" s="999"/>
      <c r="BP29" s="999"/>
      <c r="BQ29" s="999"/>
      <c r="BR29" s="999"/>
    </row>
    <row r="30" spans="2:70" x14ac:dyDescent="0.2">
      <c r="B30" s="570" t="s">
        <v>747</v>
      </c>
      <c r="C30" s="612">
        <v>0</v>
      </c>
      <c r="D30" s="612">
        <v>0</v>
      </c>
      <c r="E30" s="612">
        <v>0</v>
      </c>
      <c r="F30" s="612">
        <v>0</v>
      </c>
      <c r="G30" s="612">
        <v>0</v>
      </c>
      <c r="H30" s="612">
        <v>0</v>
      </c>
      <c r="I30" s="612">
        <v>0</v>
      </c>
      <c r="J30" s="612">
        <v>0</v>
      </c>
      <c r="K30" s="612">
        <v>0</v>
      </c>
      <c r="L30" s="612">
        <v>0</v>
      </c>
      <c r="M30" s="612">
        <v>0</v>
      </c>
      <c r="N30" s="612">
        <v>0</v>
      </c>
      <c r="O30" s="612">
        <v>0</v>
      </c>
      <c r="P30" s="612">
        <v>0</v>
      </c>
      <c r="Q30" s="612">
        <v>0</v>
      </c>
      <c r="R30" s="612">
        <v>0</v>
      </c>
      <c r="S30" s="612">
        <v>0</v>
      </c>
      <c r="T30" s="612">
        <v>0</v>
      </c>
      <c r="U30" s="612">
        <v>0</v>
      </c>
      <c r="V30" s="612">
        <v>0</v>
      </c>
      <c r="W30" s="612">
        <v>0</v>
      </c>
      <c r="X30" s="612">
        <v>0</v>
      </c>
      <c r="Y30" s="612">
        <v>0</v>
      </c>
      <c r="Z30" s="612">
        <v>0</v>
      </c>
      <c r="AA30" s="612">
        <v>0</v>
      </c>
      <c r="AB30" s="612">
        <v>0</v>
      </c>
      <c r="AC30" s="612">
        <v>0</v>
      </c>
      <c r="AD30" s="612">
        <v>0</v>
      </c>
      <c r="AE30" s="612">
        <v>0</v>
      </c>
      <c r="AF30" s="612">
        <v>0</v>
      </c>
      <c r="AG30" s="612">
        <v>0</v>
      </c>
      <c r="AH30" s="612">
        <v>0</v>
      </c>
      <c r="AI30" s="612">
        <v>0</v>
      </c>
      <c r="AJ30" s="612">
        <f t="shared" si="2"/>
        <v>0</v>
      </c>
      <c r="AK30" s="999"/>
      <c r="AL30" s="999"/>
      <c r="AM30" s="999"/>
      <c r="AN30" s="999"/>
      <c r="AO30" s="999"/>
      <c r="AP30" s="999"/>
      <c r="AQ30" s="999"/>
      <c r="AR30" s="999"/>
      <c r="AS30" s="999"/>
      <c r="AT30" s="999"/>
      <c r="AU30" s="999"/>
      <c r="AV30" s="999"/>
      <c r="AW30" s="999"/>
      <c r="AX30" s="999"/>
      <c r="AY30" s="999"/>
      <c r="AZ30" s="999"/>
      <c r="BA30" s="999"/>
      <c r="BB30" s="999"/>
      <c r="BC30" s="999"/>
      <c r="BD30" s="999"/>
      <c r="BE30" s="999"/>
      <c r="BF30" s="999"/>
      <c r="BG30" s="999"/>
      <c r="BH30" s="999"/>
      <c r="BI30" s="999"/>
      <c r="BJ30" s="999"/>
      <c r="BK30" s="999"/>
      <c r="BL30" s="999"/>
      <c r="BM30" s="999"/>
      <c r="BN30" s="999"/>
      <c r="BO30" s="999"/>
      <c r="BP30" s="999"/>
      <c r="BQ30" s="999"/>
      <c r="BR30" s="999"/>
    </row>
    <row r="31" spans="2:70" x14ac:dyDescent="0.2">
      <c r="B31" s="571" t="s">
        <v>748</v>
      </c>
      <c r="C31" s="612">
        <v>12.300715345871138</v>
      </c>
      <c r="D31" s="612">
        <v>12.352618748533859</v>
      </c>
      <c r="E31" s="612">
        <v>12.365139755516108</v>
      </c>
      <c r="F31" s="612">
        <v>12.378835089145298</v>
      </c>
      <c r="G31" s="612">
        <v>12.391870865897435</v>
      </c>
      <c r="H31" s="612">
        <v>0.17428287330703482</v>
      </c>
      <c r="I31" s="612">
        <v>0.12613115999999999</v>
      </c>
      <c r="J31" s="612">
        <v>0.13510731000000001</v>
      </c>
      <c r="K31" s="612">
        <v>3.5255330000000001E-2</v>
      </c>
      <c r="L31" s="612">
        <v>0</v>
      </c>
      <c r="M31" s="612">
        <v>0</v>
      </c>
      <c r="N31" s="612">
        <v>0</v>
      </c>
      <c r="O31" s="612">
        <v>0</v>
      </c>
      <c r="P31" s="612">
        <v>0</v>
      </c>
      <c r="Q31" s="612">
        <v>0</v>
      </c>
      <c r="R31" s="612">
        <v>0</v>
      </c>
      <c r="S31" s="612">
        <v>0</v>
      </c>
      <c r="T31" s="612">
        <v>0</v>
      </c>
      <c r="U31" s="612">
        <v>0</v>
      </c>
      <c r="V31" s="612">
        <v>0</v>
      </c>
      <c r="W31" s="612">
        <v>0</v>
      </c>
      <c r="X31" s="612">
        <v>0</v>
      </c>
      <c r="Y31" s="612">
        <v>0</v>
      </c>
      <c r="Z31" s="612">
        <v>0</v>
      </c>
      <c r="AA31" s="612">
        <v>0</v>
      </c>
      <c r="AB31" s="612">
        <v>0</v>
      </c>
      <c r="AC31" s="612">
        <v>0</v>
      </c>
      <c r="AD31" s="612">
        <v>0</v>
      </c>
      <c r="AE31" s="612">
        <v>0</v>
      </c>
      <c r="AF31" s="612">
        <v>0</v>
      </c>
      <c r="AG31" s="612">
        <v>0</v>
      </c>
      <c r="AH31" s="612">
        <v>0</v>
      </c>
      <c r="AI31" s="612">
        <v>0</v>
      </c>
      <c r="AJ31" s="612">
        <f t="shared" si="2"/>
        <v>62.259956478270873</v>
      </c>
      <c r="AK31" s="999"/>
      <c r="AL31" s="999"/>
      <c r="AM31" s="999"/>
      <c r="AN31" s="999"/>
      <c r="AO31" s="999"/>
      <c r="AP31" s="999"/>
      <c r="AQ31" s="999"/>
      <c r="AR31" s="999"/>
      <c r="AS31" s="999"/>
      <c r="AT31" s="999"/>
      <c r="AU31" s="999"/>
      <c r="AV31" s="999"/>
      <c r="AW31" s="999"/>
      <c r="AX31" s="999"/>
      <c r="AY31" s="999"/>
      <c r="AZ31" s="999"/>
      <c r="BA31" s="999"/>
      <c r="BB31" s="999"/>
      <c r="BC31" s="999"/>
      <c r="BD31" s="999"/>
      <c r="BE31" s="999"/>
      <c r="BF31" s="999"/>
      <c r="BG31" s="999"/>
      <c r="BH31" s="999"/>
      <c r="BI31" s="999"/>
      <c r="BJ31" s="999"/>
      <c r="BK31" s="999"/>
      <c r="BL31" s="999"/>
      <c r="BM31" s="999"/>
      <c r="BN31" s="999"/>
      <c r="BO31" s="999"/>
      <c r="BP31" s="999"/>
      <c r="BQ31" s="999"/>
      <c r="BR31" s="999"/>
    </row>
    <row r="32" spans="2:70" x14ac:dyDescent="0.2">
      <c r="B32" s="563" t="s">
        <v>670</v>
      </c>
      <c r="C32" s="564">
        <v>566.29370155548202</v>
      </c>
      <c r="D32" s="564">
        <v>2073.1293614910792</v>
      </c>
      <c r="E32" s="564">
        <v>1999.1968033902631</v>
      </c>
      <c r="F32" s="564">
        <v>1995.9700315340399</v>
      </c>
      <c r="G32" s="564">
        <v>1622.5818854709032</v>
      </c>
      <c r="H32" s="564">
        <v>109.64459444783201</v>
      </c>
      <c r="I32" s="564">
        <v>100.900003326953</v>
      </c>
      <c r="J32" s="564">
        <v>78.285420341158812</v>
      </c>
      <c r="K32" s="564">
        <v>67.750621315364796</v>
      </c>
      <c r="L32" s="564">
        <v>67.439811615364803</v>
      </c>
      <c r="M32" s="564">
        <v>66.238313425364794</v>
      </c>
      <c r="N32" s="564">
        <v>57.663243575364795</v>
      </c>
      <c r="O32" s="564">
        <v>57.570023775364803</v>
      </c>
      <c r="P32" s="564">
        <v>57.570023775364803</v>
      </c>
      <c r="Q32" s="564">
        <v>57.570023715364798</v>
      </c>
      <c r="R32" s="564">
        <v>17.718788755364802</v>
      </c>
      <c r="S32" s="564">
        <v>2.7187887553648102</v>
      </c>
      <c r="T32" s="564">
        <v>2.7187887553648102</v>
      </c>
      <c r="U32" s="564">
        <v>2.7187887553648102</v>
      </c>
      <c r="V32" s="564">
        <v>2.7187887553648102</v>
      </c>
      <c r="W32" s="564">
        <v>2.7187887553648102</v>
      </c>
      <c r="X32" s="564">
        <v>2.7187887553648102</v>
      </c>
      <c r="Y32" s="564">
        <v>2.7187887553648102</v>
      </c>
      <c r="Z32" s="564">
        <v>2.7187887553648102</v>
      </c>
      <c r="AA32" s="564">
        <v>2.7187887553648102</v>
      </c>
      <c r="AB32" s="564">
        <v>2.7187887553648102</v>
      </c>
      <c r="AC32" s="564">
        <v>2.7187885729613699</v>
      </c>
      <c r="AD32" s="564">
        <v>1.27710188841202</v>
      </c>
      <c r="AE32" s="564">
        <v>0.63855076180257497</v>
      </c>
      <c r="AF32" s="564">
        <v>0</v>
      </c>
      <c r="AG32" s="564">
        <v>0</v>
      </c>
      <c r="AH32" s="564">
        <v>0</v>
      </c>
      <c r="AI32" s="564">
        <v>0</v>
      </c>
      <c r="AJ32" s="564">
        <f t="shared" si="2"/>
        <v>9027.3449802874529</v>
      </c>
      <c r="AK32" s="999"/>
      <c r="AL32" s="999"/>
      <c r="AM32" s="999"/>
      <c r="AN32" s="999"/>
      <c r="AO32" s="999"/>
      <c r="AP32" s="999"/>
      <c r="AQ32" s="999"/>
      <c r="AR32" s="999"/>
      <c r="AS32" s="999"/>
      <c r="AT32" s="999"/>
      <c r="AU32" s="999"/>
      <c r="AV32" s="999"/>
      <c r="AW32" s="999"/>
      <c r="AX32" s="999"/>
      <c r="AY32" s="999"/>
      <c r="AZ32" s="999"/>
      <c r="BA32" s="999"/>
      <c r="BB32" s="999"/>
      <c r="BC32" s="999"/>
      <c r="BD32" s="999"/>
      <c r="BE32" s="999"/>
      <c r="BF32" s="999"/>
      <c r="BG32" s="999"/>
      <c r="BH32" s="999"/>
      <c r="BI32" s="999"/>
      <c r="BJ32" s="999"/>
      <c r="BK32" s="999"/>
      <c r="BL32" s="999"/>
      <c r="BM32" s="999"/>
      <c r="BN32" s="999"/>
      <c r="BO32" s="999"/>
      <c r="BP32" s="999"/>
      <c r="BQ32" s="999"/>
      <c r="BR32" s="999"/>
    </row>
    <row r="33" spans="2:70" s="21" customFormat="1" x14ac:dyDescent="0.2">
      <c r="B33" s="637" t="s">
        <v>671</v>
      </c>
      <c r="C33" s="564">
        <f>+C34+C37+C38</f>
        <v>118.29767127660692</v>
      </c>
      <c r="D33" s="564">
        <f t="shared" ref="D33:AI33" si="8">+D34+D37+D38</f>
        <v>125.2735799</v>
      </c>
      <c r="E33" s="564">
        <f t="shared" si="8"/>
        <v>39.077704869999998</v>
      </c>
      <c r="F33" s="564">
        <f t="shared" si="8"/>
        <v>36.399928119999998</v>
      </c>
      <c r="G33" s="564">
        <f t="shared" si="8"/>
        <v>581.86341677907626</v>
      </c>
      <c r="H33" s="564">
        <f t="shared" si="8"/>
        <v>16.68945355</v>
      </c>
      <c r="I33" s="564">
        <f t="shared" si="8"/>
        <v>1.1811965099999999</v>
      </c>
      <c r="J33" s="564">
        <f t="shared" si="8"/>
        <v>0</v>
      </c>
      <c r="K33" s="564">
        <f t="shared" si="8"/>
        <v>0</v>
      </c>
      <c r="L33" s="564">
        <f t="shared" si="8"/>
        <v>0</v>
      </c>
      <c r="M33" s="564">
        <f t="shared" si="8"/>
        <v>0</v>
      </c>
      <c r="N33" s="564">
        <f t="shared" si="8"/>
        <v>0</v>
      </c>
      <c r="O33" s="564">
        <f t="shared" si="8"/>
        <v>0</v>
      </c>
      <c r="P33" s="564">
        <f t="shared" si="8"/>
        <v>0</v>
      </c>
      <c r="Q33" s="564">
        <f t="shared" si="8"/>
        <v>25.760448672840401</v>
      </c>
      <c r="R33" s="564">
        <f t="shared" si="8"/>
        <v>51.520897345680702</v>
      </c>
      <c r="S33" s="564">
        <f t="shared" si="8"/>
        <v>51.520897345680702</v>
      </c>
      <c r="T33" s="564">
        <f t="shared" si="8"/>
        <v>51.520897345680702</v>
      </c>
      <c r="U33" s="564">
        <f t="shared" si="8"/>
        <v>51.520897345680702</v>
      </c>
      <c r="V33" s="564">
        <f t="shared" si="8"/>
        <v>51.520897345680702</v>
      </c>
      <c r="W33" s="564">
        <f t="shared" si="8"/>
        <v>51.520897345680702</v>
      </c>
      <c r="X33" s="564">
        <f t="shared" si="8"/>
        <v>51.520897345680702</v>
      </c>
      <c r="Y33" s="564">
        <f t="shared" si="8"/>
        <v>51.520897345680702</v>
      </c>
      <c r="Z33" s="564">
        <f t="shared" si="8"/>
        <v>77.281346038992112</v>
      </c>
      <c r="AA33" s="564">
        <f t="shared" si="8"/>
        <v>0</v>
      </c>
      <c r="AB33" s="564">
        <f t="shared" si="8"/>
        <v>0</v>
      </c>
      <c r="AC33" s="564">
        <f t="shared" si="8"/>
        <v>0</v>
      </c>
      <c r="AD33" s="564">
        <f t="shared" si="8"/>
        <v>0</v>
      </c>
      <c r="AE33" s="564">
        <f t="shared" si="8"/>
        <v>0</v>
      </c>
      <c r="AF33" s="564">
        <f t="shared" si="8"/>
        <v>0</v>
      </c>
      <c r="AG33" s="564">
        <f t="shared" si="8"/>
        <v>0</v>
      </c>
      <c r="AH33" s="564">
        <f t="shared" si="8"/>
        <v>0</v>
      </c>
      <c r="AI33" s="564">
        <f t="shared" si="8"/>
        <v>0</v>
      </c>
      <c r="AJ33" s="564">
        <f t="shared" si="2"/>
        <v>1433.9919244829609</v>
      </c>
      <c r="AK33" s="999"/>
      <c r="AL33" s="999"/>
      <c r="AM33" s="999"/>
      <c r="AN33" s="999"/>
      <c r="AO33" s="999"/>
      <c r="AP33" s="999"/>
      <c r="AQ33" s="999"/>
      <c r="AR33" s="999"/>
      <c r="AS33" s="999"/>
      <c r="AT33" s="999"/>
      <c r="AU33" s="999"/>
      <c r="AV33" s="999"/>
      <c r="AW33" s="999"/>
      <c r="AX33" s="999"/>
      <c r="AY33" s="999"/>
      <c r="AZ33" s="999"/>
      <c r="BA33" s="999"/>
      <c r="BB33" s="999"/>
      <c r="BC33" s="999"/>
      <c r="BD33" s="999"/>
      <c r="BE33" s="999"/>
      <c r="BF33" s="999"/>
      <c r="BG33" s="999"/>
      <c r="BH33" s="999"/>
      <c r="BI33" s="999"/>
      <c r="BJ33" s="999"/>
      <c r="BK33" s="999"/>
      <c r="BL33" s="999"/>
      <c r="BM33" s="999"/>
      <c r="BN33" s="999"/>
      <c r="BO33" s="999"/>
      <c r="BP33" s="999"/>
      <c r="BQ33" s="999"/>
      <c r="BR33" s="999"/>
    </row>
    <row r="34" spans="2:70" s="21" customFormat="1" x14ac:dyDescent="0.2">
      <c r="B34" s="719" t="s">
        <v>672</v>
      </c>
      <c r="C34" s="647">
        <f>+C35+C36</f>
        <v>0</v>
      </c>
      <c r="D34" s="647">
        <f t="shared" ref="D34:AI34" si="9">+D35+D36</f>
        <v>0</v>
      </c>
      <c r="E34" s="647">
        <f t="shared" si="9"/>
        <v>0</v>
      </c>
      <c r="F34" s="647">
        <f t="shared" si="9"/>
        <v>0</v>
      </c>
      <c r="G34" s="647">
        <f t="shared" si="9"/>
        <v>0</v>
      </c>
      <c r="H34" s="647">
        <f t="shared" si="9"/>
        <v>0</v>
      </c>
      <c r="I34" s="647">
        <f t="shared" si="9"/>
        <v>0</v>
      </c>
      <c r="J34" s="647">
        <f t="shared" si="9"/>
        <v>0</v>
      </c>
      <c r="K34" s="647">
        <f t="shared" si="9"/>
        <v>0</v>
      </c>
      <c r="L34" s="647">
        <f t="shared" si="9"/>
        <v>0</v>
      </c>
      <c r="M34" s="647">
        <f t="shared" si="9"/>
        <v>0</v>
      </c>
      <c r="N34" s="647">
        <f t="shared" si="9"/>
        <v>0</v>
      </c>
      <c r="O34" s="647">
        <f t="shared" si="9"/>
        <v>0</v>
      </c>
      <c r="P34" s="647">
        <f t="shared" si="9"/>
        <v>0</v>
      </c>
      <c r="Q34" s="647">
        <f t="shared" si="9"/>
        <v>25.760448672840401</v>
      </c>
      <c r="R34" s="647">
        <f t="shared" si="9"/>
        <v>51.520897345680702</v>
      </c>
      <c r="S34" s="647">
        <f t="shared" si="9"/>
        <v>51.520897345680702</v>
      </c>
      <c r="T34" s="647">
        <f t="shared" si="9"/>
        <v>51.520897345680702</v>
      </c>
      <c r="U34" s="647">
        <f t="shared" si="9"/>
        <v>51.520897345680702</v>
      </c>
      <c r="V34" s="647">
        <f t="shared" si="9"/>
        <v>51.520897345680702</v>
      </c>
      <c r="W34" s="647">
        <f t="shared" si="9"/>
        <v>51.520897345680702</v>
      </c>
      <c r="X34" s="647">
        <f t="shared" si="9"/>
        <v>51.520897345680702</v>
      </c>
      <c r="Y34" s="647">
        <f t="shared" si="9"/>
        <v>51.520897345680702</v>
      </c>
      <c r="Z34" s="647">
        <f t="shared" si="9"/>
        <v>77.281346038992112</v>
      </c>
      <c r="AA34" s="647">
        <f t="shared" si="9"/>
        <v>0</v>
      </c>
      <c r="AB34" s="647">
        <f t="shared" si="9"/>
        <v>0</v>
      </c>
      <c r="AC34" s="647">
        <f t="shared" si="9"/>
        <v>0</v>
      </c>
      <c r="AD34" s="647">
        <f t="shared" si="9"/>
        <v>0</v>
      </c>
      <c r="AE34" s="647">
        <f t="shared" si="9"/>
        <v>0</v>
      </c>
      <c r="AF34" s="647">
        <f t="shared" si="9"/>
        <v>0</v>
      </c>
      <c r="AG34" s="647">
        <f t="shared" si="9"/>
        <v>0</v>
      </c>
      <c r="AH34" s="647">
        <f t="shared" si="9"/>
        <v>0</v>
      </c>
      <c r="AI34" s="647">
        <f t="shared" si="9"/>
        <v>0</v>
      </c>
      <c r="AJ34" s="647">
        <f t="shared" si="2"/>
        <v>515.20897347727805</v>
      </c>
      <c r="AK34" s="999"/>
      <c r="AL34" s="999"/>
      <c r="AM34" s="999"/>
      <c r="AN34" s="999"/>
      <c r="AO34" s="999"/>
      <c r="AP34" s="999"/>
      <c r="AQ34" s="999"/>
      <c r="AR34" s="999"/>
      <c r="AS34" s="999"/>
      <c r="AT34" s="999"/>
      <c r="AU34" s="999"/>
      <c r="AV34" s="999"/>
      <c r="AW34" s="999"/>
      <c r="AX34" s="999"/>
      <c r="AY34" s="999"/>
      <c r="AZ34" s="999"/>
      <c r="BA34" s="999"/>
      <c r="BB34" s="999"/>
      <c r="BC34" s="999"/>
      <c r="BD34" s="999"/>
      <c r="BE34" s="999"/>
      <c r="BF34" s="999"/>
      <c r="BG34" s="999"/>
      <c r="BH34" s="999"/>
      <c r="BI34" s="999"/>
      <c r="BJ34" s="999"/>
      <c r="BK34" s="999"/>
      <c r="BL34" s="999"/>
      <c r="BM34" s="999"/>
      <c r="BN34" s="999"/>
      <c r="BO34" s="999"/>
      <c r="BP34" s="999"/>
      <c r="BQ34" s="999"/>
      <c r="BR34" s="999"/>
    </row>
    <row r="35" spans="2:70" s="21" customFormat="1" x14ac:dyDescent="0.2">
      <c r="B35" s="720" t="s">
        <v>673</v>
      </c>
      <c r="C35" s="632">
        <v>0</v>
      </c>
      <c r="D35" s="632">
        <v>0</v>
      </c>
      <c r="E35" s="632">
        <v>0</v>
      </c>
      <c r="F35" s="632">
        <v>0</v>
      </c>
      <c r="G35" s="632">
        <v>0</v>
      </c>
      <c r="H35" s="632">
        <v>0</v>
      </c>
      <c r="I35" s="632">
        <v>0</v>
      </c>
      <c r="J35" s="632">
        <v>0</v>
      </c>
      <c r="K35" s="632">
        <v>0</v>
      </c>
      <c r="L35" s="632">
        <v>0</v>
      </c>
      <c r="M35" s="632">
        <v>0</v>
      </c>
      <c r="N35" s="632">
        <v>0</v>
      </c>
      <c r="O35" s="632">
        <v>0</v>
      </c>
      <c r="P35" s="632">
        <v>0</v>
      </c>
      <c r="Q35" s="632">
        <v>25.760448672840401</v>
      </c>
      <c r="R35" s="632">
        <v>51.520897345680702</v>
      </c>
      <c r="S35" s="632">
        <v>51.520897345680702</v>
      </c>
      <c r="T35" s="632">
        <v>51.520897345680702</v>
      </c>
      <c r="U35" s="632">
        <v>51.520897345680702</v>
      </c>
      <c r="V35" s="632">
        <v>51.520897345680702</v>
      </c>
      <c r="W35" s="632">
        <v>51.520897345680702</v>
      </c>
      <c r="X35" s="632">
        <v>51.520897345680702</v>
      </c>
      <c r="Y35" s="632">
        <v>51.520897345680702</v>
      </c>
      <c r="Z35" s="632">
        <v>77.281346038992112</v>
      </c>
      <c r="AA35" s="632">
        <v>0</v>
      </c>
      <c r="AB35" s="632">
        <v>0</v>
      </c>
      <c r="AC35" s="632">
        <v>0</v>
      </c>
      <c r="AD35" s="632">
        <v>0</v>
      </c>
      <c r="AE35" s="632">
        <v>0</v>
      </c>
      <c r="AF35" s="632">
        <v>0</v>
      </c>
      <c r="AG35" s="632">
        <v>0</v>
      </c>
      <c r="AH35" s="632">
        <v>0</v>
      </c>
      <c r="AI35" s="632">
        <v>0</v>
      </c>
      <c r="AJ35" s="632">
        <f t="shared" si="2"/>
        <v>515.20897347727805</v>
      </c>
      <c r="AK35" s="999"/>
      <c r="AL35" s="999"/>
      <c r="AM35" s="999"/>
      <c r="AN35" s="999"/>
      <c r="AO35" s="999"/>
      <c r="AP35" s="999"/>
      <c r="AQ35" s="999"/>
      <c r="AR35" s="999"/>
      <c r="AS35" s="999"/>
      <c r="AT35" s="999"/>
      <c r="AU35" s="999"/>
      <c r="AV35" s="999"/>
      <c r="AW35" s="999"/>
      <c r="AX35" s="999"/>
      <c r="AY35" s="999"/>
      <c r="AZ35" s="999"/>
      <c r="BA35" s="999"/>
      <c r="BB35" s="999"/>
      <c r="BC35" s="999"/>
      <c r="BD35" s="999"/>
      <c r="BE35" s="999"/>
      <c r="BF35" s="999"/>
      <c r="BG35" s="999"/>
      <c r="BH35" s="999"/>
      <c r="BI35" s="999"/>
      <c r="BJ35" s="999"/>
      <c r="BK35" s="999"/>
      <c r="BL35" s="999"/>
      <c r="BM35" s="999"/>
      <c r="BN35" s="999"/>
      <c r="BO35" s="999"/>
      <c r="BP35" s="999"/>
      <c r="BQ35" s="999"/>
      <c r="BR35" s="999"/>
    </row>
    <row r="36" spans="2:70" s="21" customFormat="1" x14ac:dyDescent="0.2">
      <c r="B36" s="721" t="s">
        <v>674</v>
      </c>
      <c r="C36" s="632">
        <v>0</v>
      </c>
      <c r="D36" s="632">
        <v>0</v>
      </c>
      <c r="E36" s="632">
        <v>0</v>
      </c>
      <c r="F36" s="632">
        <v>0</v>
      </c>
      <c r="G36" s="632">
        <v>0</v>
      </c>
      <c r="H36" s="632">
        <v>0</v>
      </c>
      <c r="I36" s="632">
        <v>0</v>
      </c>
      <c r="J36" s="632">
        <v>0</v>
      </c>
      <c r="K36" s="632">
        <v>0</v>
      </c>
      <c r="L36" s="632">
        <v>0</v>
      </c>
      <c r="M36" s="632">
        <v>0</v>
      </c>
      <c r="N36" s="632">
        <v>0</v>
      </c>
      <c r="O36" s="632">
        <v>0</v>
      </c>
      <c r="P36" s="632">
        <v>0</v>
      </c>
      <c r="Q36" s="632">
        <v>0</v>
      </c>
      <c r="R36" s="632">
        <v>0</v>
      </c>
      <c r="S36" s="632">
        <v>0</v>
      </c>
      <c r="T36" s="632">
        <v>0</v>
      </c>
      <c r="U36" s="632">
        <v>0</v>
      </c>
      <c r="V36" s="632">
        <v>0</v>
      </c>
      <c r="W36" s="632">
        <v>0</v>
      </c>
      <c r="X36" s="632">
        <v>0</v>
      </c>
      <c r="Y36" s="632">
        <v>0</v>
      </c>
      <c r="Z36" s="632">
        <v>0</v>
      </c>
      <c r="AA36" s="632">
        <v>0</v>
      </c>
      <c r="AB36" s="632">
        <v>0</v>
      </c>
      <c r="AC36" s="632">
        <v>0</v>
      </c>
      <c r="AD36" s="632">
        <v>0</v>
      </c>
      <c r="AE36" s="632">
        <v>0</v>
      </c>
      <c r="AF36" s="632">
        <v>0</v>
      </c>
      <c r="AG36" s="632">
        <v>0</v>
      </c>
      <c r="AH36" s="632">
        <v>0</v>
      </c>
      <c r="AI36" s="632">
        <v>0</v>
      </c>
      <c r="AJ36" s="632">
        <f t="shared" si="2"/>
        <v>0</v>
      </c>
      <c r="AK36" s="999"/>
      <c r="AL36" s="999"/>
      <c r="AM36" s="999"/>
      <c r="AN36" s="999"/>
      <c r="AO36" s="999"/>
      <c r="AP36" s="999"/>
      <c r="AQ36" s="999"/>
      <c r="AR36" s="999"/>
      <c r="AS36" s="999"/>
      <c r="AT36" s="999"/>
      <c r="AU36" s="999"/>
      <c r="AV36" s="999"/>
      <c r="AW36" s="999"/>
      <c r="AX36" s="999"/>
      <c r="AY36" s="999"/>
      <c r="AZ36" s="999"/>
      <c r="BA36" s="999"/>
      <c r="BB36" s="999"/>
      <c r="BC36" s="999"/>
      <c r="BD36" s="999"/>
      <c r="BE36" s="999"/>
      <c r="BF36" s="999"/>
      <c r="BG36" s="999"/>
      <c r="BH36" s="999"/>
      <c r="BI36" s="999"/>
      <c r="BJ36" s="999"/>
      <c r="BK36" s="999"/>
      <c r="BL36" s="999"/>
      <c r="BM36" s="999"/>
      <c r="BN36" s="999"/>
      <c r="BO36" s="999"/>
      <c r="BP36" s="999"/>
      <c r="BQ36" s="999"/>
      <c r="BR36" s="999"/>
    </row>
    <row r="37" spans="2:70" s="21" customFormat="1" x14ac:dyDescent="0.2">
      <c r="B37" s="720" t="s">
        <v>675</v>
      </c>
      <c r="C37" s="632">
        <v>116.27218570000001</v>
      </c>
      <c r="D37" s="632">
        <v>125.2735799</v>
      </c>
      <c r="E37" s="632">
        <v>39.077704869999998</v>
      </c>
      <c r="F37" s="632">
        <v>36.399928119999998</v>
      </c>
      <c r="G37" s="632">
        <v>30.117512609999999</v>
      </c>
      <c r="H37" s="632">
        <v>16.68945355</v>
      </c>
      <c r="I37" s="632">
        <v>1.1811965099999999</v>
      </c>
      <c r="J37" s="632">
        <v>0</v>
      </c>
      <c r="K37" s="632">
        <v>0</v>
      </c>
      <c r="L37" s="632">
        <v>0</v>
      </c>
      <c r="M37" s="632">
        <v>0</v>
      </c>
      <c r="N37" s="632">
        <v>0</v>
      </c>
      <c r="O37" s="632">
        <v>0</v>
      </c>
      <c r="P37" s="632">
        <v>0</v>
      </c>
      <c r="Q37" s="632">
        <v>0</v>
      </c>
      <c r="R37" s="632">
        <v>0</v>
      </c>
      <c r="S37" s="632">
        <v>0</v>
      </c>
      <c r="T37" s="632">
        <v>0</v>
      </c>
      <c r="U37" s="632">
        <v>0</v>
      </c>
      <c r="V37" s="632">
        <v>0</v>
      </c>
      <c r="W37" s="632">
        <v>0</v>
      </c>
      <c r="X37" s="632">
        <v>0</v>
      </c>
      <c r="Y37" s="632">
        <v>0</v>
      </c>
      <c r="Z37" s="632">
        <v>0</v>
      </c>
      <c r="AA37" s="632">
        <v>0</v>
      </c>
      <c r="AB37" s="632">
        <v>0</v>
      </c>
      <c r="AC37" s="632">
        <v>0</v>
      </c>
      <c r="AD37" s="632">
        <v>0</v>
      </c>
      <c r="AE37" s="632">
        <v>0</v>
      </c>
      <c r="AF37" s="632">
        <v>0</v>
      </c>
      <c r="AG37" s="632">
        <v>0</v>
      </c>
      <c r="AH37" s="632">
        <v>0</v>
      </c>
      <c r="AI37" s="632">
        <v>0</v>
      </c>
      <c r="AJ37" s="632">
        <f t="shared" si="2"/>
        <v>365.01156126000006</v>
      </c>
      <c r="AK37" s="999"/>
      <c r="AL37" s="999"/>
      <c r="AM37" s="999"/>
      <c r="AN37" s="999"/>
      <c r="AO37" s="999"/>
      <c r="AP37" s="999"/>
      <c r="AQ37" s="999"/>
      <c r="AR37" s="999"/>
      <c r="AS37" s="999"/>
      <c r="AT37" s="999"/>
      <c r="AU37" s="999"/>
      <c r="AV37" s="999"/>
      <c r="AW37" s="999"/>
      <c r="AX37" s="999"/>
      <c r="AY37" s="999"/>
      <c r="AZ37" s="999"/>
      <c r="BA37" s="999"/>
      <c r="BB37" s="999"/>
      <c r="BC37" s="999"/>
      <c r="BD37" s="999"/>
      <c r="BE37" s="999"/>
      <c r="BF37" s="999"/>
      <c r="BG37" s="999"/>
      <c r="BH37" s="999"/>
      <c r="BI37" s="999"/>
      <c r="BJ37" s="999"/>
      <c r="BK37" s="999"/>
      <c r="BL37" s="999"/>
      <c r="BM37" s="999"/>
      <c r="BN37" s="999"/>
      <c r="BO37" s="999"/>
      <c r="BP37" s="999"/>
      <c r="BQ37" s="999"/>
      <c r="BR37" s="999"/>
    </row>
    <row r="38" spans="2:70" s="21" customFormat="1" x14ac:dyDescent="0.2">
      <c r="B38" s="722" t="s">
        <v>676</v>
      </c>
      <c r="C38" s="634">
        <f>+C39+C40</f>
        <v>2.0254855766069131</v>
      </c>
      <c r="D38" s="634">
        <f t="shared" ref="D38:AI38" si="10">+D39+D40</f>
        <v>0</v>
      </c>
      <c r="E38" s="634">
        <f t="shared" si="10"/>
        <v>0</v>
      </c>
      <c r="F38" s="634">
        <f t="shared" si="10"/>
        <v>0</v>
      </c>
      <c r="G38" s="634">
        <f t="shared" si="10"/>
        <v>551.74590416907631</v>
      </c>
      <c r="H38" s="634">
        <f t="shared" si="10"/>
        <v>0</v>
      </c>
      <c r="I38" s="634">
        <f t="shared" si="10"/>
        <v>0</v>
      </c>
      <c r="J38" s="634">
        <f t="shared" si="10"/>
        <v>0</v>
      </c>
      <c r="K38" s="634">
        <f t="shared" si="10"/>
        <v>0</v>
      </c>
      <c r="L38" s="634">
        <f t="shared" si="10"/>
        <v>0</v>
      </c>
      <c r="M38" s="634">
        <f t="shared" si="10"/>
        <v>0</v>
      </c>
      <c r="N38" s="634">
        <f t="shared" si="10"/>
        <v>0</v>
      </c>
      <c r="O38" s="634">
        <f t="shared" si="10"/>
        <v>0</v>
      </c>
      <c r="P38" s="634">
        <f t="shared" si="10"/>
        <v>0</v>
      </c>
      <c r="Q38" s="634">
        <f t="shared" si="10"/>
        <v>0</v>
      </c>
      <c r="R38" s="634">
        <f t="shared" si="10"/>
        <v>0</v>
      </c>
      <c r="S38" s="634">
        <f t="shared" si="10"/>
        <v>0</v>
      </c>
      <c r="T38" s="634">
        <f t="shared" si="10"/>
        <v>0</v>
      </c>
      <c r="U38" s="634">
        <f t="shared" si="10"/>
        <v>0</v>
      </c>
      <c r="V38" s="634">
        <f t="shared" si="10"/>
        <v>0</v>
      </c>
      <c r="W38" s="634">
        <f t="shared" si="10"/>
        <v>0</v>
      </c>
      <c r="X38" s="634">
        <f t="shared" si="10"/>
        <v>0</v>
      </c>
      <c r="Y38" s="634">
        <f t="shared" si="10"/>
        <v>0</v>
      </c>
      <c r="Z38" s="634">
        <f t="shared" si="10"/>
        <v>0</v>
      </c>
      <c r="AA38" s="634">
        <f t="shared" si="10"/>
        <v>0</v>
      </c>
      <c r="AB38" s="634">
        <f t="shared" si="10"/>
        <v>0</v>
      </c>
      <c r="AC38" s="634">
        <f t="shared" si="10"/>
        <v>0</v>
      </c>
      <c r="AD38" s="634">
        <f t="shared" si="10"/>
        <v>0</v>
      </c>
      <c r="AE38" s="634">
        <f t="shared" si="10"/>
        <v>0</v>
      </c>
      <c r="AF38" s="634">
        <f t="shared" si="10"/>
        <v>0</v>
      </c>
      <c r="AG38" s="634">
        <f t="shared" si="10"/>
        <v>0</v>
      </c>
      <c r="AH38" s="634">
        <f t="shared" si="10"/>
        <v>0</v>
      </c>
      <c r="AI38" s="634">
        <f t="shared" si="10"/>
        <v>0</v>
      </c>
      <c r="AJ38" s="634">
        <f t="shared" si="2"/>
        <v>553.77138974568322</v>
      </c>
      <c r="AK38" s="999"/>
      <c r="AL38" s="999"/>
      <c r="AM38" s="999"/>
      <c r="AN38" s="999"/>
      <c r="AO38" s="999"/>
      <c r="AP38" s="999"/>
      <c r="AQ38" s="999"/>
      <c r="AR38" s="999"/>
      <c r="AS38" s="999"/>
      <c r="AT38" s="999"/>
      <c r="AU38" s="999"/>
      <c r="AV38" s="999"/>
      <c r="AW38" s="999"/>
      <c r="AX38" s="999"/>
      <c r="AY38" s="999"/>
      <c r="AZ38" s="999"/>
      <c r="BA38" s="999"/>
      <c r="BB38" s="999"/>
      <c r="BC38" s="999"/>
      <c r="BD38" s="999"/>
      <c r="BE38" s="999"/>
      <c r="BF38" s="999"/>
      <c r="BG38" s="999"/>
      <c r="BH38" s="999"/>
      <c r="BI38" s="999"/>
      <c r="BJ38" s="999"/>
      <c r="BK38" s="999"/>
      <c r="BL38" s="999"/>
      <c r="BM38" s="999"/>
      <c r="BN38" s="999"/>
      <c r="BO38" s="999"/>
      <c r="BP38" s="999"/>
      <c r="BQ38" s="999"/>
      <c r="BR38" s="999"/>
    </row>
    <row r="39" spans="2:70" s="21" customFormat="1" x14ac:dyDescent="0.2">
      <c r="B39" s="721" t="s">
        <v>677</v>
      </c>
      <c r="C39" s="634">
        <v>2.0254855766069131</v>
      </c>
      <c r="D39" s="634">
        <v>0</v>
      </c>
      <c r="E39" s="634">
        <v>0</v>
      </c>
      <c r="F39" s="634">
        <v>0</v>
      </c>
      <c r="G39" s="634">
        <v>0</v>
      </c>
      <c r="H39" s="634">
        <v>0</v>
      </c>
      <c r="I39" s="634">
        <v>0</v>
      </c>
      <c r="J39" s="634">
        <v>0</v>
      </c>
      <c r="K39" s="634">
        <v>0</v>
      </c>
      <c r="L39" s="634">
        <v>0</v>
      </c>
      <c r="M39" s="634">
        <v>0</v>
      </c>
      <c r="N39" s="634">
        <v>0</v>
      </c>
      <c r="O39" s="634">
        <v>0</v>
      </c>
      <c r="P39" s="634">
        <v>0</v>
      </c>
      <c r="Q39" s="634">
        <v>0</v>
      </c>
      <c r="R39" s="634">
        <v>0</v>
      </c>
      <c r="S39" s="634">
        <v>0</v>
      </c>
      <c r="T39" s="634">
        <v>0</v>
      </c>
      <c r="U39" s="634">
        <v>0</v>
      </c>
      <c r="V39" s="634">
        <v>0</v>
      </c>
      <c r="W39" s="634">
        <v>0</v>
      </c>
      <c r="X39" s="634">
        <v>0</v>
      </c>
      <c r="Y39" s="634">
        <v>0</v>
      </c>
      <c r="Z39" s="634">
        <v>0</v>
      </c>
      <c r="AA39" s="634">
        <v>0</v>
      </c>
      <c r="AB39" s="634">
        <v>0</v>
      </c>
      <c r="AC39" s="634">
        <v>0</v>
      </c>
      <c r="AD39" s="634">
        <v>0</v>
      </c>
      <c r="AE39" s="634">
        <v>0</v>
      </c>
      <c r="AF39" s="634">
        <v>0</v>
      </c>
      <c r="AG39" s="634">
        <v>0</v>
      </c>
      <c r="AH39" s="634">
        <v>0</v>
      </c>
      <c r="AI39" s="634">
        <v>0</v>
      </c>
      <c r="AJ39" s="634">
        <f t="shared" si="2"/>
        <v>2.0254855766069131</v>
      </c>
      <c r="AK39" s="999"/>
      <c r="AL39" s="999"/>
      <c r="AM39" s="999"/>
      <c r="AN39" s="999"/>
      <c r="AO39" s="999"/>
      <c r="AP39" s="999"/>
      <c r="AQ39" s="999"/>
      <c r="AR39" s="999"/>
      <c r="AS39" s="999"/>
      <c r="AT39" s="999"/>
      <c r="AU39" s="999"/>
      <c r="AV39" s="999"/>
      <c r="AW39" s="999"/>
      <c r="AX39" s="999"/>
      <c r="AY39" s="999"/>
      <c r="AZ39" s="999"/>
      <c r="BA39" s="999"/>
      <c r="BB39" s="999"/>
      <c r="BC39" s="999"/>
      <c r="BD39" s="999"/>
      <c r="BE39" s="999"/>
      <c r="BF39" s="999"/>
      <c r="BG39" s="999"/>
      <c r="BH39" s="999"/>
      <c r="BI39" s="999"/>
      <c r="BJ39" s="999"/>
      <c r="BK39" s="999"/>
      <c r="BL39" s="999"/>
      <c r="BM39" s="999"/>
      <c r="BN39" s="999"/>
      <c r="BO39" s="999"/>
      <c r="BP39" s="999"/>
      <c r="BQ39" s="999"/>
      <c r="BR39" s="999"/>
    </row>
    <row r="40" spans="2:70" s="21" customFormat="1" x14ac:dyDescent="0.2">
      <c r="B40" s="723" t="s">
        <v>678</v>
      </c>
      <c r="C40" s="636">
        <v>0</v>
      </c>
      <c r="D40" s="636">
        <v>0</v>
      </c>
      <c r="E40" s="636">
        <v>0</v>
      </c>
      <c r="F40" s="636">
        <v>0</v>
      </c>
      <c r="G40" s="636">
        <v>551.74590416907631</v>
      </c>
      <c r="H40" s="636">
        <v>0</v>
      </c>
      <c r="I40" s="636">
        <v>0</v>
      </c>
      <c r="J40" s="636">
        <v>0</v>
      </c>
      <c r="K40" s="636">
        <v>0</v>
      </c>
      <c r="L40" s="636">
        <v>0</v>
      </c>
      <c r="M40" s="636">
        <v>0</v>
      </c>
      <c r="N40" s="636">
        <v>0</v>
      </c>
      <c r="O40" s="636">
        <v>0</v>
      </c>
      <c r="P40" s="636">
        <v>0</v>
      </c>
      <c r="Q40" s="636">
        <v>0</v>
      </c>
      <c r="R40" s="636">
        <v>0</v>
      </c>
      <c r="S40" s="636">
        <v>0</v>
      </c>
      <c r="T40" s="636">
        <v>0</v>
      </c>
      <c r="U40" s="636">
        <v>0</v>
      </c>
      <c r="V40" s="636">
        <v>0</v>
      </c>
      <c r="W40" s="636">
        <v>0</v>
      </c>
      <c r="X40" s="636">
        <v>0</v>
      </c>
      <c r="Y40" s="636">
        <v>0</v>
      </c>
      <c r="Z40" s="636">
        <v>0</v>
      </c>
      <c r="AA40" s="636">
        <v>0</v>
      </c>
      <c r="AB40" s="636">
        <v>0</v>
      </c>
      <c r="AC40" s="636">
        <v>0</v>
      </c>
      <c r="AD40" s="636">
        <v>0</v>
      </c>
      <c r="AE40" s="636">
        <v>0</v>
      </c>
      <c r="AF40" s="636">
        <v>0</v>
      </c>
      <c r="AG40" s="636">
        <v>0</v>
      </c>
      <c r="AH40" s="636">
        <v>0</v>
      </c>
      <c r="AI40" s="636">
        <v>0</v>
      </c>
      <c r="AJ40" s="636">
        <f t="shared" si="2"/>
        <v>551.74590416907631</v>
      </c>
      <c r="AK40" s="999"/>
      <c r="AL40" s="999"/>
      <c r="AM40" s="999"/>
      <c r="AN40" s="999"/>
      <c r="AO40" s="999"/>
      <c r="AP40" s="999"/>
      <c r="AQ40" s="999"/>
      <c r="AR40" s="999"/>
      <c r="AS40" s="999"/>
      <c r="AT40" s="999"/>
      <c r="AU40" s="999"/>
      <c r="AV40" s="999"/>
      <c r="AW40" s="999"/>
      <c r="AX40" s="999"/>
      <c r="AY40" s="999"/>
      <c r="AZ40" s="999"/>
      <c r="BA40" s="999"/>
      <c r="BB40" s="999"/>
      <c r="BC40" s="999"/>
      <c r="BD40" s="999"/>
      <c r="BE40" s="999"/>
      <c r="BF40" s="999"/>
      <c r="BG40" s="999"/>
      <c r="BH40" s="999"/>
      <c r="BI40" s="999"/>
      <c r="BJ40" s="999"/>
      <c r="BK40" s="999"/>
      <c r="BL40" s="999"/>
      <c r="BM40" s="999"/>
      <c r="BN40" s="999"/>
      <c r="BO40" s="999"/>
      <c r="BP40" s="999"/>
      <c r="BQ40" s="999"/>
      <c r="BR40" s="999"/>
    </row>
    <row r="41" spans="2:70" x14ac:dyDescent="0.2">
      <c r="B41" s="563" t="s">
        <v>679</v>
      </c>
      <c r="C41" s="564">
        <f>+C42+C43</f>
        <v>61.829215529999985</v>
      </c>
      <c r="D41" s="564">
        <f t="shared" ref="D41:AI41" si="11">+D42+D43</f>
        <v>85.139932129999991</v>
      </c>
      <c r="E41" s="564">
        <f t="shared" si="11"/>
        <v>99.521474030000007</v>
      </c>
      <c r="F41" s="564">
        <f t="shared" si="11"/>
        <v>109.35881266000001</v>
      </c>
      <c r="G41" s="564">
        <f t="shared" si="11"/>
        <v>120.17988518999999</v>
      </c>
      <c r="H41" s="564">
        <f t="shared" si="11"/>
        <v>134.13697911999998</v>
      </c>
      <c r="I41" s="564">
        <f t="shared" si="11"/>
        <v>141.40614579000001</v>
      </c>
      <c r="J41" s="564">
        <f t="shared" si="11"/>
        <v>102.17612669</v>
      </c>
      <c r="K41" s="564">
        <f t="shared" si="11"/>
        <v>1.1479455600000001</v>
      </c>
      <c r="L41" s="564">
        <f t="shared" si="11"/>
        <v>1.1479455600000001</v>
      </c>
      <c r="M41" s="564">
        <f t="shared" si="11"/>
        <v>1.1479455600000001</v>
      </c>
      <c r="N41" s="564">
        <f t="shared" si="11"/>
        <v>0.47831080999999998</v>
      </c>
      <c r="O41" s="564">
        <f t="shared" si="11"/>
        <v>0</v>
      </c>
      <c r="P41" s="564">
        <f t="shared" si="11"/>
        <v>0</v>
      </c>
      <c r="Q41" s="564">
        <f t="shared" si="11"/>
        <v>0</v>
      </c>
      <c r="R41" s="564">
        <f t="shared" si="11"/>
        <v>0</v>
      </c>
      <c r="S41" s="564">
        <f t="shared" si="11"/>
        <v>0</v>
      </c>
      <c r="T41" s="564">
        <f t="shared" si="11"/>
        <v>0</v>
      </c>
      <c r="U41" s="564">
        <f t="shared" si="11"/>
        <v>0</v>
      </c>
      <c r="V41" s="564">
        <f t="shared" si="11"/>
        <v>0</v>
      </c>
      <c r="W41" s="564">
        <f t="shared" si="11"/>
        <v>0</v>
      </c>
      <c r="X41" s="564">
        <f t="shared" si="11"/>
        <v>0</v>
      </c>
      <c r="Y41" s="564">
        <f t="shared" si="11"/>
        <v>0</v>
      </c>
      <c r="Z41" s="564">
        <f t="shared" si="11"/>
        <v>0</v>
      </c>
      <c r="AA41" s="564">
        <f t="shared" si="11"/>
        <v>0</v>
      </c>
      <c r="AB41" s="564">
        <f t="shared" si="11"/>
        <v>0</v>
      </c>
      <c r="AC41" s="564">
        <f t="shared" si="11"/>
        <v>0</v>
      </c>
      <c r="AD41" s="564">
        <f t="shared" si="11"/>
        <v>0</v>
      </c>
      <c r="AE41" s="564">
        <f t="shared" si="11"/>
        <v>0</v>
      </c>
      <c r="AF41" s="564">
        <f t="shared" si="11"/>
        <v>0</v>
      </c>
      <c r="AG41" s="564">
        <f t="shared" si="11"/>
        <v>0</v>
      </c>
      <c r="AH41" s="564">
        <f t="shared" si="11"/>
        <v>0</v>
      </c>
      <c r="AI41" s="564">
        <f t="shared" si="11"/>
        <v>0</v>
      </c>
      <c r="AJ41" s="564">
        <f t="shared" si="2"/>
        <v>857.67071863000012</v>
      </c>
      <c r="AK41" s="999"/>
      <c r="AL41" s="999"/>
      <c r="AM41" s="999"/>
      <c r="AN41" s="999"/>
      <c r="AO41" s="999"/>
      <c r="AP41" s="999"/>
      <c r="AQ41" s="999"/>
      <c r="AR41" s="999"/>
      <c r="AS41" s="999"/>
      <c r="AT41" s="999"/>
      <c r="AU41" s="999"/>
      <c r="AV41" s="999"/>
      <c r="AW41" s="999"/>
      <c r="AX41" s="999"/>
      <c r="AY41" s="999"/>
      <c r="AZ41" s="999"/>
      <c r="BA41" s="999"/>
      <c r="BB41" s="999"/>
      <c r="BC41" s="999"/>
      <c r="BD41" s="999"/>
      <c r="BE41" s="999"/>
      <c r="BF41" s="999"/>
      <c r="BG41" s="999"/>
      <c r="BH41" s="999"/>
      <c r="BI41" s="999"/>
      <c r="BJ41" s="999"/>
      <c r="BK41" s="999"/>
      <c r="BL41" s="999"/>
      <c r="BM41" s="999"/>
      <c r="BN41" s="999"/>
      <c r="BO41" s="999"/>
      <c r="BP41" s="999"/>
      <c r="BQ41" s="999"/>
      <c r="BR41" s="999"/>
    </row>
    <row r="42" spans="2:70" x14ac:dyDescent="0.2">
      <c r="B42" s="713" t="s">
        <v>680</v>
      </c>
      <c r="C42" s="618">
        <v>0</v>
      </c>
      <c r="D42" s="618">
        <v>0</v>
      </c>
      <c r="E42" s="618">
        <v>0</v>
      </c>
      <c r="F42" s="618">
        <v>0</v>
      </c>
      <c r="G42" s="618">
        <v>0</v>
      </c>
      <c r="H42" s="618">
        <v>0</v>
      </c>
      <c r="I42" s="618">
        <v>0</v>
      </c>
      <c r="J42" s="618">
        <v>0</v>
      </c>
      <c r="K42" s="618">
        <v>0</v>
      </c>
      <c r="L42" s="618">
        <v>0</v>
      </c>
      <c r="M42" s="618">
        <v>0</v>
      </c>
      <c r="N42" s="618">
        <v>0</v>
      </c>
      <c r="O42" s="618">
        <v>0</v>
      </c>
      <c r="P42" s="618">
        <v>0</v>
      </c>
      <c r="Q42" s="618">
        <v>0</v>
      </c>
      <c r="R42" s="618">
        <v>0</v>
      </c>
      <c r="S42" s="618">
        <v>0</v>
      </c>
      <c r="T42" s="618">
        <v>0</v>
      </c>
      <c r="U42" s="618">
        <v>0</v>
      </c>
      <c r="V42" s="618">
        <v>0</v>
      </c>
      <c r="W42" s="618">
        <v>0</v>
      </c>
      <c r="X42" s="618">
        <v>0</v>
      </c>
      <c r="Y42" s="618">
        <v>0</v>
      </c>
      <c r="Z42" s="618">
        <v>0</v>
      </c>
      <c r="AA42" s="618">
        <v>0</v>
      </c>
      <c r="AB42" s="618">
        <v>0</v>
      </c>
      <c r="AC42" s="618">
        <v>0</v>
      </c>
      <c r="AD42" s="618">
        <v>0</v>
      </c>
      <c r="AE42" s="618">
        <v>0</v>
      </c>
      <c r="AF42" s="618">
        <v>0</v>
      </c>
      <c r="AG42" s="618">
        <v>0</v>
      </c>
      <c r="AH42" s="618">
        <v>0</v>
      </c>
      <c r="AI42" s="618">
        <v>0</v>
      </c>
      <c r="AJ42" s="618">
        <f t="shared" si="2"/>
        <v>0</v>
      </c>
      <c r="AK42" s="999"/>
      <c r="AL42" s="999"/>
      <c r="AM42" s="999"/>
      <c r="AN42" s="999"/>
      <c r="AO42" s="999"/>
      <c r="AP42" s="999"/>
      <c r="AQ42" s="999"/>
      <c r="AR42" s="999"/>
      <c r="AS42" s="999"/>
      <c r="AT42" s="999"/>
      <c r="AU42" s="999"/>
      <c r="AV42" s="999"/>
      <c r="AW42" s="999"/>
      <c r="AX42" s="999"/>
      <c r="AY42" s="999"/>
      <c r="AZ42" s="999"/>
      <c r="BA42" s="999"/>
      <c r="BB42" s="999"/>
      <c r="BC42" s="999"/>
      <c r="BD42" s="999"/>
      <c r="BE42" s="999"/>
      <c r="BF42" s="999"/>
      <c r="BG42" s="999"/>
      <c r="BH42" s="999"/>
      <c r="BI42" s="999"/>
      <c r="BJ42" s="999"/>
      <c r="BK42" s="999"/>
      <c r="BL42" s="999"/>
      <c r="BM42" s="999"/>
      <c r="BN42" s="999"/>
      <c r="BO42" s="999"/>
      <c r="BP42" s="999"/>
      <c r="BQ42" s="999"/>
      <c r="BR42" s="999"/>
    </row>
    <row r="43" spans="2:70" x14ac:dyDescent="0.2">
      <c r="B43" s="714" t="s">
        <v>668</v>
      </c>
      <c r="C43" s="611">
        <v>61.829215529999985</v>
      </c>
      <c r="D43" s="611">
        <v>85.139932129999991</v>
      </c>
      <c r="E43" s="611">
        <v>99.521474030000007</v>
      </c>
      <c r="F43" s="611">
        <v>109.35881266000001</v>
      </c>
      <c r="G43" s="611">
        <v>120.17988518999999</v>
      </c>
      <c r="H43" s="611">
        <v>134.13697911999998</v>
      </c>
      <c r="I43" s="611">
        <v>141.40614579000001</v>
      </c>
      <c r="J43" s="611">
        <v>102.17612669</v>
      </c>
      <c r="K43" s="611">
        <v>1.1479455600000001</v>
      </c>
      <c r="L43" s="611">
        <v>1.1479455600000001</v>
      </c>
      <c r="M43" s="611">
        <v>1.1479455600000001</v>
      </c>
      <c r="N43" s="611">
        <v>0.47831080999999998</v>
      </c>
      <c r="O43" s="611">
        <v>0</v>
      </c>
      <c r="P43" s="611">
        <v>0</v>
      </c>
      <c r="Q43" s="611">
        <v>0</v>
      </c>
      <c r="R43" s="611">
        <v>0</v>
      </c>
      <c r="S43" s="611">
        <v>0</v>
      </c>
      <c r="T43" s="611">
        <v>0</v>
      </c>
      <c r="U43" s="611">
        <v>0</v>
      </c>
      <c r="V43" s="611">
        <v>0</v>
      </c>
      <c r="W43" s="611">
        <v>0</v>
      </c>
      <c r="X43" s="611">
        <v>0</v>
      </c>
      <c r="Y43" s="611">
        <v>0</v>
      </c>
      <c r="Z43" s="611">
        <v>0</v>
      </c>
      <c r="AA43" s="611">
        <v>0</v>
      </c>
      <c r="AB43" s="611">
        <v>0</v>
      </c>
      <c r="AC43" s="611">
        <v>0</v>
      </c>
      <c r="AD43" s="611">
        <v>0</v>
      </c>
      <c r="AE43" s="611">
        <v>0</v>
      </c>
      <c r="AF43" s="611">
        <v>0</v>
      </c>
      <c r="AG43" s="611">
        <v>0</v>
      </c>
      <c r="AH43" s="611">
        <v>0</v>
      </c>
      <c r="AI43" s="611">
        <v>0</v>
      </c>
      <c r="AJ43" s="611">
        <f t="shared" si="2"/>
        <v>857.67071863000012</v>
      </c>
      <c r="AK43" s="999"/>
      <c r="AL43" s="999"/>
      <c r="AM43" s="999"/>
      <c r="AN43" s="999"/>
      <c r="AO43" s="999"/>
      <c r="AP43" s="999"/>
      <c r="AQ43" s="999"/>
      <c r="AR43" s="999"/>
      <c r="AS43" s="999"/>
      <c r="AT43" s="999"/>
      <c r="AU43" s="999"/>
      <c r="AV43" s="999"/>
      <c r="AW43" s="999"/>
      <c r="AX43" s="999"/>
      <c r="AY43" s="999"/>
      <c r="AZ43" s="999"/>
      <c r="BA43" s="999"/>
      <c r="BB43" s="999"/>
      <c r="BC43" s="999"/>
      <c r="BD43" s="999"/>
      <c r="BE43" s="999"/>
      <c r="BF43" s="999"/>
      <c r="BG43" s="999"/>
      <c r="BH43" s="999"/>
      <c r="BI43" s="999"/>
      <c r="BJ43" s="999"/>
      <c r="BK43" s="999"/>
      <c r="BL43" s="999"/>
      <c r="BM43" s="999"/>
      <c r="BN43" s="999"/>
      <c r="BO43" s="999"/>
      <c r="BP43" s="999"/>
      <c r="BQ43" s="999"/>
      <c r="BR43" s="999"/>
    </row>
    <row r="44" spans="2:70" x14ac:dyDescent="0.2">
      <c r="B44" s="592" t="s">
        <v>681</v>
      </c>
      <c r="C44" s="564">
        <v>22143.610326881902</v>
      </c>
      <c r="D44" s="564">
        <v>7080.7397076998104</v>
      </c>
      <c r="E44" s="646">
        <v>0</v>
      </c>
      <c r="F44" s="564">
        <v>0</v>
      </c>
      <c r="G44" s="564">
        <v>0</v>
      </c>
      <c r="H44" s="564">
        <v>0</v>
      </c>
      <c r="I44" s="564">
        <v>0</v>
      </c>
      <c r="J44" s="564">
        <v>0</v>
      </c>
      <c r="K44" s="564">
        <v>0</v>
      </c>
      <c r="L44" s="564">
        <v>0</v>
      </c>
      <c r="M44" s="564">
        <v>0</v>
      </c>
      <c r="N44" s="564">
        <v>0</v>
      </c>
      <c r="O44" s="564">
        <v>0</v>
      </c>
      <c r="P44" s="564">
        <v>0</v>
      </c>
      <c r="Q44" s="564">
        <v>0</v>
      </c>
      <c r="R44" s="564">
        <v>0</v>
      </c>
      <c r="S44" s="564">
        <v>0</v>
      </c>
      <c r="T44" s="564">
        <v>0</v>
      </c>
      <c r="U44" s="564">
        <v>0</v>
      </c>
      <c r="V44" s="564">
        <v>0</v>
      </c>
      <c r="W44" s="564">
        <v>0</v>
      </c>
      <c r="X44" s="564">
        <v>0</v>
      </c>
      <c r="Y44" s="564">
        <v>0</v>
      </c>
      <c r="Z44" s="564">
        <v>0</v>
      </c>
      <c r="AA44" s="564">
        <v>0</v>
      </c>
      <c r="AB44" s="564">
        <v>0</v>
      </c>
      <c r="AC44" s="564">
        <v>0</v>
      </c>
      <c r="AD44" s="564">
        <v>0</v>
      </c>
      <c r="AE44" s="564">
        <v>0</v>
      </c>
      <c r="AF44" s="564">
        <v>0</v>
      </c>
      <c r="AG44" s="564">
        <v>0</v>
      </c>
      <c r="AH44" s="564">
        <v>0</v>
      </c>
      <c r="AI44" s="564">
        <v>0</v>
      </c>
      <c r="AJ44" s="564">
        <f t="shared" si="2"/>
        <v>29224.350034581712</v>
      </c>
      <c r="AK44" s="999"/>
      <c r="AL44" s="999"/>
      <c r="AM44" s="999"/>
      <c r="AN44" s="999"/>
      <c r="AO44" s="999"/>
      <c r="AP44" s="999"/>
      <c r="AQ44" s="999"/>
      <c r="AR44" s="999"/>
      <c r="AS44" s="999"/>
      <c r="AT44" s="999"/>
      <c r="AU44" s="999"/>
      <c r="AV44" s="999"/>
      <c r="AW44" s="999"/>
      <c r="AX44" s="999"/>
      <c r="AY44" s="999"/>
      <c r="AZ44" s="999"/>
      <c r="BA44" s="999"/>
      <c r="BB44" s="999"/>
      <c r="BC44" s="999"/>
      <c r="BD44" s="999"/>
      <c r="BE44" s="999"/>
      <c r="BF44" s="999"/>
      <c r="BG44" s="999"/>
      <c r="BH44" s="999"/>
      <c r="BI44" s="999"/>
      <c r="BJ44" s="999"/>
      <c r="BK44" s="999"/>
      <c r="BL44" s="999"/>
      <c r="BM44" s="999"/>
      <c r="BN44" s="999"/>
      <c r="BO44" s="999"/>
      <c r="BP44" s="999"/>
      <c r="BQ44" s="999"/>
      <c r="BR44" s="999"/>
    </row>
    <row r="45" spans="2:70" ht="13.5" thickBot="1" x14ac:dyDescent="0.25">
      <c r="B45" s="269"/>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4"/>
      <c r="AK45" s="999"/>
      <c r="AL45" s="999"/>
      <c r="AM45" s="999"/>
      <c r="AN45" s="999"/>
      <c r="AO45" s="999"/>
      <c r="AP45" s="999"/>
      <c r="AQ45" s="999"/>
      <c r="AR45" s="999"/>
      <c r="AS45" s="999"/>
      <c r="AT45" s="999"/>
      <c r="AU45" s="999"/>
      <c r="AV45" s="999"/>
      <c r="AW45" s="999"/>
      <c r="AX45" s="999"/>
      <c r="AY45" s="999"/>
      <c r="AZ45" s="999"/>
      <c r="BA45" s="999"/>
      <c r="BB45" s="999"/>
      <c r="BC45" s="999"/>
      <c r="BD45" s="999"/>
      <c r="BE45" s="999"/>
      <c r="BF45" s="999"/>
      <c r="BG45" s="999"/>
      <c r="BH45" s="999"/>
      <c r="BI45" s="999"/>
      <c r="BJ45" s="999"/>
      <c r="BK45" s="999"/>
      <c r="BL45" s="999"/>
      <c r="BM45" s="999"/>
      <c r="BN45" s="999"/>
      <c r="BO45" s="999"/>
      <c r="BP45" s="999"/>
      <c r="BQ45" s="999"/>
      <c r="BR45" s="999"/>
    </row>
    <row r="46" spans="2:70" ht="13.5" thickBot="1" x14ac:dyDescent="0.25">
      <c r="B46" s="724" t="s">
        <v>682</v>
      </c>
      <c r="C46" s="556">
        <f>+C47+C50+C67+C84+C85+C86+C87+C88+C89+C90+C91+C93+C92+C94+C95+C96+C98+C97+C99+C100+C101+C102+C104+C103+C105+C108</f>
        <v>12018.616420774817</v>
      </c>
      <c r="D46" s="556">
        <f t="shared" ref="D46:AI46" si="12">+D47+D50+D67+D84+D85+D86+D87+D88+D89+D90+D91+D93+D92+D94+D95+D96+D98+D97+D99+D100+D101+D102+D104+D103+D105+D108</f>
        <v>16935.795958292852</v>
      </c>
      <c r="E46" s="556">
        <f t="shared" si="12"/>
        <v>9529.5320646042746</v>
      </c>
      <c r="F46" s="556">
        <f t="shared" si="12"/>
        <v>6604.4771009009837</v>
      </c>
      <c r="G46" s="556">
        <f t="shared" si="12"/>
        <v>6998.3671532030075</v>
      </c>
      <c r="H46" s="556">
        <f t="shared" si="12"/>
        <v>9917.9953094057</v>
      </c>
      <c r="I46" s="556">
        <f t="shared" si="12"/>
        <v>10457.289376296239</v>
      </c>
      <c r="J46" s="556">
        <f t="shared" si="12"/>
        <v>8610.3967729353189</v>
      </c>
      <c r="K46" s="556">
        <f t="shared" si="12"/>
        <v>10159.574011485685</v>
      </c>
      <c r="L46" s="556">
        <f t="shared" si="12"/>
        <v>13981.860503177249</v>
      </c>
      <c r="M46" s="556">
        <f t="shared" si="12"/>
        <v>2365.1278387556531</v>
      </c>
      <c r="N46" s="556">
        <f t="shared" si="12"/>
        <v>2365.1278387556531</v>
      </c>
      <c r="O46" s="556">
        <f t="shared" si="12"/>
        <v>2365.6638387656531</v>
      </c>
      <c r="P46" s="556">
        <f t="shared" si="12"/>
        <v>2365.1278387556531</v>
      </c>
      <c r="Q46" s="556">
        <f t="shared" si="12"/>
        <v>3106.5497523734521</v>
      </c>
      <c r="R46" s="556">
        <f t="shared" si="12"/>
        <v>3847.9716659912506</v>
      </c>
      <c r="S46" s="556">
        <f t="shared" si="12"/>
        <v>3847.9716659912506</v>
      </c>
      <c r="T46" s="556">
        <f t="shared" si="12"/>
        <v>3847.9716659912506</v>
      </c>
      <c r="U46" s="556">
        <f t="shared" si="12"/>
        <v>3847.9716659912506</v>
      </c>
      <c r="V46" s="556">
        <f t="shared" si="12"/>
        <v>1483.843253162783</v>
      </c>
      <c r="W46" s="556">
        <f t="shared" si="12"/>
        <v>1483.843253162783</v>
      </c>
      <c r="X46" s="556">
        <f t="shared" si="12"/>
        <v>2626.9867245814426</v>
      </c>
      <c r="Y46" s="556">
        <f t="shared" si="12"/>
        <v>2626.9867245814426</v>
      </c>
      <c r="Z46" s="556">
        <f t="shared" si="12"/>
        <v>3368.4086381992424</v>
      </c>
      <c r="AA46" s="556">
        <f t="shared" si="12"/>
        <v>1144.1428973458455</v>
      </c>
      <c r="AB46" s="556">
        <f t="shared" si="12"/>
        <v>1144.1428973458455</v>
      </c>
      <c r="AC46" s="556">
        <f t="shared" si="12"/>
        <v>1144.1428973458455</v>
      </c>
      <c r="AD46" s="556">
        <f t="shared" si="12"/>
        <v>1144.1428973458455</v>
      </c>
      <c r="AE46" s="556">
        <f t="shared" si="12"/>
        <v>1144.1428973458455</v>
      </c>
      <c r="AF46" s="556">
        <f t="shared" si="12"/>
        <v>1144.1428973458455</v>
      </c>
      <c r="AG46" s="556">
        <f t="shared" si="12"/>
        <v>1144.1428973458455</v>
      </c>
      <c r="AH46" s="556">
        <f t="shared" si="12"/>
        <v>0.99942592718573209</v>
      </c>
      <c r="AI46" s="556">
        <f t="shared" si="12"/>
        <v>62.96383341950407</v>
      </c>
      <c r="AJ46" s="556">
        <f t="shared" si="2"/>
        <v>152836.42057690251</v>
      </c>
      <c r="AK46" s="999"/>
      <c r="AL46" s="999"/>
      <c r="AM46" s="999"/>
      <c r="AN46" s="999"/>
      <c r="AO46" s="999"/>
      <c r="AP46" s="999"/>
      <c r="AQ46" s="999"/>
      <c r="AR46" s="999"/>
      <c r="AS46" s="999"/>
      <c r="AT46" s="999"/>
      <c r="AU46" s="999"/>
      <c r="AV46" s="999"/>
      <c r="AW46" s="999"/>
      <c r="AX46" s="999"/>
      <c r="AY46" s="999"/>
      <c r="AZ46" s="999"/>
      <c r="BA46" s="999"/>
      <c r="BB46" s="999"/>
      <c r="BC46" s="999"/>
      <c r="BD46" s="999"/>
      <c r="BE46" s="999"/>
      <c r="BF46" s="999"/>
      <c r="BG46" s="999"/>
      <c r="BH46" s="999"/>
      <c r="BI46" s="999"/>
      <c r="BJ46" s="999"/>
      <c r="BK46" s="999"/>
      <c r="BL46" s="999"/>
      <c r="BM46" s="999"/>
      <c r="BN46" s="999"/>
      <c r="BO46" s="999"/>
      <c r="BP46" s="999"/>
      <c r="BQ46" s="999"/>
      <c r="BR46" s="999"/>
    </row>
    <row r="47" spans="2:70" x14ac:dyDescent="0.2">
      <c r="B47" s="557" t="s">
        <v>683</v>
      </c>
      <c r="C47" s="558">
        <f>+C48</f>
        <v>5699.8089929999996</v>
      </c>
      <c r="D47" s="558">
        <f t="shared" ref="D47:AI48" si="13">+D48</f>
        <v>0</v>
      </c>
      <c r="E47" s="558">
        <f t="shared" si="13"/>
        <v>0</v>
      </c>
      <c r="F47" s="558">
        <f t="shared" si="13"/>
        <v>0</v>
      </c>
      <c r="G47" s="558">
        <f t="shared" si="13"/>
        <v>0</v>
      </c>
      <c r="H47" s="558">
        <f t="shared" si="13"/>
        <v>0</v>
      </c>
      <c r="I47" s="558">
        <f t="shared" si="13"/>
        <v>0</v>
      </c>
      <c r="J47" s="558">
        <f t="shared" si="13"/>
        <v>0</v>
      </c>
      <c r="K47" s="558">
        <f t="shared" si="13"/>
        <v>0</v>
      </c>
      <c r="L47" s="558">
        <f t="shared" si="13"/>
        <v>0</v>
      </c>
      <c r="M47" s="558">
        <f t="shared" si="13"/>
        <v>0</v>
      </c>
      <c r="N47" s="558">
        <f t="shared" si="13"/>
        <v>0</v>
      </c>
      <c r="O47" s="558">
        <f t="shared" si="13"/>
        <v>0</v>
      </c>
      <c r="P47" s="558">
        <f t="shared" si="13"/>
        <v>0</v>
      </c>
      <c r="Q47" s="558">
        <f t="shared" si="13"/>
        <v>0</v>
      </c>
      <c r="R47" s="558">
        <f t="shared" si="13"/>
        <v>0</v>
      </c>
      <c r="S47" s="558">
        <f t="shared" si="13"/>
        <v>0</v>
      </c>
      <c r="T47" s="558">
        <f t="shared" si="13"/>
        <v>0</v>
      </c>
      <c r="U47" s="558">
        <f t="shared" si="13"/>
        <v>0</v>
      </c>
      <c r="V47" s="558">
        <f t="shared" si="13"/>
        <v>0</v>
      </c>
      <c r="W47" s="558">
        <f t="shared" si="13"/>
        <v>0</v>
      </c>
      <c r="X47" s="558">
        <f t="shared" si="13"/>
        <v>0</v>
      </c>
      <c r="Y47" s="558">
        <f t="shared" si="13"/>
        <v>0</v>
      </c>
      <c r="Z47" s="558">
        <f t="shared" si="13"/>
        <v>0</v>
      </c>
      <c r="AA47" s="558">
        <f t="shared" si="13"/>
        <v>0</v>
      </c>
      <c r="AB47" s="558">
        <f t="shared" si="13"/>
        <v>0</v>
      </c>
      <c r="AC47" s="558">
        <f t="shared" si="13"/>
        <v>0</v>
      </c>
      <c r="AD47" s="558">
        <f t="shared" si="13"/>
        <v>0</v>
      </c>
      <c r="AE47" s="558">
        <f t="shared" si="13"/>
        <v>0</v>
      </c>
      <c r="AF47" s="558">
        <f t="shared" si="13"/>
        <v>0</v>
      </c>
      <c r="AG47" s="558">
        <f t="shared" si="13"/>
        <v>0</v>
      </c>
      <c r="AH47" s="558">
        <f t="shared" si="13"/>
        <v>0</v>
      </c>
      <c r="AI47" s="558">
        <f t="shared" si="13"/>
        <v>0</v>
      </c>
      <c r="AJ47" s="558">
        <f t="shared" si="2"/>
        <v>5699.8089929999996</v>
      </c>
      <c r="AK47" s="999"/>
      <c r="AL47" s="999"/>
      <c r="AM47" s="999"/>
      <c r="AN47" s="999"/>
      <c r="AO47" s="999"/>
      <c r="AP47" s="999"/>
      <c r="AQ47" s="999"/>
      <c r="AR47" s="999"/>
      <c r="AS47" s="999"/>
      <c r="AT47" s="999"/>
      <c r="AU47" s="999"/>
      <c r="AV47" s="999"/>
      <c r="AW47" s="999"/>
      <c r="AX47" s="999"/>
      <c r="AY47" s="999"/>
      <c r="AZ47" s="999"/>
      <c r="BA47" s="999"/>
      <c r="BB47" s="999"/>
      <c r="BC47" s="999"/>
      <c r="BD47" s="999"/>
      <c r="BE47" s="999"/>
      <c r="BF47" s="999"/>
      <c r="BG47" s="999"/>
      <c r="BH47" s="999"/>
      <c r="BI47" s="999"/>
      <c r="BJ47" s="999"/>
      <c r="BK47" s="999"/>
      <c r="BL47" s="999"/>
      <c r="BM47" s="999"/>
      <c r="BN47" s="999"/>
      <c r="BO47" s="999"/>
      <c r="BP47" s="999"/>
      <c r="BQ47" s="999"/>
      <c r="BR47" s="999"/>
    </row>
    <row r="48" spans="2:70" x14ac:dyDescent="0.2">
      <c r="B48" s="714" t="s">
        <v>684</v>
      </c>
      <c r="C48" s="562">
        <f>+C49</f>
        <v>5699.8089929999996</v>
      </c>
      <c r="D48" s="562">
        <f t="shared" si="13"/>
        <v>0</v>
      </c>
      <c r="E48" s="562">
        <f t="shared" si="13"/>
        <v>0</v>
      </c>
      <c r="F48" s="562">
        <f t="shared" si="13"/>
        <v>0</v>
      </c>
      <c r="G48" s="562">
        <f t="shared" si="13"/>
        <v>0</v>
      </c>
      <c r="H48" s="562">
        <f t="shared" si="13"/>
        <v>0</v>
      </c>
      <c r="I48" s="562">
        <f t="shared" si="13"/>
        <v>0</v>
      </c>
      <c r="J48" s="562">
        <f t="shared" si="13"/>
        <v>0</v>
      </c>
      <c r="K48" s="562">
        <f t="shared" si="13"/>
        <v>0</v>
      </c>
      <c r="L48" s="562">
        <f t="shared" si="13"/>
        <v>0</v>
      </c>
      <c r="M48" s="562">
        <f t="shared" si="13"/>
        <v>0</v>
      </c>
      <c r="N48" s="562">
        <f t="shared" si="13"/>
        <v>0</v>
      </c>
      <c r="O48" s="562">
        <f t="shared" si="13"/>
        <v>0</v>
      </c>
      <c r="P48" s="562">
        <f t="shared" si="13"/>
        <v>0</v>
      </c>
      <c r="Q48" s="562">
        <f t="shared" si="13"/>
        <v>0</v>
      </c>
      <c r="R48" s="562">
        <f t="shared" si="13"/>
        <v>0</v>
      </c>
      <c r="S48" s="562">
        <f t="shared" si="13"/>
        <v>0</v>
      </c>
      <c r="T48" s="562">
        <f t="shared" si="13"/>
        <v>0</v>
      </c>
      <c r="U48" s="562">
        <f t="shared" si="13"/>
        <v>0</v>
      </c>
      <c r="V48" s="562">
        <f t="shared" si="13"/>
        <v>0</v>
      </c>
      <c r="W48" s="562">
        <f t="shared" si="13"/>
        <v>0</v>
      </c>
      <c r="X48" s="562">
        <f t="shared" si="13"/>
        <v>0</v>
      </c>
      <c r="Y48" s="562">
        <f t="shared" si="13"/>
        <v>0</v>
      </c>
      <c r="Z48" s="562">
        <f t="shared" si="13"/>
        <v>0</v>
      </c>
      <c r="AA48" s="562">
        <f t="shared" si="13"/>
        <v>0</v>
      </c>
      <c r="AB48" s="562">
        <f t="shared" si="13"/>
        <v>0</v>
      </c>
      <c r="AC48" s="562">
        <f t="shared" si="13"/>
        <v>0</v>
      </c>
      <c r="AD48" s="562">
        <f t="shared" si="13"/>
        <v>0</v>
      </c>
      <c r="AE48" s="562">
        <f t="shared" si="13"/>
        <v>0</v>
      </c>
      <c r="AF48" s="562">
        <f t="shared" si="13"/>
        <v>0</v>
      </c>
      <c r="AG48" s="562">
        <f t="shared" si="13"/>
        <v>0</v>
      </c>
      <c r="AH48" s="562">
        <f t="shared" si="13"/>
        <v>0</v>
      </c>
      <c r="AI48" s="562">
        <f t="shared" si="13"/>
        <v>0</v>
      </c>
      <c r="AJ48" s="562">
        <f t="shared" si="2"/>
        <v>5699.8089929999996</v>
      </c>
      <c r="AK48" s="999"/>
      <c r="AL48" s="999"/>
      <c r="AM48" s="999"/>
      <c r="AN48" s="999"/>
      <c r="AO48" s="999"/>
      <c r="AP48" s="999"/>
      <c r="AQ48" s="999"/>
      <c r="AR48" s="999"/>
      <c r="AS48" s="999"/>
      <c r="AT48" s="999"/>
      <c r="AU48" s="999"/>
      <c r="AV48" s="999"/>
      <c r="AW48" s="999"/>
      <c r="AX48" s="999"/>
      <c r="AY48" s="999"/>
      <c r="AZ48" s="999"/>
      <c r="BA48" s="999"/>
      <c r="BB48" s="999"/>
      <c r="BC48" s="999"/>
      <c r="BD48" s="999"/>
      <c r="BE48" s="999"/>
      <c r="BF48" s="999"/>
      <c r="BG48" s="999"/>
      <c r="BH48" s="999"/>
      <c r="BI48" s="999"/>
      <c r="BJ48" s="999"/>
      <c r="BK48" s="999"/>
      <c r="BL48" s="999"/>
      <c r="BM48" s="999"/>
      <c r="BN48" s="999"/>
      <c r="BO48" s="999"/>
      <c r="BP48" s="999"/>
      <c r="BQ48" s="999"/>
      <c r="BR48" s="999"/>
    </row>
    <row r="49" spans="2:70" x14ac:dyDescent="0.2">
      <c r="B49" s="725" t="s">
        <v>685</v>
      </c>
      <c r="C49" s="569">
        <v>5699.8089929999996</v>
      </c>
      <c r="D49" s="569">
        <v>0</v>
      </c>
      <c r="E49" s="569">
        <v>0</v>
      </c>
      <c r="F49" s="569">
        <v>0</v>
      </c>
      <c r="G49" s="569">
        <v>0</v>
      </c>
      <c r="H49" s="569">
        <v>0</v>
      </c>
      <c r="I49" s="569">
        <v>0</v>
      </c>
      <c r="J49" s="569">
        <v>0</v>
      </c>
      <c r="K49" s="569">
        <v>0</v>
      </c>
      <c r="L49" s="569">
        <v>0</v>
      </c>
      <c r="M49" s="569">
        <v>0</v>
      </c>
      <c r="N49" s="569">
        <v>0</v>
      </c>
      <c r="O49" s="569">
        <v>0</v>
      </c>
      <c r="P49" s="569">
        <v>0</v>
      </c>
      <c r="Q49" s="569">
        <v>0</v>
      </c>
      <c r="R49" s="569">
        <v>0</v>
      </c>
      <c r="S49" s="569">
        <v>0</v>
      </c>
      <c r="T49" s="569">
        <v>0</v>
      </c>
      <c r="U49" s="569">
        <v>0</v>
      </c>
      <c r="V49" s="569">
        <v>0</v>
      </c>
      <c r="W49" s="569">
        <v>0</v>
      </c>
      <c r="X49" s="569">
        <v>0</v>
      </c>
      <c r="Y49" s="569">
        <v>0</v>
      </c>
      <c r="Z49" s="569">
        <v>0</v>
      </c>
      <c r="AA49" s="569">
        <v>0</v>
      </c>
      <c r="AB49" s="569">
        <v>0</v>
      </c>
      <c r="AC49" s="569">
        <v>0</v>
      </c>
      <c r="AD49" s="569">
        <v>0</v>
      </c>
      <c r="AE49" s="569">
        <v>0</v>
      </c>
      <c r="AF49" s="569">
        <v>0</v>
      </c>
      <c r="AG49" s="569">
        <v>0</v>
      </c>
      <c r="AH49" s="569">
        <v>0</v>
      </c>
      <c r="AI49" s="569">
        <v>0</v>
      </c>
      <c r="AJ49" s="569">
        <f t="shared" si="2"/>
        <v>5699.8089929999996</v>
      </c>
      <c r="AK49" s="999"/>
      <c r="AL49" s="999"/>
      <c r="AM49" s="999"/>
      <c r="AN49" s="999"/>
      <c r="AO49" s="999"/>
      <c r="AP49" s="999"/>
      <c r="AQ49" s="999"/>
      <c r="AR49" s="999"/>
      <c r="AS49" s="999"/>
      <c r="AT49" s="999"/>
      <c r="AU49" s="999"/>
      <c r="AV49" s="999"/>
      <c r="AW49" s="999"/>
      <c r="AX49" s="999"/>
      <c r="AY49" s="999"/>
      <c r="AZ49" s="999"/>
      <c r="BA49" s="999"/>
      <c r="BB49" s="999"/>
      <c r="BC49" s="999"/>
      <c r="BD49" s="999"/>
      <c r="BE49" s="999"/>
      <c r="BF49" s="999"/>
      <c r="BG49" s="999"/>
      <c r="BH49" s="999"/>
      <c r="BI49" s="999"/>
      <c r="BJ49" s="999"/>
      <c r="BK49" s="999"/>
      <c r="BL49" s="999"/>
      <c r="BM49" s="999"/>
      <c r="BN49" s="999"/>
      <c r="BO49" s="999"/>
      <c r="BP49" s="999"/>
      <c r="BQ49" s="999"/>
      <c r="BR49" s="999"/>
    </row>
    <row r="50" spans="2:70" x14ac:dyDescent="0.2">
      <c r="B50" s="592" t="s">
        <v>686</v>
      </c>
      <c r="C50" s="564">
        <f>+C51+C54+C61+C64</f>
        <v>0</v>
      </c>
      <c r="D50" s="564">
        <f t="shared" ref="D50:AI50" si="14">+D51+D54+D61+D64</f>
        <v>0</v>
      </c>
      <c r="E50" s="564">
        <f t="shared" si="14"/>
        <v>0</v>
      </c>
      <c r="F50" s="564">
        <f t="shared" si="14"/>
        <v>0</v>
      </c>
      <c r="G50" s="564">
        <f t="shared" si="14"/>
        <v>0</v>
      </c>
      <c r="H50" s="564">
        <f t="shared" si="14"/>
        <v>0</v>
      </c>
      <c r="I50" s="564">
        <f t="shared" si="14"/>
        <v>0</v>
      </c>
      <c r="J50" s="564">
        <f t="shared" si="14"/>
        <v>0</v>
      </c>
      <c r="K50" s="564">
        <f t="shared" si="14"/>
        <v>0</v>
      </c>
      <c r="L50" s="564">
        <f t="shared" si="14"/>
        <v>0</v>
      </c>
      <c r="M50" s="564">
        <f t="shared" si="14"/>
        <v>0</v>
      </c>
      <c r="N50" s="564">
        <f t="shared" si="14"/>
        <v>0</v>
      </c>
      <c r="O50" s="564">
        <f t="shared" si="14"/>
        <v>0</v>
      </c>
      <c r="P50" s="564">
        <f t="shared" si="14"/>
        <v>0</v>
      </c>
      <c r="Q50" s="564">
        <f t="shared" si="14"/>
        <v>741.42191361779896</v>
      </c>
      <c r="R50" s="564">
        <f t="shared" si="14"/>
        <v>1482.8438272355972</v>
      </c>
      <c r="S50" s="564">
        <f t="shared" si="14"/>
        <v>1482.8438272355972</v>
      </c>
      <c r="T50" s="564">
        <f t="shared" si="14"/>
        <v>1482.8438272355972</v>
      </c>
      <c r="U50" s="564">
        <f t="shared" si="14"/>
        <v>1482.8438272355972</v>
      </c>
      <c r="V50" s="564">
        <f t="shared" si="14"/>
        <v>1482.8438272355972</v>
      </c>
      <c r="W50" s="564">
        <f t="shared" si="14"/>
        <v>1482.8438272355972</v>
      </c>
      <c r="X50" s="564">
        <f t="shared" si="14"/>
        <v>1482.8438272355972</v>
      </c>
      <c r="Y50" s="564">
        <f t="shared" si="14"/>
        <v>1482.8438272355972</v>
      </c>
      <c r="Z50" s="564">
        <f t="shared" si="14"/>
        <v>2224.2657408533969</v>
      </c>
      <c r="AA50" s="564">
        <f t="shared" si="14"/>
        <v>0</v>
      </c>
      <c r="AB50" s="564">
        <f t="shared" si="14"/>
        <v>0</v>
      </c>
      <c r="AC50" s="564">
        <f t="shared" si="14"/>
        <v>0</v>
      </c>
      <c r="AD50" s="564">
        <f t="shared" si="14"/>
        <v>0</v>
      </c>
      <c r="AE50" s="564">
        <f t="shared" si="14"/>
        <v>0</v>
      </c>
      <c r="AF50" s="564">
        <f t="shared" si="14"/>
        <v>0</v>
      </c>
      <c r="AG50" s="564">
        <f t="shared" si="14"/>
        <v>0</v>
      </c>
      <c r="AH50" s="564">
        <f t="shared" si="14"/>
        <v>0</v>
      </c>
      <c r="AI50" s="564">
        <f t="shared" si="14"/>
        <v>0</v>
      </c>
      <c r="AJ50" s="564">
        <f t="shared" si="2"/>
        <v>14828.438272355976</v>
      </c>
      <c r="AK50" s="999"/>
      <c r="AL50" s="999"/>
      <c r="AM50" s="999"/>
      <c r="AN50" s="999"/>
      <c r="AO50" s="999"/>
      <c r="AP50" s="999"/>
      <c r="AQ50" s="999"/>
      <c r="AR50" s="999"/>
      <c r="AS50" s="999"/>
      <c r="AT50" s="999"/>
      <c r="AU50" s="999"/>
      <c r="AV50" s="999"/>
      <c r="AW50" s="999"/>
      <c r="AX50" s="999"/>
      <c r="AY50" s="999"/>
      <c r="AZ50" s="999"/>
      <c r="BA50" s="999"/>
      <c r="BB50" s="999"/>
      <c r="BC50" s="999"/>
      <c r="BD50" s="999"/>
      <c r="BE50" s="999"/>
      <c r="BF50" s="999"/>
      <c r="BG50" s="999"/>
      <c r="BH50" s="999"/>
      <c r="BI50" s="999"/>
      <c r="BJ50" s="999"/>
      <c r="BK50" s="999"/>
      <c r="BL50" s="999"/>
      <c r="BM50" s="999"/>
      <c r="BN50" s="999"/>
      <c r="BO50" s="999"/>
      <c r="BP50" s="999"/>
      <c r="BQ50" s="999"/>
      <c r="BR50" s="999"/>
    </row>
    <row r="51" spans="2:70" x14ac:dyDescent="0.2">
      <c r="B51" s="269" t="s">
        <v>687</v>
      </c>
      <c r="C51" s="569">
        <f>+C52+C53</f>
        <v>0</v>
      </c>
      <c r="D51" s="569">
        <f t="shared" ref="D51:AI51" si="15">+D52+D53</f>
        <v>0</v>
      </c>
      <c r="E51" s="569">
        <f t="shared" si="15"/>
        <v>0</v>
      </c>
      <c r="F51" s="569">
        <f t="shared" si="15"/>
        <v>0</v>
      </c>
      <c r="G51" s="569">
        <f t="shared" si="15"/>
        <v>0</v>
      </c>
      <c r="H51" s="569">
        <f t="shared" si="15"/>
        <v>0</v>
      </c>
      <c r="I51" s="569">
        <f t="shared" si="15"/>
        <v>0</v>
      </c>
      <c r="J51" s="569">
        <f t="shared" si="15"/>
        <v>0</v>
      </c>
      <c r="K51" s="569">
        <f t="shared" si="15"/>
        <v>0</v>
      </c>
      <c r="L51" s="569">
        <f t="shared" si="15"/>
        <v>0</v>
      </c>
      <c r="M51" s="569">
        <f t="shared" si="15"/>
        <v>0</v>
      </c>
      <c r="N51" s="569">
        <f t="shared" si="15"/>
        <v>0</v>
      </c>
      <c r="O51" s="569">
        <f t="shared" si="15"/>
        <v>0</v>
      </c>
      <c r="P51" s="569">
        <f t="shared" si="15"/>
        <v>0</v>
      </c>
      <c r="Q51" s="569">
        <f t="shared" si="15"/>
        <v>50.404194865364843</v>
      </c>
      <c r="R51" s="569">
        <f t="shared" si="15"/>
        <v>100.80838973073008</v>
      </c>
      <c r="S51" s="569">
        <f t="shared" si="15"/>
        <v>100.80838973073008</v>
      </c>
      <c r="T51" s="569">
        <f t="shared" si="15"/>
        <v>100.80838973073008</v>
      </c>
      <c r="U51" s="569">
        <f t="shared" si="15"/>
        <v>100.80838973073008</v>
      </c>
      <c r="V51" s="569">
        <f t="shared" si="15"/>
        <v>100.80838973073008</v>
      </c>
      <c r="W51" s="569">
        <f t="shared" si="15"/>
        <v>100.80838973073008</v>
      </c>
      <c r="X51" s="569">
        <f t="shared" si="15"/>
        <v>100.80838973073008</v>
      </c>
      <c r="Y51" s="569">
        <f t="shared" si="15"/>
        <v>100.80838973073008</v>
      </c>
      <c r="Z51" s="569">
        <f t="shared" si="15"/>
        <v>151.21258459609516</v>
      </c>
      <c r="AA51" s="569">
        <f t="shared" si="15"/>
        <v>0</v>
      </c>
      <c r="AB51" s="569">
        <f t="shared" si="15"/>
        <v>0</v>
      </c>
      <c r="AC51" s="569">
        <f t="shared" si="15"/>
        <v>0</v>
      </c>
      <c r="AD51" s="569">
        <f t="shared" si="15"/>
        <v>0</v>
      </c>
      <c r="AE51" s="569">
        <f t="shared" si="15"/>
        <v>0</v>
      </c>
      <c r="AF51" s="569">
        <f t="shared" si="15"/>
        <v>0</v>
      </c>
      <c r="AG51" s="569">
        <f t="shared" si="15"/>
        <v>0</v>
      </c>
      <c r="AH51" s="569">
        <f t="shared" si="15"/>
        <v>0</v>
      </c>
      <c r="AI51" s="569">
        <f t="shared" si="15"/>
        <v>0</v>
      </c>
      <c r="AJ51" s="569">
        <f t="shared" si="2"/>
        <v>1008.083897307301</v>
      </c>
      <c r="AK51" s="999"/>
      <c r="AL51" s="999"/>
      <c r="AM51" s="999"/>
      <c r="AN51" s="999"/>
      <c r="AO51" s="999"/>
      <c r="AP51" s="999"/>
      <c r="AQ51" s="999"/>
      <c r="AR51" s="999"/>
      <c r="AS51" s="999"/>
      <c r="AT51" s="999"/>
      <c r="AU51" s="999"/>
      <c r="AV51" s="999"/>
      <c r="AW51" s="999"/>
      <c r="AX51" s="999"/>
      <c r="AY51" s="999"/>
      <c r="AZ51" s="999"/>
      <c r="BA51" s="999"/>
      <c r="BB51" s="999"/>
      <c r="BC51" s="999"/>
      <c r="BD51" s="999"/>
      <c r="BE51" s="999"/>
      <c r="BF51" s="999"/>
      <c r="BG51" s="999"/>
      <c r="BH51" s="999"/>
      <c r="BI51" s="999"/>
      <c r="BJ51" s="999"/>
      <c r="BK51" s="999"/>
      <c r="BL51" s="999"/>
      <c r="BM51" s="999"/>
      <c r="BN51" s="999"/>
      <c r="BO51" s="999"/>
      <c r="BP51" s="999"/>
      <c r="BQ51" s="999"/>
      <c r="BR51" s="999"/>
    </row>
    <row r="52" spans="2:70" x14ac:dyDescent="0.2">
      <c r="B52" s="614" t="s">
        <v>688</v>
      </c>
      <c r="C52" s="569">
        <v>0</v>
      </c>
      <c r="D52" s="569">
        <v>0</v>
      </c>
      <c r="E52" s="569">
        <v>0</v>
      </c>
      <c r="F52" s="569">
        <v>0</v>
      </c>
      <c r="G52" s="569">
        <v>0</v>
      </c>
      <c r="H52" s="569">
        <v>0</v>
      </c>
      <c r="I52" s="569">
        <v>0</v>
      </c>
      <c r="J52" s="569">
        <v>0</v>
      </c>
      <c r="K52" s="569">
        <v>0</v>
      </c>
      <c r="L52" s="569">
        <v>0</v>
      </c>
      <c r="M52" s="569">
        <v>0</v>
      </c>
      <c r="N52" s="569">
        <v>0</v>
      </c>
      <c r="O52" s="569">
        <v>0</v>
      </c>
      <c r="P52" s="569">
        <v>0</v>
      </c>
      <c r="Q52" s="569">
        <v>50.206667026614802</v>
      </c>
      <c r="R52" s="569">
        <v>100.41333405323</v>
      </c>
      <c r="S52" s="569">
        <v>100.41333405323</v>
      </c>
      <c r="T52" s="569">
        <v>100.41333405323</v>
      </c>
      <c r="U52" s="569">
        <v>100.41333405323</v>
      </c>
      <c r="V52" s="569">
        <v>100.41333405323</v>
      </c>
      <c r="W52" s="569">
        <v>100.41333405323</v>
      </c>
      <c r="X52" s="569">
        <v>100.41333405323</v>
      </c>
      <c r="Y52" s="569">
        <v>100.41333405323</v>
      </c>
      <c r="Z52" s="569">
        <v>150.62000107984503</v>
      </c>
      <c r="AA52" s="569">
        <v>0</v>
      </c>
      <c r="AB52" s="569">
        <v>0</v>
      </c>
      <c r="AC52" s="569">
        <v>0</v>
      </c>
      <c r="AD52" s="569">
        <v>0</v>
      </c>
      <c r="AE52" s="569">
        <v>0</v>
      </c>
      <c r="AF52" s="569">
        <v>0</v>
      </c>
      <c r="AG52" s="569">
        <v>0</v>
      </c>
      <c r="AH52" s="569">
        <v>0</v>
      </c>
      <c r="AI52" s="569">
        <v>0</v>
      </c>
      <c r="AJ52" s="569">
        <f t="shared" si="2"/>
        <v>1004.1333405322997</v>
      </c>
      <c r="AK52" s="999"/>
      <c r="AL52" s="999"/>
      <c r="AM52" s="999"/>
      <c r="AN52" s="999"/>
      <c r="AO52" s="999"/>
      <c r="AP52" s="999"/>
      <c r="AQ52" s="999"/>
      <c r="AR52" s="999"/>
      <c r="AS52" s="999"/>
      <c r="AT52" s="999"/>
      <c r="AU52" s="999"/>
      <c r="AV52" s="999"/>
      <c r="AW52" s="999"/>
      <c r="AX52" s="999"/>
      <c r="AY52" s="999"/>
      <c r="AZ52" s="999"/>
      <c r="BA52" s="999"/>
      <c r="BB52" s="999"/>
      <c r="BC52" s="999"/>
      <c r="BD52" s="999"/>
      <c r="BE52" s="999"/>
      <c r="BF52" s="999"/>
      <c r="BG52" s="999"/>
      <c r="BH52" s="999"/>
      <c r="BI52" s="999"/>
      <c r="BJ52" s="999"/>
      <c r="BK52" s="999"/>
      <c r="BL52" s="999"/>
      <c r="BM52" s="999"/>
      <c r="BN52" s="999"/>
      <c r="BO52" s="999"/>
      <c r="BP52" s="999"/>
      <c r="BQ52" s="999"/>
      <c r="BR52" s="999"/>
    </row>
    <row r="53" spans="2:70" x14ac:dyDescent="0.2">
      <c r="B53" s="614" t="s">
        <v>689</v>
      </c>
      <c r="C53" s="569">
        <v>0</v>
      </c>
      <c r="D53" s="569">
        <v>0</v>
      </c>
      <c r="E53" s="569">
        <v>0</v>
      </c>
      <c r="F53" s="569">
        <v>0</v>
      </c>
      <c r="G53" s="569">
        <v>0</v>
      </c>
      <c r="H53" s="569">
        <v>0</v>
      </c>
      <c r="I53" s="569">
        <v>0</v>
      </c>
      <c r="J53" s="569">
        <v>0</v>
      </c>
      <c r="K53" s="569">
        <v>0</v>
      </c>
      <c r="L53" s="569">
        <v>0</v>
      </c>
      <c r="M53" s="569">
        <v>0</v>
      </c>
      <c r="N53" s="569">
        <v>0</v>
      </c>
      <c r="O53" s="569">
        <v>0</v>
      </c>
      <c r="P53" s="569">
        <v>0</v>
      </c>
      <c r="Q53" s="569">
        <v>0.19752783875004198</v>
      </c>
      <c r="R53" s="569">
        <v>0.39505567750008297</v>
      </c>
      <c r="S53" s="569">
        <v>0.39505567750008297</v>
      </c>
      <c r="T53" s="569">
        <v>0.39505567750008297</v>
      </c>
      <c r="U53" s="569">
        <v>0.39505567750008297</v>
      </c>
      <c r="V53" s="569">
        <v>0.39505567750008297</v>
      </c>
      <c r="W53" s="569">
        <v>0.39505567750008297</v>
      </c>
      <c r="X53" s="569">
        <v>0.39505567750008297</v>
      </c>
      <c r="Y53" s="569">
        <v>0.39505567750008297</v>
      </c>
      <c r="Z53" s="569">
        <v>0.59258351625012506</v>
      </c>
      <c r="AA53" s="569">
        <v>0</v>
      </c>
      <c r="AB53" s="569">
        <v>0</v>
      </c>
      <c r="AC53" s="569">
        <v>0</v>
      </c>
      <c r="AD53" s="569">
        <v>0</v>
      </c>
      <c r="AE53" s="569">
        <v>0</v>
      </c>
      <c r="AF53" s="569">
        <v>0</v>
      </c>
      <c r="AG53" s="569">
        <v>0</v>
      </c>
      <c r="AH53" s="569">
        <v>0</v>
      </c>
      <c r="AI53" s="569">
        <v>0</v>
      </c>
      <c r="AJ53" s="569">
        <f t="shared" si="2"/>
        <v>3.9505567750008304</v>
      </c>
      <c r="AK53" s="999"/>
      <c r="AL53" s="999"/>
      <c r="AM53" s="999"/>
      <c r="AN53" s="999"/>
      <c r="AO53" s="999"/>
      <c r="AP53" s="999"/>
      <c r="AQ53" s="999"/>
      <c r="AR53" s="999"/>
      <c r="AS53" s="999"/>
      <c r="AT53" s="999"/>
      <c r="AU53" s="999"/>
      <c r="AV53" s="999"/>
      <c r="AW53" s="999"/>
      <c r="AX53" s="999"/>
      <c r="AY53" s="999"/>
      <c r="AZ53" s="999"/>
      <c r="BA53" s="999"/>
      <c r="BB53" s="999"/>
      <c r="BC53" s="999"/>
      <c r="BD53" s="999"/>
      <c r="BE53" s="999"/>
      <c r="BF53" s="999"/>
      <c r="BG53" s="999"/>
      <c r="BH53" s="999"/>
      <c r="BI53" s="999"/>
      <c r="BJ53" s="999"/>
      <c r="BK53" s="999"/>
      <c r="BL53" s="999"/>
      <c r="BM53" s="999"/>
      <c r="BN53" s="999"/>
      <c r="BO53" s="999"/>
      <c r="BP53" s="999"/>
      <c r="BQ53" s="999"/>
      <c r="BR53" s="999"/>
    </row>
    <row r="54" spans="2:70" x14ac:dyDescent="0.2">
      <c r="B54" s="269" t="s">
        <v>690</v>
      </c>
      <c r="C54" s="569">
        <f>+C55+C58</f>
        <v>0</v>
      </c>
      <c r="D54" s="569">
        <v>0</v>
      </c>
      <c r="E54" s="569">
        <v>0</v>
      </c>
      <c r="F54" s="569">
        <v>0</v>
      </c>
      <c r="G54" s="569">
        <v>0</v>
      </c>
      <c r="H54" s="569">
        <v>0</v>
      </c>
      <c r="I54" s="569">
        <v>0</v>
      </c>
      <c r="J54" s="569">
        <v>0</v>
      </c>
      <c r="K54" s="569">
        <v>0</v>
      </c>
      <c r="L54" s="569">
        <v>0</v>
      </c>
      <c r="M54" s="569">
        <v>0</v>
      </c>
      <c r="N54" s="569">
        <v>0</v>
      </c>
      <c r="O54" s="569">
        <v>0</v>
      </c>
      <c r="P54" s="569">
        <v>0</v>
      </c>
      <c r="Q54" s="569">
        <v>334.73154590000001</v>
      </c>
      <c r="R54" s="569">
        <v>669.46309180000003</v>
      </c>
      <c r="S54" s="569">
        <v>669.46309180000003</v>
      </c>
      <c r="T54" s="569">
        <v>669.46309180000003</v>
      </c>
      <c r="U54" s="569">
        <v>669.46309180000003</v>
      </c>
      <c r="V54" s="569">
        <v>669.46309180000003</v>
      </c>
      <c r="W54" s="569">
        <v>669.46309180000003</v>
      </c>
      <c r="X54" s="569">
        <v>669.46309180000003</v>
      </c>
      <c r="Y54" s="569">
        <v>669.46309180000003</v>
      </c>
      <c r="Z54" s="569">
        <v>1004.1946377</v>
      </c>
      <c r="AA54" s="569">
        <v>0</v>
      </c>
      <c r="AB54" s="569">
        <v>0</v>
      </c>
      <c r="AC54" s="569">
        <v>0</v>
      </c>
      <c r="AD54" s="569">
        <v>0</v>
      </c>
      <c r="AE54" s="569">
        <v>0</v>
      </c>
      <c r="AF54" s="569">
        <v>0</v>
      </c>
      <c r="AG54" s="569">
        <v>0</v>
      </c>
      <c r="AH54" s="569">
        <v>0</v>
      </c>
      <c r="AI54" s="569">
        <v>0</v>
      </c>
      <c r="AJ54" s="569">
        <f t="shared" si="2"/>
        <v>6694.6309180000017</v>
      </c>
      <c r="AK54" s="999"/>
      <c r="AL54" s="999"/>
      <c r="AM54" s="999"/>
      <c r="AN54" s="999"/>
      <c r="AO54" s="999"/>
      <c r="AP54" s="999"/>
      <c r="AQ54" s="999"/>
      <c r="AR54" s="999"/>
      <c r="AS54" s="999"/>
      <c r="AT54" s="999"/>
      <c r="AU54" s="999"/>
      <c r="AV54" s="999"/>
      <c r="AW54" s="999"/>
      <c r="AX54" s="999"/>
      <c r="AY54" s="999"/>
      <c r="AZ54" s="999"/>
      <c r="BA54" s="999"/>
      <c r="BB54" s="999"/>
      <c r="BC54" s="999"/>
      <c r="BD54" s="999"/>
      <c r="BE54" s="999"/>
      <c r="BF54" s="999"/>
      <c r="BG54" s="999"/>
      <c r="BH54" s="999"/>
      <c r="BI54" s="999"/>
      <c r="BJ54" s="999"/>
      <c r="BK54" s="999"/>
      <c r="BL54" s="999"/>
      <c r="BM54" s="999"/>
      <c r="BN54" s="999"/>
      <c r="BO54" s="999"/>
      <c r="BP54" s="999"/>
      <c r="BQ54" s="999"/>
      <c r="BR54" s="999"/>
    </row>
    <row r="55" spans="2:70" x14ac:dyDescent="0.2">
      <c r="B55" s="614" t="s">
        <v>688</v>
      </c>
      <c r="C55" s="569">
        <f>+C56+C57</f>
        <v>0</v>
      </c>
      <c r="D55" s="569">
        <f t="shared" ref="D55:AI55" si="16">+D56+D57</f>
        <v>0</v>
      </c>
      <c r="E55" s="569">
        <f t="shared" si="16"/>
        <v>0</v>
      </c>
      <c r="F55" s="569">
        <f t="shared" si="16"/>
        <v>0</v>
      </c>
      <c r="G55" s="569">
        <f t="shared" si="16"/>
        <v>0</v>
      </c>
      <c r="H55" s="569">
        <f t="shared" si="16"/>
        <v>0</v>
      </c>
      <c r="I55" s="569">
        <f t="shared" si="16"/>
        <v>0</v>
      </c>
      <c r="J55" s="569">
        <f t="shared" si="16"/>
        <v>0</v>
      </c>
      <c r="K55" s="569">
        <f t="shared" si="16"/>
        <v>0</v>
      </c>
      <c r="L55" s="569">
        <f t="shared" si="16"/>
        <v>0</v>
      </c>
      <c r="M55" s="569">
        <f t="shared" si="16"/>
        <v>0</v>
      </c>
      <c r="N55" s="569">
        <f t="shared" si="16"/>
        <v>0</v>
      </c>
      <c r="O55" s="569">
        <f t="shared" si="16"/>
        <v>0</v>
      </c>
      <c r="P55" s="569">
        <f t="shared" si="16"/>
        <v>0</v>
      </c>
      <c r="Q55" s="569">
        <f t="shared" si="16"/>
        <v>326.31260185000002</v>
      </c>
      <c r="R55" s="569">
        <f t="shared" si="16"/>
        <v>652.62520370000004</v>
      </c>
      <c r="S55" s="569">
        <f t="shared" si="16"/>
        <v>652.62520370000004</v>
      </c>
      <c r="T55" s="569">
        <f t="shared" si="16"/>
        <v>652.62520370000004</v>
      </c>
      <c r="U55" s="569">
        <f t="shared" si="16"/>
        <v>652.62520370000004</v>
      </c>
      <c r="V55" s="569">
        <f t="shared" si="16"/>
        <v>652.62520370000004</v>
      </c>
      <c r="W55" s="569">
        <f t="shared" si="16"/>
        <v>652.62520370000004</v>
      </c>
      <c r="X55" s="569">
        <f t="shared" si="16"/>
        <v>652.62520370000004</v>
      </c>
      <c r="Y55" s="569">
        <f t="shared" si="16"/>
        <v>652.62520370000004</v>
      </c>
      <c r="Z55" s="569">
        <f t="shared" si="16"/>
        <v>978.93780555000001</v>
      </c>
      <c r="AA55" s="569">
        <f t="shared" si="16"/>
        <v>0</v>
      </c>
      <c r="AB55" s="569">
        <f t="shared" si="16"/>
        <v>0</v>
      </c>
      <c r="AC55" s="569">
        <f t="shared" si="16"/>
        <v>0</v>
      </c>
      <c r="AD55" s="569">
        <f t="shared" si="16"/>
        <v>0</v>
      </c>
      <c r="AE55" s="569">
        <f t="shared" si="16"/>
        <v>0</v>
      </c>
      <c r="AF55" s="569">
        <f t="shared" si="16"/>
        <v>0</v>
      </c>
      <c r="AG55" s="569">
        <f t="shared" si="16"/>
        <v>0</v>
      </c>
      <c r="AH55" s="569">
        <f t="shared" si="16"/>
        <v>0</v>
      </c>
      <c r="AI55" s="569">
        <f t="shared" si="16"/>
        <v>0</v>
      </c>
      <c r="AJ55" s="569">
        <f t="shared" si="2"/>
        <v>6526.2520370000011</v>
      </c>
      <c r="AK55" s="999"/>
      <c r="AL55" s="999"/>
      <c r="AM55" s="999"/>
      <c r="AN55" s="999"/>
      <c r="AO55" s="999"/>
      <c r="AP55" s="999"/>
      <c r="AQ55" s="999"/>
      <c r="AR55" s="999"/>
      <c r="AS55" s="999"/>
      <c r="AT55" s="999"/>
      <c r="AU55" s="999"/>
      <c r="AV55" s="999"/>
      <c r="AW55" s="999"/>
      <c r="AX55" s="999"/>
      <c r="AY55" s="999"/>
      <c r="AZ55" s="999"/>
      <c r="BA55" s="999"/>
      <c r="BB55" s="999"/>
      <c r="BC55" s="999"/>
      <c r="BD55" s="999"/>
      <c r="BE55" s="999"/>
      <c r="BF55" s="999"/>
      <c r="BG55" s="999"/>
      <c r="BH55" s="999"/>
      <c r="BI55" s="999"/>
      <c r="BJ55" s="999"/>
      <c r="BK55" s="999"/>
      <c r="BL55" s="999"/>
      <c r="BM55" s="999"/>
      <c r="BN55" s="999"/>
      <c r="BO55" s="999"/>
      <c r="BP55" s="999"/>
      <c r="BQ55" s="999"/>
      <c r="BR55" s="999"/>
    </row>
    <row r="56" spans="2:70" x14ac:dyDescent="0.2">
      <c r="B56" s="726" t="s">
        <v>691</v>
      </c>
      <c r="C56" s="569">
        <v>0</v>
      </c>
      <c r="D56" s="569">
        <v>0</v>
      </c>
      <c r="E56" s="569">
        <v>0</v>
      </c>
      <c r="F56" s="569">
        <v>0</v>
      </c>
      <c r="G56" s="569">
        <v>0</v>
      </c>
      <c r="H56" s="569">
        <v>0</v>
      </c>
      <c r="I56" s="569">
        <v>0</v>
      </c>
      <c r="J56" s="569">
        <v>0</v>
      </c>
      <c r="K56" s="569">
        <v>0</v>
      </c>
      <c r="L56" s="569">
        <v>0</v>
      </c>
      <c r="M56" s="569">
        <v>0</v>
      </c>
      <c r="N56" s="569">
        <v>0</v>
      </c>
      <c r="O56" s="569">
        <v>0</v>
      </c>
      <c r="P56" s="569">
        <v>0</v>
      </c>
      <c r="Q56" s="569">
        <v>264.83445975000001</v>
      </c>
      <c r="R56" s="569">
        <v>529.66891950000002</v>
      </c>
      <c r="S56" s="569">
        <v>529.66891950000002</v>
      </c>
      <c r="T56" s="569">
        <v>529.66891950000002</v>
      </c>
      <c r="U56" s="569">
        <v>529.66891950000002</v>
      </c>
      <c r="V56" s="569">
        <v>529.66891950000002</v>
      </c>
      <c r="W56" s="569">
        <v>529.66891950000002</v>
      </c>
      <c r="X56" s="569">
        <v>529.66891950000002</v>
      </c>
      <c r="Y56" s="569">
        <v>529.66891950000002</v>
      </c>
      <c r="Z56" s="569">
        <v>794.50337924999997</v>
      </c>
      <c r="AA56" s="569">
        <v>0</v>
      </c>
      <c r="AB56" s="569">
        <v>0</v>
      </c>
      <c r="AC56" s="569">
        <v>0</v>
      </c>
      <c r="AD56" s="569">
        <v>0</v>
      </c>
      <c r="AE56" s="569">
        <v>0</v>
      </c>
      <c r="AF56" s="569">
        <v>0</v>
      </c>
      <c r="AG56" s="569">
        <v>0</v>
      </c>
      <c r="AH56" s="569">
        <v>0</v>
      </c>
      <c r="AI56" s="569">
        <v>0</v>
      </c>
      <c r="AJ56" s="569">
        <f t="shared" si="2"/>
        <v>5296.6891949999999</v>
      </c>
      <c r="AK56" s="999"/>
      <c r="AL56" s="999"/>
      <c r="AM56" s="999"/>
      <c r="AN56" s="999"/>
      <c r="AO56" s="999"/>
      <c r="AP56" s="999"/>
      <c r="AQ56" s="999"/>
      <c r="AR56" s="999"/>
      <c r="AS56" s="999"/>
      <c r="AT56" s="999"/>
      <c r="AU56" s="999"/>
      <c r="AV56" s="999"/>
      <c r="AW56" s="999"/>
      <c r="AX56" s="999"/>
      <c r="AY56" s="999"/>
      <c r="AZ56" s="999"/>
      <c r="BA56" s="999"/>
      <c r="BB56" s="999"/>
      <c r="BC56" s="999"/>
      <c r="BD56" s="999"/>
      <c r="BE56" s="999"/>
      <c r="BF56" s="999"/>
      <c r="BG56" s="999"/>
      <c r="BH56" s="999"/>
      <c r="BI56" s="999"/>
      <c r="BJ56" s="999"/>
      <c r="BK56" s="999"/>
      <c r="BL56" s="999"/>
      <c r="BM56" s="999"/>
      <c r="BN56" s="999"/>
      <c r="BO56" s="999"/>
      <c r="BP56" s="999"/>
      <c r="BQ56" s="999"/>
      <c r="BR56" s="999"/>
    </row>
    <row r="57" spans="2:70" x14ac:dyDescent="0.2">
      <c r="B57" s="727" t="s">
        <v>692</v>
      </c>
      <c r="C57" s="569">
        <v>0</v>
      </c>
      <c r="D57" s="569">
        <v>0</v>
      </c>
      <c r="E57" s="569">
        <v>0</v>
      </c>
      <c r="F57" s="569">
        <v>0</v>
      </c>
      <c r="G57" s="569">
        <v>0</v>
      </c>
      <c r="H57" s="569">
        <v>0</v>
      </c>
      <c r="I57" s="569">
        <v>0</v>
      </c>
      <c r="J57" s="569">
        <v>0</v>
      </c>
      <c r="K57" s="569">
        <v>0</v>
      </c>
      <c r="L57" s="569">
        <v>0</v>
      </c>
      <c r="M57" s="569">
        <v>0</v>
      </c>
      <c r="N57" s="569">
        <v>0</v>
      </c>
      <c r="O57" s="569">
        <v>0</v>
      </c>
      <c r="P57" s="569">
        <v>0</v>
      </c>
      <c r="Q57" s="569">
        <v>61.478142099999999</v>
      </c>
      <c r="R57" s="569">
        <v>122.9562842</v>
      </c>
      <c r="S57" s="569">
        <v>122.9562842</v>
      </c>
      <c r="T57" s="569">
        <v>122.9562842</v>
      </c>
      <c r="U57" s="569">
        <v>122.9562842</v>
      </c>
      <c r="V57" s="569">
        <v>122.9562842</v>
      </c>
      <c r="W57" s="569">
        <v>122.9562842</v>
      </c>
      <c r="X57" s="569">
        <v>122.9562842</v>
      </c>
      <c r="Y57" s="569">
        <v>122.9562842</v>
      </c>
      <c r="Z57" s="569">
        <v>184.43442630000001</v>
      </c>
      <c r="AA57" s="569">
        <v>0</v>
      </c>
      <c r="AB57" s="569">
        <v>0</v>
      </c>
      <c r="AC57" s="569">
        <v>0</v>
      </c>
      <c r="AD57" s="569">
        <v>0</v>
      </c>
      <c r="AE57" s="569">
        <v>0</v>
      </c>
      <c r="AF57" s="569">
        <v>0</v>
      </c>
      <c r="AG57" s="569">
        <v>0</v>
      </c>
      <c r="AH57" s="569">
        <v>0</v>
      </c>
      <c r="AI57" s="569">
        <v>0</v>
      </c>
      <c r="AJ57" s="569">
        <f t="shared" si="2"/>
        <v>1229.562842</v>
      </c>
      <c r="AK57" s="999"/>
      <c r="AL57" s="999"/>
      <c r="AM57" s="999"/>
      <c r="AN57" s="999"/>
      <c r="AO57" s="999"/>
      <c r="AP57" s="999"/>
      <c r="AQ57" s="999"/>
      <c r="AR57" s="999"/>
      <c r="AS57" s="999"/>
      <c r="AT57" s="999"/>
      <c r="AU57" s="999"/>
      <c r="AV57" s="999"/>
      <c r="AW57" s="999"/>
      <c r="AX57" s="999"/>
      <c r="AY57" s="999"/>
      <c r="AZ57" s="999"/>
      <c r="BA57" s="999"/>
      <c r="BB57" s="999"/>
      <c r="BC57" s="999"/>
      <c r="BD57" s="999"/>
      <c r="BE57" s="999"/>
      <c r="BF57" s="999"/>
      <c r="BG57" s="999"/>
      <c r="BH57" s="999"/>
      <c r="BI57" s="999"/>
      <c r="BJ57" s="999"/>
      <c r="BK57" s="999"/>
      <c r="BL57" s="999"/>
      <c r="BM57" s="999"/>
      <c r="BN57" s="999"/>
      <c r="BO57" s="999"/>
      <c r="BP57" s="999"/>
      <c r="BQ57" s="999"/>
      <c r="BR57" s="999"/>
    </row>
    <row r="58" spans="2:70" x14ac:dyDescent="0.2">
      <c r="B58" s="614" t="s">
        <v>689</v>
      </c>
      <c r="C58" s="569">
        <f>+C59+C60</f>
        <v>0</v>
      </c>
      <c r="D58" s="569">
        <f t="shared" ref="D58:AI58" si="17">+D59+D60</f>
        <v>0</v>
      </c>
      <c r="E58" s="569">
        <f t="shared" si="17"/>
        <v>0</v>
      </c>
      <c r="F58" s="569">
        <f t="shared" si="17"/>
        <v>0</v>
      </c>
      <c r="G58" s="569">
        <f t="shared" si="17"/>
        <v>0</v>
      </c>
      <c r="H58" s="569">
        <f t="shared" si="17"/>
        <v>0</v>
      </c>
      <c r="I58" s="569">
        <f t="shared" si="17"/>
        <v>0</v>
      </c>
      <c r="J58" s="569">
        <f t="shared" si="17"/>
        <v>0</v>
      </c>
      <c r="K58" s="569">
        <f t="shared" si="17"/>
        <v>0</v>
      </c>
      <c r="L58" s="569">
        <f t="shared" si="17"/>
        <v>0</v>
      </c>
      <c r="M58" s="569">
        <f t="shared" si="17"/>
        <v>0</v>
      </c>
      <c r="N58" s="569">
        <f t="shared" si="17"/>
        <v>0</v>
      </c>
      <c r="O58" s="569">
        <f t="shared" si="17"/>
        <v>0</v>
      </c>
      <c r="P58" s="569">
        <f t="shared" si="17"/>
        <v>0</v>
      </c>
      <c r="Q58" s="569">
        <f t="shared" si="17"/>
        <v>8.4189440500000003</v>
      </c>
      <c r="R58" s="569">
        <f t="shared" si="17"/>
        <v>16.837888100000001</v>
      </c>
      <c r="S58" s="569">
        <f t="shared" si="17"/>
        <v>16.837888100000001</v>
      </c>
      <c r="T58" s="569">
        <f t="shared" si="17"/>
        <v>16.837888100000001</v>
      </c>
      <c r="U58" s="569">
        <f t="shared" si="17"/>
        <v>16.837888100000001</v>
      </c>
      <c r="V58" s="569">
        <f t="shared" si="17"/>
        <v>16.837888100000001</v>
      </c>
      <c r="W58" s="569">
        <f t="shared" si="17"/>
        <v>16.837888100000001</v>
      </c>
      <c r="X58" s="569">
        <f t="shared" si="17"/>
        <v>16.837888100000001</v>
      </c>
      <c r="Y58" s="569">
        <f t="shared" si="17"/>
        <v>16.837888100000001</v>
      </c>
      <c r="Z58" s="569">
        <f t="shared" si="17"/>
        <v>25.256832150000001</v>
      </c>
      <c r="AA58" s="569">
        <f t="shared" si="17"/>
        <v>0</v>
      </c>
      <c r="AB58" s="569">
        <f t="shared" si="17"/>
        <v>0</v>
      </c>
      <c r="AC58" s="569">
        <f t="shared" si="17"/>
        <v>0</v>
      </c>
      <c r="AD58" s="569">
        <f t="shared" si="17"/>
        <v>0</v>
      </c>
      <c r="AE58" s="569">
        <f t="shared" si="17"/>
        <v>0</v>
      </c>
      <c r="AF58" s="569">
        <f t="shared" si="17"/>
        <v>0</v>
      </c>
      <c r="AG58" s="569">
        <f t="shared" si="17"/>
        <v>0</v>
      </c>
      <c r="AH58" s="569">
        <f t="shared" si="17"/>
        <v>0</v>
      </c>
      <c r="AI58" s="569">
        <f t="shared" si="17"/>
        <v>0</v>
      </c>
      <c r="AJ58" s="569">
        <f t="shared" si="2"/>
        <v>168.37888100000001</v>
      </c>
      <c r="AK58" s="999"/>
      <c r="AL58" s="999"/>
      <c r="AM58" s="999"/>
      <c r="AN58" s="999"/>
      <c r="AO58" s="999"/>
      <c r="AP58" s="999"/>
      <c r="AQ58" s="999"/>
      <c r="AR58" s="999"/>
      <c r="AS58" s="999"/>
      <c r="AT58" s="999"/>
      <c r="AU58" s="999"/>
      <c r="AV58" s="999"/>
      <c r="AW58" s="999"/>
      <c r="AX58" s="999"/>
      <c r="AY58" s="999"/>
      <c r="AZ58" s="999"/>
      <c r="BA58" s="999"/>
      <c r="BB58" s="999"/>
      <c r="BC58" s="999"/>
      <c r="BD58" s="999"/>
      <c r="BE58" s="999"/>
      <c r="BF58" s="999"/>
      <c r="BG58" s="999"/>
      <c r="BH58" s="999"/>
      <c r="BI58" s="999"/>
      <c r="BJ58" s="999"/>
      <c r="BK58" s="999"/>
      <c r="BL58" s="999"/>
      <c r="BM58" s="999"/>
      <c r="BN58" s="999"/>
      <c r="BO58" s="999"/>
      <c r="BP58" s="999"/>
      <c r="BQ58" s="999"/>
      <c r="BR58" s="999"/>
    </row>
    <row r="59" spans="2:70" x14ac:dyDescent="0.2">
      <c r="B59" s="726" t="s">
        <v>691</v>
      </c>
      <c r="C59" s="569">
        <v>0</v>
      </c>
      <c r="D59" s="569">
        <v>0</v>
      </c>
      <c r="E59" s="569">
        <v>0</v>
      </c>
      <c r="F59" s="569">
        <v>0</v>
      </c>
      <c r="G59" s="569">
        <v>0</v>
      </c>
      <c r="H59" s="569">
        <v>0</v>
      </c>
      <c r="I59" s="569">
        <v>0</v>
      </c>
      <c r="J59" s="569">
        <v>0</v>
      </c>
      <c r="K59" s="569">
        <v>0</v>
      </c>
      <c r="L59" s="569">
        <v>0</v>
      </c>
      <c r="M59" s="569">
        <v>0</v>
      </c>
      <c r="N59" s="569">
        <v>0</v>
      </c>
      <c r="O59" s="569">
        <v>0</v>
      </c>
      <c r="P59" s="569">
        <v>0</v>
      </c>
      <c r="Q59" s="569">
        <v>4.8469589500000003</v>
      </c>
      <c r="R59" s="569">
        <v>9.6939179000000006</v>
      </c>
      <c r="S59" s="569">
        <v>9.6939179000000006</v>
      </c>
      <c r="T59" s="569">
        <v>9.6939179000000006</v>
      </c>
      <c r="U59" s="569">
        <v>9.6939179000000006</v>
      </c>
      <c r="V59" s="569">
        <v>9.6939179000000006</v>
      </c>
      <c r="W59" s="569">
        <v>9.6939179000000006</v>
      </c>
      <c r="X59" s="569">
        <v>9.6939179000000006</v>
      </c>
      <c r="Y59" s="569">
        <v>9.6939179000000006</v>
      </c>
      <c r="Z59" s="569">
        <v>14.54087685</v>
      </c>
      <c r="AA59" s="569">
        <v>0</v>
      </c>
      <c r="AB59" s="569">
        <v>0</v>
      </c>
      <c r="AC59" s="569">
        <v>0</v>
      </c>
      <c r="AD59" s="569">
        <v>0</v>
      </c>
      <c r="AE59" s="569">
        <v>0</v>
      </c>
      <c r="AF59" s="569">
        <v>0</v>
      </c>
      <c r="AG59" s="569">
        <v>0</v>
      </c>
      <c r="AH59" s="569">
        <v>0</v>
      </c>
      <c r="AI59" s="569">
        <v>0</v>
      </c>
      <c r="AJ59" s="569">
        <f t="shared" si="2"/>
        <v>96.93917900000001</v>
      </c>
      <c r="AK59" s="999"/>
      <c r="AL59" s="999"/>
      <c r="AM59" s="999"/>
      <c r="AN59" s="999"/>
      <c r="AO59" s="999"/>
      <c r="AP59" s="999"/>
      <c r="AQ59" s="999"/>
      <c r="AR59" s="999"/>
      <c r="AS59" s="999"/>
      <c r="AT59" s="999"/>
      <c r="AU59" s="999"/>
      <c r="AV59" s="999"/>
      <c r="AW59" s="999"/>
      <c r="AX59" s="999"/>
      <c r="AY59" s="999"/>
      <c r="AZ59" s="999"/>
      <c r="BA59" s="999"/>
      <c r="BB59" s="999"/>
      <c r="BC59" s="999"/>
      <c r="BD59" s="999"/>
      <c r="BE59" s="999"/>
      <c r="BF59" s="999"/>
      <c r="BG59" s="999"/>
      <c r="BH59" s="999"/>
      <c r="BI59" s="999"/>
      <c r="BJ59" s="999"/>
      <c r="BK59" s="999"/>
      <c r="BL59" s="999"/>
      <c r="BM59" s="999"/>
      <c r="BN59" s="999"/>
      <c r="BO59" s="999"/>
      <c r="BP59" s="999"/>
      <c r="BQ59" s="999"/>
      <c r="BR59" s="999"/>
    </row>
    <row r="60" spans="2:70" x14ac:dyDescent="0.2">
      <c r="B60" s="727" t="s">
        <v>692</v>
      </c>
      <c r="C60" s="569">
        <v>0</v>
      </c>
      <c r="D60" s="569">
        <v>0</v>
      </c>
      <c r="E60" s="569">
        <v>0</v>
      </c>
      <c r="F60" s="569">
        <v>0</v>
      </c>
      <c r="G60" s="569">
        <v>0</v>
      </c>
      <c r="H60" s="569">
        <v>0</v>
      </c>
      <c r="I60" s="569">
        <v>0</v>
      </c>
      <c r="J60" s="569">
        <v>0</v>
      </c>
      <c r="K60" s="569">
        <v>0</v>
      </c>
      <c r="L60" s="569">
        <v>0</v>
      </c>
      <c r="M60" s="569">
        <v>0</v>
      </c>
      <c r="N60" s="569">
        <v>0</v>
      </c>
      <c r="O60" s="569">
        <v>0</v>
      </c>
      <c r="P60" s="569">
        <v>0</v>
      </c>
      <c r="Q60" s="569">
        <v>3.5719851</v>
      </c>
      <c r="R60" s="569">
        <v>7.1439702</v>
      </c>
      <c r="S60" s="569">
        <v>7.1439702</v>
      </c>
      <c r="T60" s="569">
        <v>7.1439702</v>
      </c>
      <c r="U60" s="569">
        <v>7.1439702</v>
      </c>
      <c r="V60" s="569">
        <v>7.1439702</v>
      </c>
      <c r="W60" s="569">
        <v>7.1439702</v>
      </c>
      <c r="X60" s="569">
        <v>7.1439702</v>
      </c>
      <c r="Y60" s="569">
        <v>7.1439702</v>
      </c>
      <c r="Z60" s="569">
        <v>10.715955300000001</v>
      </c>
      <c r="AA60" s="569">
        <v>0</v>
      </c>
      <c r="AB60" s="569">
        <v>0</v>
      </c>
      <c r="AC60" s="569">
        <v>0</v>
      </c>
      <c r="AD60" s="569">
        <v>0</v>
      </c>
      <c r="AE60" s="569">
        <v>0</v>
      </c>
      <c r="AF60" s="569">
        <v>0</v>
      </c>
      <c r="AG60" s="569">
        <v>0</v>
      </c>
      <c r="AH60" s="569">
        <v>0</v>
      </c>
      <c r="AI60" s="569">
        <v>0</v>
      </c>
      <c r="AJ60" s="569">
        <f t="shared" si="2"/>
        <v>71.439701999999997</v>
      </c>
      <c r="AK60" s="999"/>
      <c r="AL60" s="999"/>
      <c r="AM60" s="999"/>
      <c r="AN60" s="999"/>
      <c r="AO60" s="999"/>
      <c r="AP60" s="999"/>
      <c r="AQ60" s="999"/>
      <c r="AR60" s="999"/>
      <c r="AS60" s="999"/>
      <c r="AT60" s="999"/>
      <c r="AU60" s="999"/>
      <c r="AV60" s="999"/>
      <c r="AW60" s="999"/>
      <c r="AX60" s="999"/>
      <c r="AY60" s="999"/>
      <c r="AZ60" s="999"/>
      <c r="BA60" s="999"/>
      <c r="BB60" s="999"/>
      <c r="BC60" s="999"/>
      <c r="BD60" s="999"/>
      <c r="BE60" s="999"/>
      <c r="BF60" s="999"/>
      <c r="BG60" s="999"/>
      <c r="BH60" s="999"/>
      <c r="BI60" s="999"/>
      <c r="BJ60" s="999"/>
      <c r="BK60" s="999"/>
      <c r="BL60" s="999"/>
      <c r="BM60" s="999"/>
      <c r="BN60" s="999"/>
      <c r="BO60" s="999"/>
      <c r="BP60" s="999"/>
      <c r="BQ60" s="999"/>
      <c r="BR60" s="999"/>
    </row>
    <row r="61" spans="2:70" x14ac:dyDescent="0.2">
      <c r="B61" s="269" t="s">
        <v>693</v>
      </c>
      <c r="C61" s="569">
        <f>+C62+C63</f>
        <v>0</v>
      </c>
      <c r="D61" s="569">
        <f t="shared" ref="D61:AI61" si="18">+D62+D63</f>
        <v>0</v>
      </c>
      <c r="E61" s="569">
        <f t="shared" si="18"/>
        <v>0</v>
      </c>
      <c r="F61" s="569">
        <f t="shared" si="18"/>
        <v>0</v>
      </c>
      <c r="G61" s="569">
        <f t="shared" si="18"/>
        <v>0</v>
      </c>
      <c r="H61" s="569">
        <f t="shared" si="18"/>
        <v>0</v>
      </c>
      <c r="I61" s="569">
        <f t="shared" si="18"/>
        <v>0</v>
      </c>
      <c r="J61" s="569">
        <f t="shared" si="18"/>
        <v>0</v>
      </c>
      <c r="K61" s="569">
        <f t="shared" si="18"/>
        <v>0</v>
      </c>
      <c r="L61" s="569">
        <f t="shared" si="18"/>
        <v>0</v>
      </c>
      <c r="M61" s="569">
        <f t="shared" si="18"/>
        <v>0</v>
      </c>
      <c r="N61" s="569">
        <f t="shared" si="18"/>
        <v>0</v>
      </c>
      <c r="O61" s="569">
        <f t="shared" si="18"/>
        <v>0</v>
      </c>
      <c r="P61" s="569">
        <f t="shared" si="18"/>
        <v>0</v>
      </c>
      <c r="Q61" s="569">
        <f t="shared" si="18"/>
        <v>347.27591727467848</v>
      </c>
      <c r="R61" s="569">
        <f t="shared" si="18"/>
        <v>694.55183454935604</v>
      </c>
      <c r="S61" s="569">
        <f t="shared" si="18"/>
        <v>694.55183454935604</v>
      </c>
      <c r="T61" s="569">
        <f t="shared" si="18"/>
        <v>694.55183454935604</v>
      </c>
      <c r="U61" s="569">
        <f t="shared" si="18"/>
        <v>694.55183454935604</v>
      </c>
      <c r="V61" s="569">
        <f t="shared" si="18"/>
        <v>694.55183454935604</v>
      </c>
      <c r="W61" s="569">
        <f t="shared" si="18"/>
        <v>694.55183454935604</v>
      </c>
      <c r="X61" s="569">
        <f t="shared" si="18"/>
        <v>694.55183454935604</v>
      </c>
      <c r="Y61" s="569">
        <f t="shared" si="18"/>
        <v>694.55183454935604</v>
      </c>
      <c r="Z61" s="569">
        <f t="shared" si="18"/>
        <v>1041.827751824035</v>
      </c>
      <c r="AA61" s="569">
        <f t="shared" si="18"/>
        <v>0</v>
      </c>
      <c r="AB61" s="569">
        <f t="shared" si="18"/>
        <v>0</v>
      </c>
      <c r="AC61" s="569">
        <f t="shared" si="18"/>
        <v>0</v>
      </c>
      <c r="AD61" s="569">
        <f t="shared" si="18"/>
        <v>0</v>
      </c>
      <c r="AE61" s="569">
        <f t="shared" si="18"/>
        <v>0</v>
      </c>
      <c r="AF61" s="569">
        <f t="shared" si="18"/>
        <v>0</v>
      </c>
      <c r="AG61" s="569">
        <f t="shared" si="18"/>
        <v>0</v>
      </c>
      <c r="AH61" s="569">
        <f t="shared" si="18"/>
        <v>0</v>
      </c>
      <c r="AI61" s="569">
        <f t="shared" si="18"/>
        <v>0</v>
      </c>
      <c r="AJ61" s="569">
        <f t="shared" si="2"/>
        <v>6945.5183454935623</v>
      </c>
      <c r="AK61" s="999"/>
      <c r="AL61" s="999"/>
      <c r="AM61" s="999"/>
      <c r="AN61" s="999"/>
      <c r="AO61" s="999"/>
      <c r="AP61" s="999"/>
      <c r="AQ61" s="999"/>
      <c r="AR61" s="999"/>
      <c r="AS61" s="999"/>
      <c r="AT61" s="999"/>
      <c r="AU61" s="999"/>
      <c r="AV61" s="999"/>
      <c r="AW61" s="999"/>
      <c r="AX61" s="999"/>
      <c r="AY61" s="999"/>
      <c r="AZ61" s="999"/>
      <c r="BA61" s="999"/>
      <c r="BB61" s="999"/>
      <c r="BC61" s="999"/>
      <c r="BD61" s="999"/>
      <c r="BE61" s="999"/>
      <c r="BF61" s="999"/>
      <c r="BG61" s="999"/>
      <c r="BH61" s="999"/>
      <c r="BI61" s="999"/>
      <c r="BJ61" s="999"/>
      <c r="BK61" s="999"/>
      <c r="BL61" s="999"/>
      <c r="BM61" s="999"/>
      <c r="BN61" s="999"/>
      <c r="BO61" s="999"/>
      <c r="BP61" s="999"/>
      <c r="BQ61" s="999"/>
      <c r="BR61" s="999"/>
    </row>
    <row r="62" spans="2:70" x14ac:dyDescent="0.2">
      <c r="B62" s="614" t="s">
        <v>688</v>
      </c>
      <c r="C62" s="569">
        <v>0</v>
      </c>
      <c r="D62" s="569">
        <v>0</v>
      </c>
      <c r="E62" s="569">
        <v>0</v>
      </c>
      <c r="F62" s="569">
        <v>0</v>
      </c>
      <c r="G62" s="569">
        <v>0</v>
      </c>
      <c r="H62" s="569">
        <v>0</v>
      </c>
      <c r="I62" s="569">
        <v>0</v>
      </c>
      <c r="J62" s="569">
        <v>0</v>
      </c>
      <c r="K62" s="569">
        <v>0</v>
      </c>
      <c r="L62" s="569">
        <v>0</v>
      </c>
      <c r="M62" s="569">
        <v>0</v>
      </c>
      <c r="N62" s="569">
        <v>0</v>
      </c>
      <c r="O62" s="569">
        <v>0</v>
      </c>
      <c r="P62" s="569">
        <v>0</v>
      </c>
      <c r="Q62" s="569">
        <v>270.11331373390595</v>
      </c>
      <c r="R62" s="569">
        <v>540.226627467811</v>
      </c>
      <c r="S62" s="569">
        <v>540.226627467811</v>
      </c>
      <c r="T62" s="569">
        <v>540.226627467811</v>
      </c>
      <c r="U62" s="569">
        <v>540.226627467811</v>
      </c>
      <c r="V62" s="569">
        <v>540.226627467811</v>
      </c>
      <c r="W62" s="569">
        <v>540.226627467811</v>
      </c>
      <c r="X62" s="569">
        <v>540.226627467811</v>
      </c>
      <c r="Y62" s="569">
        <v>540.226627467811</v>
      </c>
      <c r="Z62" s="569">
        <v>810.33994120171701</v>
      </c>
      <c r="AA62" s="569">
        <v>0</v>
      </c>
      <c r="AB62" s="569">
        <v>0</v>
      </c>
      <c r="AC62" s="569">
        <v>0</v>
      </c>
      <c r="AD62" s="569">
        <v>0</v>
      </c>
      <c r="AE62" s="569">
        <v>0</v>
      </c>
      <c r="AF62" s="569">
        <v>0</v>
      </c>
      <c r="AG62" s="569">
        <v>0</v>
      </c>
      <c r="AH62" s="569">
        <v>0</v>
      </c>
      <c r="AI62" s="569">
        <v>0</v>
      </c>
      <c r="AJ62" s="569">
        <f t="shared" si="2"/>
        <v>5402.2662746781107</v>
      </c>
      <c r="AK62" s="999"/>
      <c r="AL62" s="999"/>
      <c r="AM62" s="999"/>
      <c r="AN62" s="999"/>
      <c r="AO62" s="999"/>
      <c r="AP62" s="999"/>
      <c r="AQ62" s="999"/>
      <c r="AR62" s="999"/>
      <c r="AS62" s="999"/>
      <c r="AT62" s="999"/>
      <c r="AU62" s="999"/>
      <c r="AV62" s="999"/>
      <c r="AW62" s="999"/>
      <c r="AX62" s="999"/>
      <c r="AY62" s="999"/>
      <c r="AZ62" s="999"/>
      <c r="BA62" s="999"/>
      <c r="BB62" s="999"/>
      <c r="BC62" s="999"/>
      <c r="BD62" s="999"/>
      <c r="BE62" s="999"/>
      <c r="BF62" s="999"/>
      <c r="BG62" s="999"/>
      <c r="BH62" s="999"/>
      <c r="BI62" s="999"/>
      <c r="BJ62" s="999"/>
      <c r="BK62" s="999"/>
      <c r="BL62" s="999"/>
      <c r="BM62" s="999"/>
      <c r="BN62" s="999"/>
      <c r="BO62" s="999"/>
      <c r="BP62" s="999"/>
      <c r="BQ62" s="999"/>
      <c r="BR62" s="999"/>
    </row>
    <row r="63" spans="2:70" x14ac:dyDescent="0.2">
      <c r="B63" s="614" t="s">
        <v>689</v>
      </c>
      <c r="C63" s="569">
        <v>0</v>
      </c>
      <c r="D63" s="569">
        <v>0</v>
      </c>
      <c r="E63" s="569">
        <v>0</v>
      </c>
      <c r="F63" s="569">
        <v>0</v>
      </c>
      <c r="G63" s="569">
        <v>0</v>
      </c>
      <c r="H63" s="569">
        <v>0</v>
      </c>
      <c r="I63" s="569">
        <v>0</v>
      </c>
      <c r="J63" s="569">
        <v>0</v>
      </c>
      <c r="K63" s="569">
        <v>0</v>
      </c>
      <c r="L63" s="569">
        <v>0</v>
      </c>
      <c r="M63" s="569">
        <v>0</v>
      </c>
      <c r="N63" s="569">
        <v>0</v>
      </c>
      <c r="O63" s="569">
        <v>0</v>
      </c>
      <c r="P63" s="569">
        <v>0</v>
      </c>
      <c r="Q63" s="569">
        <v>77.162603540772494</v>
      </c>
      <c r="R63" s="569">
        <v>154.32520708154499</v>
      </c>
      <c r="S63" s="569">
        <v>154.32520708154499</v>
      </c>
      <c r="T63" s="569">
        <v>154.32520708154499</v>
      </c>
      <c r="U63" s="569">
        <v>154.32520708154499</v>
      </c>
      <c r="V63" s="569">
        <v>154.32520708154499</v>
      </c>
      <c r="W63" s="569">
        <v>154.32520708154499</v>
      </c>
      <c r="X63" s="569">
        <v>154.32520708154499</v>
      </c>
      <c r="Y63" s="569">
        <v>154.32520708154499</v>
      </c>
      <c r="Z63" s="569">
        <v>231.48781062231799</v>
      </c>
      <c r="AA63" s="569">
        <v>0</v>
      </c>
      <c r="AB63" s="569">
        <v>0</v>
      </c>
      <c r="AC63" s="569">
        <v>0</v>
      </c>
      <c r="AD63" s="569">
        <v>0</v>
      </c>
      <c r="AE63" s="569">
        <v>0</v>
      </c>
      <c r="AF63" s="569">
        <v>0</v>
      </c>
      <c r="AG63" s="569">
        <v>0</v>
      </c>
      <c r="AH63" s="569">
        <v>0</v>
      </c>
      <c r="AI63" s="569">
        <v>0</v>
      </c>
      <c r="AJ63" s="569">
        <f t="shared" si="2"/>
        <v>1543.25207081545</v>
      </c>
      <c r="AK63" s="999"/>
      <c r="AL63" s="999"/>
      <c r="AM63" s="999"/>
      <c r="AN63" s="999"/>
      <c r="AO63" s="999"/>
      <c r="AP63" s="999"/>
      <c r="AQ63" s="999"/>
      <c r="AR63" s="999"/>
      <c r="AS63" s="999"/>
      <c r="AT63" s="999"/>
      <c r="AU63" s="999"/>
      <c r="AV63" s="999"/>
      <c r="AW63" s="999"/>
      <c r="AX63" s="999"/>
      <c r="AY63" s="999"/>
      <c r="AZ63" s="999"/>
      <c r="BA63" s="999"/>
      <c r="BB63" s="999"/>
      <c r="BC63" s="999"/>
      <c r="BD63" s="999"/>
      <c r="BE63" s="999"/>
      <c r="BF63" s="999"/>
      <c r="BG63" s="999"/>
      <c r="BH63" s="999"/>
      <c r="BI63" s="999"/>
      <c r="BJ63" s="999"/>
      <c r="BK63" s="999"/>
      <c r="BL63" s="999"/>
      <c r="BM63" s="999"/>
      <c r="BN63" s="999"/>
      <c r="BO63" s="999"/>
      <c r="BP63" s="999"/>
      <c r="BQ63" s="999"/>
      <c r="BR63" s="999"/>
    </row>
    <row r="64" spans="2:70" x14ac:dyDescent="0.2">
      <c r="B64" s="269" t="s">
        <v>694</v>
      </c>
      <c r="C64" s="569">
        <f>+C65+C66</f>
        <v>0</v>
      </c>
      <c r="D64" s="569">
        <f t="shared" ref="D64:AI64" si="19">+D65+D66</f>
        <v>0</v>
      </c>
      <c r="E64" s="569">
        <f t="shared" si="19"/>
        <v>0</v>
      </c>
      <c r="F64" s="569">
        <f t="shared" si="19"/>
        <v>0</v>
      </c>
      <c r="G64" s="569">
        <f t="shared" si="19"/>
        <v>0</v>
      </c>
      <c r="H64" s="569">
        <f t="shared" si="19"/>
        <v>0</v>
      </c>
      <c r="I64" s="569">
        <f t="shared" si="19"/>
        <v>0</v>
      </c>
      <c r="J64" s="569">
        <f t="shared" si="19"/>
        <v>0</v>
      </c>
      <c r="K64" s="569">
        <f t="shared" si="19"/>
        <v>0</v>
      </c>
      <c r="L64" s="569">
        <f t="shared" si="19"/>
        <v>0</v>
      </c>
      <c r="M64" s="569">
        <f t="shared" si="19"/>
        <v>0</v>
      </c>
      <c r="N64" s="569">
        <f t="shared" si="19"/>
        <v>0</v>
      </c>
      <c r="O64" s="569">
        <f t="shared" si="19"/>
        <v>0</v>
      </c>
      <c r="P64" s="569">
        <f t="shared" si="19"/>
        <v>0</v>
      </c>
      <c r="Q64" s="569">
        <f t="shared" si="19"/>
        <v>9.010255577755574</v>
      </c>
      <c r="R64" s="569">
        <f t="shared" si="19"/>
        <v>18.020511155511109</v>
      </c>
      <c r="S64" s="569">
        <f t="shared" si="19"/>
        <v>18.020511155511109</v>
      </c>
      <c r="T64" s="569">
        <f t="shared" si="19"/>
        <v>18.020511155511109</v>
      </c>
      <c r="U64" s="569">
        <f t="shared" si="19"/>
        <v>18.020511155511109</v>
      </c>
      <c r="V64" s="569">
        <f t="shared" si="19"/>
        <v>18.020511155511109</v>
      </c>
      <c r="W64" s="569">
        <f t="shared" si="19"/>
        <v>18.020511155511109</v>
      </c>
      <c r="X64" s="569">
        <f t="shared" si="19"/>
        <v>18.020511155511109</v>
      </c>
      <c r="Y64" s="569">
        <f t="shared" si="19"/>
        <v>18.020511155511109</v>
      </c>
      <c r="Z64" s="569">
        <f t="shared" si="19"/>
        <v>27.030766733266759</v>
      </c>
      <c r="AA64" s="569">
        <f t="shared" si="19"/>
        <v>0</v>
      </c>
      <c r="AB64" s="569">
        <f t="shared" si="19"/>
        <v>0</v>
      </c>
      <c r="AC64" s="569">
        <f t="shared" si="19"/>
        <v>0</v>
      </c>
      <c r="AD64" s="569">
        <f t="shared" si="19"/>
        <v>0</v>
      </c>
      <c r="AE64" s="569">
        <f t="shared" si="19"/>
        <v>0</v>
      </c>
      <c r="AF64" s="569">
        <f t="shared" si="19"/>
        <v>0</v>
      </c>
      <c r="AG64" s="569">
        <f t="shared" si="19"/>
        <v>0</v>
      </c>
      <c r="AH64" s="569">
        <f t="shared" si="19"/>
        <v>0</v>
      </c>
      <c r="AI64" s="569">
        <f t="shared" si="19"/>
        <v>0</v>
      </c>
      <c r="AJ64" s="569">
        <f t="shared" si="2"/>
        <v>180.20511155511122</v>
      </c>
      <c r="AK64" s="999"/>
      <c r="AL64" s="999"/>
      <c r="AM64" s="999"/>
      <c r="AN64" s="999"/>
      <c r="AO64" s="999"/>
      <c r="AP64" s="999"/>
      <c r="AQ64" s="999"/>
      <c r="AR64" s="999"/>
      <c r="AS64" s="999"/>
      <c r="AT64" s="999"/>
      <c r="AU64" s="999"/>
      <c r="AV64" s="999"/>
      <c r="AW64" s="999"/>
      <c r="AX64" s="999"/>
      <c r="AY64" s="999"/>
      <c r="AZ64" s="999"/>
      <c r="BA64" s="999"/>
      <c r="BB64" s="999"/>
      <c r="BC64" s="999"/>
      <c r="BD64" s="999"/>
      <c r="BE64" s="999"/>
      <c r="BF64" s="999"/>
      <c r="BG64" s="999"/>
      <c r="BH64" s="999"/>
      <c r="BI64" s="999"/>
      <c r="BJ64" s="999"/>
      <c r="BK64" s="999"/>
      <c r="BL64" s="999"/>
      <c r="BM64" s="999"/>
      <c r="BN64" s="999"/>
      <c r="BO64" s="999"/>
      <c r="BP64" s="999"/>
      <c r="BQ64" s="999"/>
      <c r="BR64" s="999"/>
    </row>
    <row r="65" spans="2:70" x14ac:dyDescent="0.2">
      <c r="B65" s="614" t="s">
        <v>688</v>
      </c>
      <c r="C65" s="569">
        <v>0</v>
      </c>
      <c r="D65" s="569">
        <v>0</v>
      </c>
      <c r="E65" s="569">
        <v>0</v>
      </c>
      <c r="F65" s="569">
        <v>0</v>
      </c>
      <c r="G65" s="569">
        <v>0</v>
      </c>
      <c r="H65" s="569">
        <v>0</v>
      </c>
      <c r="I65" s="569">
        <v>0</v>
      </c>
      <c r="J65" s="569">
        <v>0</v>
      </c>
      <c r="K65" s="569">
        <v>0</v>
      </c>
      <c r="L65" s="569">
        <v>0</v>
      </c>
      <c r="M65" s="569">
        <v>0</v>
      </c>
      <c r="N65" s="569">
        <v>0</v>
      </c>
      <c r="O65" s="569">
        <v>0</v>
      </c>
      <c r="P65" s="569">
        <v>0</v>
      </c>
      <c r="Q65" s="569">
        <v>8.6548264235764201</v>
      </c>
      <c r="R65" s="569">
        <v>17.309652847152801</v>
      </c>
      <c r="S65" s="569">
        <v>17.309652847152801</v>
      </c>
      <c r="T65" s="569">
        <v>17.309652847152801</v>
      </c>
      <c r="U65" s="569">
        <v>17.309652847152801</v>
      </c>
      <c r="V65" s="569">
        <v>17.309652847152801</v>
      </c>
      <c r="W65" s="569">
        <v>17.309652847152801</v>
      </c>
      <c r="X65" s="569">
        <v>17.309652847152801</v>
      </c>
      <c r="Y65" s="569">
        <v>17.309652847152801</v>
      </c>
      <c r="Z65" s="569">
        <v>25.964479270729299</v>
      </c>
      <c r="AA65" s="569">
        <v>0</v>
      </c>
      <c r="AB65" s="569">
        <v>0</v>
      </c>
      <c r="AC65" s="569">
        <v>0</v>
      </c>
      <c r="AD65" s="569">
        <v>0</v>
      </c>
      <c r="AE65" s="569">
        <v>0</v>
      </c>
      <c r="AF65" s="569">
        <v>0</v>
      </c>
      <c r="AG65" s="569">
        <v>0</v>
      </c>
      <c r="AH65" s="569">
        <v>0</v>
      </c>
      <c r="AI65" s="569">
        <v>0</v>
      </c>
      <c r="AJ65" s="569">
        <f t="shared" si="2"/>
        <v>173.09652847152813</v>
      </c>
      <c r="AK65" s="999"/>
      <c r="AL65" s="999"/>
      <c r="AM65" s="999"/>
      <c r="AN65" s="999"/>
      <c r="AO65" s="999"/>
      <c r="AP65" s="999"/>
      <c r="AQ65" s="999"/>
      <c r="AR65" s="999"/>
      <c r="AS65" s="999"/>
      <c r="AT65" s="999"/>
      <c r="AU65" s="999"/>
      <c r="AV65" s="999"/>
      <c r="AW65" s="999"/>
      <c r="AX65" s="999"/>
      <c r="AY65" s="999"/>
      <c r="AZ65" s="999"/>
      <c r="BA65" s="999"/>
      <c r="BB65" s="999"/>
      <c r="BC65" s="999"/>
      <c r="BD65" s="999"/>
      <c r="BE65" s="999"/>
      <c r="BF65" s="999"/>
      <c r="BG65" s="999"/>
      <c r="BH65" s="999"/>
      <c r="BI65" s="999"/>
      <c r="BJ65" s="999"/>
      <c r="BK65" s="999"/>
      <c r="BL65" s="999"/>
      <c r="BM65" s="999"/>
      <c r="BN65" s="999"/>
      <c r="BO65" s="999"/>
      <c r="BP65" s="999"/>
      <c r="BQ65" s="999"/>
      <c r="BR65" s="999"/>
    </row>
    <row r="66" spans="2:70" x14ac:dyDescent="0.2">
      <c r="B66" s="614" t="s">
        <v>689</v>
      </c>
      <c r="C66" s="569">
        <v>0</v>
      </c>
      <c r="D66" s="569">
        <v>0</v>
      </c>
      <c r="E66" s="569">
        <v>0</v>
      </c>
      <c r="F66" s="569">
        <v>0</v>
      </c>
      <c r="G66" s="569">
        <v>0</v>
      </c>
      <c r="H66" s="569">
        <v>0</v>
      </c>
      <c r="I66" s="569">
        <v>0</v>
      </c>
      <c r="J66" s="569">
        <v>0</v>
      </c>
      <c r="K66" s="569">
        <v>0</v>
      </c>
      <c r="L66" s="569">
        <v>0</v>
      </c>
      <c r="M66" s="569">
        <v>0</v>
      </c>
      <c r="N66" s="569">
        <v>0</v>
      </c>
      <c r="O66" s="569">
        <v>0</v>
      </c>
      <c r="P66" s="569">
        <v>0</v>
      </c>
      <c r="Q66" s="569">
        <v>0.35542915417915405</v>
      </c>
      <c r="R66" s="569">
        <v>0.7108583083583081</v>
      </c>
      <c r="S66" s="569">
        <v>0.7108583083583081</v>
      </c>
      <c r="T66" s="569">
        <v>0.7108583083583081</v>
      </c>
      <c r="U66" s="569">
        <v>0.7108583083583081</v>
      </c>
      <c r="V66" s="569">
        <v>0.7108583083583081</v>
      </c>
      <c r="W66" s="569">
        <v>0.7108583083583081</v>
      </c>
      <c r="X66" s="569">
        <v>0.7108583083583081</v>
      </c>
      <c r="Y66" s="569">
        <v>0.7108583083583081</v>
      </c>
      <c r="Z66" s="569">
        <v>1.0662874625374601</v>
      </c>
      <c r="AA66" s="569">
        <v>0</v>
      </c>
      <c r="AB66" s="569">
        <v>0</v>
      </c>
      <c r="AC66" s="569">
        <v>0</v>
      </c>
      <c r="AD66" s="569">
        <v>0</v>
      </c>
      <c r="AE66" s="569">
        <v>0</v>
      </c>
      <c r="AF66" s="569">
        <v>0</v>
      </c>
      <c r="AG66" s="569">
        <v>0</v>
      </c>
      <c r="AH66" s="569">
        <v>0</v>
      </c>
      <c r="AI66" s="569">
        <v>0</v>
      </c>
      <c r="AJ66" s="569">
        <f t="shared" si="2"/>
        <v>7.1085830835830786</v>
      </c>
      <c r="AK66" s="999"/>
      <c r="AL66" s="999"/>
      <c r="AM66" s="999"/>
      <c r="AN66" s="999"/>
      <c r="AO66" s="999"/>
      <c r="AP66" s="999"/>
      <c r="AQ66" s="999"/>
      <c r="AR66" s="999"/>
      <c r="AS66" s="999"/>
      <c r="AT66" s="999"/>
      <c r="AU66" s="999"/>
      <c r="AV66" s="999"/>
      <c r="AW66" s="999"/>
      <c r="AX66" s="999"/>
      <c r="AY66" s="999"/>
      <c r="AZ66" s="999"/>
      <c r="BA66" s="999"/>
      <c r="BB66" s="999"/>
      <c r="BC66" s="999"/>
      <c r="BD66" s="999"/>
      <c r="BE66" s="999"/>
      <c r="BF66" s="999"/>
      <c r="BG66" s="999"/>
      <c r="BH66" s="999"/>
      <c r="BI66" s="999"/>
      <c r="BJ66" s="999"/>
      <c r="BK66" s="999"/>
      <c r="BL66" s="999"/>
      <c r="BM66" s="999"/>
      <c r="BN66" s="999"/>
      <c r="BO66" s="999"/>
      <c r="BP66" s="999"/>
      <c r="BQ66" s="999"/>
      <c r="BR66" s="999"/>
    </row>
    <row r="67" spans="2:70" x14ac:dyDescent="0.2">
      <c r="B67" s="592" t="s">
        <v>695</v>
      </c>
      <c r="C67" s="564">
        <f>+C68+C71+C78+C81</f>
        <v>0</v>
      </c>
      <c r="D67" s="564">
        <f t="shared" ref="D67:AI67" si="20">+D68+D71+D78+D81</f>
        <v>0</v>
      </c>
      <c r="E67" s="564">
        <f t="shared" si="20"/>
        <v>0</v>
      </c>
      <c r="F67" s="564">
        <f t="shared" si="20"/>
        <v>0</v>
      </c>
      <c r="G67" s="564">
        <f t="shared" si="20"/>
        <v>0</v>
      </c>
      <c r="H67" s="564">
        <f t="shared" si="20"/>
        <v>0</v>
      </c>
      <c r="I67" s="564">
        <f t="shared" si="20"/>
        <v>0</v>
      </c>
      <c r="J67" s="564">
        <f t="shared" si="20"/>
        <v>0</v>
      </c>
      <c r="K67" s="564">
        <f t="shared" si="20"/>
        <v>0</v>
      </c>
      <c r="L67" s="564">
        <f t="shared" si="20"/>
        <v>2364.1284128284674</v>
      </c>
      <c r="M67" s="564">
        <f t="shared" si="20"/>
        <v>2364.1284128284674</v>
      </c>
      <c r="N67" s="564">
        <f t="shared" si="20"/>
        <v>2364.1284128284674</v>
      </c>
      <c r="O67" s="564">
        <f t="shared" si="20"/>
        <v>2364.1284128284674</v>
      </c>
      <c r="P67" s="564">
        <f t="shared" si="20"/>
        <v>2364.1284128284674</v>
      </c>
      <c r="Q67" s="564">
        <f t="shared" si="20"/>
        <v>2364.1284128284674</v>
      </c>
      <c r="R67" s="564">
        <f t="shared" si="20"/>
        <v>2364.1284128284674</v>
      </c>
      <c r="S67" s="564">
        <f t="shared" si="20"/>
        <v>2364.1284128284674</v>
      </c>
      <c r="T67" s="564">
        <f t="shared" si="20"/>
        <v>2364.1284128284674</v>
      </c>
      <c r="U67" s="564">
        <f t="shared" si="20"/>
        <v>2364.1284128284674</v>
      </c>
      <c r="V67" s="564">
        <f t="shared" si="20"/>
        <v>0</v>
      </c>
      <c r="W67" s="564">
        <f t="shared" si="20"/>
        <v>0</v>
      </c>
      <c r="X67" s="564">
        <f t="shared" si="20"/>
        <v>0</v>
      </c>
      <c r="Y67" s="564">
        <f t="shared" si="20"/>
        <v>0</v>
      </c>
      <c r="Z67" s="564">
        <f t="shared" si="20"/>
        <v>0</v>
      </c>
      <c r="AA67" s="564">
        <f t="shared" si="20"/>
        <v>0</v>
      </c>
      <c r="AB67" s="564">
        <f t="shared" si="20"/>
        <v>0</v>
      </c>
      <c r="AC67" s="564">
        <f t="shared" si="20"/>
        <v>0</v>
      </c>
      <c r="AD67" s="564">
        <f t="shared" si="20"/>
        <v>0</v>
      </c>
      <c r="AE67" s="564">
        <f t="shared" si="20"/>
        <v>0</v>
      </c>
      <c r="AF67" s="564">
        <f t="shared" si="20"/>
        <v>0</v>
      </c>
      <c r="AG67" s="564">
        <f t="shared" si="20"/>
        <v>0</v>
      </c>
      <c r="AH67" s="564">
        <f t="shared" si="20"/>
        <v>0</v>
      </c>
      <c r="AI67" s="564">
        <f t="shared" si="20"/>
        <v>0</v>
      </c>
      <c r="AJ67" s="564">
        <f t="shared" si="2"/>
        <v>23641.284128284675</v>
      </c>
      <c r="AK67" s="999"/>
      <c r="AL67" s="999"/>
      <c r="AM67" s="999"/>
      <c r="AN67" s="999"/>
      <c r="AO67" s="999"/>
      <c r="AP67" s="999"/>
      <c r="AQ67" s="999"/>
      <c r="AR67" s="999"/>
      <c r="AS67" s="999"/>
      <c r="AT67" s="999"/>
      <c r="AU67" s="999"/>
      <c r="AV67" s="999"/>
      <c r="AW67" s="999"/>
      <c r="AX67" s="999"/>
      <c r="AY67" s="999"/>
      <c r="AZ67" s="999"/>
      <c r="BA67" s="999"/>
      <c r="BB67" s="999"/>
      <c r="BC67" s="999"/>
      <c r="BD67" s="999"/>
      <c r="BE67" s="999"/>
      <c r="BF67" s="999"/>
      <c r="BG67" s="999"/>
      <c r="BH67" s="999"/>
      <c r="BI67" s="999"/>
      <c r="BJ67" s="999"/>
      <c r="BK67" s="999"/>
      <c r="BL67" s="999"/>
      <c r="BM67" s="999"/>
      <c r="BN67" s="999"/>
      <c r="BO67" s="999"/>
      <c r="BP67" s="999"/>
      <c r="BQ67" s="999"/>
      <c r="BR67" s="999"/>
    </row>
    <row r="68" spans="2:70" x14ac:dyDescent="0.2">
      <c r="B68" s="269" t="s">
        <v>696</v>
      </c>
      <c r="C68" s="569">
        <f>+C69+C70</f>
        <v>0</v>
      </c>
      <c r="D68" s="569">
        <f t="shared" ref="D68:AI68" si="21">+D69+D70</f>
        <v>0</v>
      </c>
      <c r="E68" s="569">
        <f t="shared" si="21"/>
        <v>0</v>
      </c>
      <c r="F68" s="569">
        <f t="shared" si="21"/>
        <v>0</v>
      </c>
      <c r="G68" s="569">
        <f t="shared" si="21"/>
        <v>0</v>
      </c>
      <c r="H68" s="569">
        <f t="shared" si="21"/>
        <v>0</v>
      </c>
      <c r="I68" s="569">
        <f t="shared" si="21"/>
        <v>0</v>
      </c>
      <c r="J68" s="569">
        <f t="shared" si="21"/>
        <v>0</v>
      </c>
      <c r="K68" s="569">
        <f t="shared" si="21"/>
        <v>0</v>
      </c>
      <c r="L68" s="569">
        <f t="shared" si="21"/>
        <v>472.8076358313906</v>
      </c>
      <c r="M68" s="569">
        <f t="shared" si="21"/>
        <v>472.8076358313906</v>
      </c>
      <c r="N68" s="569">
        <f t="shared" si="21"/>
        <v>472.8076358313906</v>
      </c>
      <c r="O68" s="569">
        <f t="shared" si="21"/>
        <v>472.8076358313906</v>
      </c>
      <c r="P68" s="569">
        <f t="shared" si="21"/>
        <v>472.8076358313906</v>
      </c>
      <c r="Q68" s="569">
        <f t="shared" si="21"/>
        <v>472.8076358313906</v>
      </c>
      <c r="R68" s="569">
        <f t="shared" si="21"/>
        <v>472.8076358313906</v>
      </c>
      <c r="S68" s="569">
        <f t="shared" si="21"/>
        <v>472.8076358313906</v>
      </c>
      <c r="T68" s="569">
        <f t="shared" si="21"/>
        <v>472.8076358313906</v>
      </c>
      <c r="U68" s="569">
        <f t="shared" si="21"/>
        <v>472.8076358313906</v>
      </c>
      <c r="V68" s="569">
        <f t="shared" si="21"/>
        <v>0</v>
      </c>
      <c r="W68" s="569">
        <f t="shared" si="21"/>
        <v>0</v>
      </c>
      <c r="X68" s="569">
        <f t="shared" si="21"/>
        <v>0</v>
      </c>
      <c r="Y68" s="569">
        <f t="shared" si="21"/>
        <v>0</v>
      </c>
      <c r="Z68" s="569">
        <f t="shared" si="21"/>
        <v>0</v>
      </c>
      <c r="AA68" s="569">
        <f t="shared" si="21"/>
        <v>0</v>
      </c>
      <c r="AB68" s="569">
        <f t="shared" si="21"/>
        <v>0</v>
      </c>
      <c r="AC68" s="569">
        <f t="shared" si="21"/>
        <v>0</v>
      </c>
      <c r="AD68" s="569">
        <f t="shared" si="21"/>
        <v>0</v>
      </c>
      <c r="AE68" s="569">
        <f t="shared" si="21"/>
        <v>0</v>
      </c>
      <c r="AF68" s="569">
        <f t="shared" si="21"/>
        <v>0</v>
      </c>
      <c r="AG68" s="569">
        <f t="shared" si="21"/>
        <v>0</v>
      </c>
      <c r="AH68" s="569">
        <f t="shared" si="21"/>
        <v>0</v>
      </c>
      <c r="AI68" s="569">
        <f t="shared" si="21"/>
        <v>0</v>
      </c>
      <c r="AJ68" s="569">
        <f t="shared" si="2"/>
        <v>4728.0763583139051</v>
      </c>
      <c r="AK68" s="999"/>
      <c r="AL68" s="999"/>
      <c r="AM68" s="999"/>
      <c r="AN68" s="999"/>
      <c r="AO68" s="999"/>
      <c r="AP68" s="999"/>
      <c r="AQ68" s="999"/>
      <c r="AR68" s="999"/>
      <c r="AS68" s="999"/>
      <c r="AT68" s="999"/>
      <c r="AU68" s="999"/>
      <c r="AV68" s="999"/>
      <c r="AW68" s="999"/>
      <c r="AX68" s="999"/>
      <c r="AY68" s="999"/>
      <c r="AZ68" s="999"/>
      <c r="BA68" s="999"/>
      <c r="BB68" s="999"/>
      <c r="BC68" s="999"/>
      <c r="BD68" s="999"/>
      <c r="BE68" s="999"/>
      <c r="BF68" s="999"/>
      <c r="BG68" s="999"/>
      <c r="BH68" s="999"/>
      <c r="BI68" s="999"/>
      <c r="BJ68" s="999"/>
      <c r="BK68" s="999"/>
      <c r="BL68" s="999"/>
      <c r="BM68" s="999"/>
      <c r="BN68" s="999"/>
      <c r="BO68" s="999"/>
      <c r="BP68" s="999"/>
      <c r="BQ68" s="999"/>
      <c r="BR68" s="999"/>
    </row>
    <row r="69" spans="2:70" x14ac:dyDescent="0.2">
      <c r="B69" s="614" t="s">
        <v>688</v>
      </c>
      <c r="C69" s="569">
        <v>0</v>
      </c>
      <c r="D69" s="569">
        <v>0</v>
      </c>
      <c r="E69" s="569">
        <v>0</v>
      </c>
      <c r="F69" s="569">
        <v>0</v>
      </c>
      <c r="G69" s="569">
        <v>0</v>
      </c>
      <c r="H69" s="569">
        <v>0</v>
      </c>
      <c r="I69" s="569">
        <v>0</v>
      </c>
      <c r="J69" s="569">
        <v>0</v>
      </c>
      <c r="K69" s="569">
        <v>0</v>
      </c>
      <c r="L69" s="569">
        <v>467.20824632737703</v>
      </c>
      <c r="M69" s="569">
        <v>467.20824632737703</v>
      </c>
      <c r="N69" s="569">
        <v>467.20824632737703</v>
      </c>
      <c r="O69" s="569">
        <v>467.20824632737703</v>
      </c>
      <c r="P69" s="569">
        <v>467.20824632737703</v>
      </c>
      <c r="Q69" s="569">
        <v>467.20824632737703</v>
      </c>
      <c r="R69" s="569">
        <v>467.20824632737703</v>
      </c>
      <c r="S69" s="569">
        <v>467.20824632737703</v>
      </c>
      <c r="T69" s="569">
        <v>467.20824632737703</v>
      </c>
      <c r="U69" s="569">
        <v>467.20824632737703</v>
      </c>
      <c r="V69" s="569">
        <v>0</v>
      </c>
      <c r="W69" s="569">
        <v>0</v>
      </c>
      <c r="X69" s="569">
        <v>0</v>
      </c>
      <c r="Y69" s="569">
        <v>0</v>
      </c>
      <c r="Z69" s="569">
        <v>0</v>
      </c>
      <c r="AA69" s="569">
        <v>0</v>
      </c>
      <c r="AB69" s="569">
        <v>0</v>
      </c>
      <c r="AC69" s="569">
        <v>0</v>
      </c>
      <c r="AD69" s="569">
        <v>0</v>
      </c>
      <c r="AE69" s="569">
        <v>0</v>
      </c>
      <c r="AF69" s="569">
        <v>0</v>
      </c>
      <c r="AG69" s="569">
        <v>0</v>
      </c>
      <c r="AH69" s="569">
        <v>0</v>
      </c>
      <c r="AI69" s="569">
        <v>0</v>
      </c>
      <c r="AJ69" s="569">
        <f t="shared" si="2"/>
        <v>4672.0824632737704</v>
      </c>
      <c r="AK69" s="999"/>
      <c r="AL69" s="999"/>
      <c r="AM69" s="999"/>
      <c r="AN69" s="999"/>
      <c r="AO69" s="999"/>
      <c r="AP69" s="999"/>
      <c r="AQ69" s="999"/>
      <c r="AR69" s="999"/>
      <c r="AS69" s="999"/>
      <c r="AT69" s="999"/>
      <c r="AU69" s="999"/>
      <c r="AV69" s="999"/>
      <c r="AW69" s="999"/>
      <c r="AX69" s="999"/>
      <c r="AY69" s="999"/>
      <c r="AZ69" s="999"/>
      <c r="BA69" s="999"/>
      <c r="BB69" s="999"/>
      <c r="BC69" s="999"/>
      <c r="BD69" s="999"/>
      <c r="BE69" s="999"/>
      <c r="BF69" s="999"/>
      <c r="BG69" s="999"/>
      <c r="BH69" s="999"/>
      <c r="BI69" s="999"/>
      <c r="BJ69" s="999"/>
      <c r="BK69" s="999"/>
      <c r="BL69" s="999"/>
      <c r="BM69" s="999"/>
      <c r="BN69" s="999"/>
      <c r="BO69" s="999"/>
      <c r="BP69" s="999"/>
      <c r="BQ69" s="999"/>
      <c r="BR69" s="999"/>
    </row>
    <row r="70" spans="2:70" x14ac:dyDescent="0.2">
      <c r="B70" s="614" t="s">
        <v>689</v>
      </c>
      <c r="C70" s="569">
        <v>0</v>
      </c>
      <c r="D70" s="569">
        <v>0</v>
      </c>
      <c r="E70" s="569">
        <v>0</v>
      </c>
      <c r="F70" s="569">
        <v>0</v>
      </c>
      <c r="G70" s="569">
        <v>0</v>
      </c>
      <c r="H70" s="569">
        <v>0</v>
      </c>
      <c r="I70" s="569">
        <v>0</v>
      </c>
      <c r="J70" s="569">
        <v>0</v>
      </c>
      <c r="K70" s="569">
        <v>0</v>
      </c>
      <c r="L70" s="569">
        <v>5.5993895040135895</v>
      </c>
      <c r="M70" s="569">
        <v>5.5993895040135895</v>
      </c>
      <c r="N70" s="569">
        <v>5.5993895040135895</v>
      </c>
      <c r="O70" s="569">
        <v>5.5993895040135895</v>
      </c>
      <c r="P70" s="569">
        <v>5.5993895040135895</v>
      </c>
      <c r="Q70" s="569">
        <v>5.5993895040135895</v>
      </c>
      <c r="R70" s="569">
        <v>5.5993895040135895</v>
      </c>
      <c r="S70" s="569">
        <v>5.5993895040135895</v>
      </c>
      <c r="T70" s="569">
        <v>5.5993895040135895</v>
      </c>
      <c r="U70" s="569">
        <v>5.5993895040135895</v>
      </c>
      <c r="V70" s="569">
        <v>0</v>
      </c>
      <c r="W70" s="569">
        <v>0</v>
      </c>
      <c r="X70" s="569">
        <v>0</v>
      </c>
      <c r="Y70" s="569">
        <v>0</v>
      </c>
      <c r="Z70" s="569">
        <v>0</v>
      </c>
      <c r="AA70" s="569">
        <v>0</v>
      </c>
      <c r="AB70" s="569">
        <v>0</v>
      </c>
      <c r="AC70" s="569">
        <v>0</v>
      </c>
      <c r="AD70" s="569">
        <v>0</v>
      </c>
      <c r="AE70" s="569">
        <v>0</v>
      </c>
      <c r="AF70" s="569">
        <v>0</v>
      </c>
      <c r="AG70" s="569">
        <v>0</v>
      </c>
      <c r="AH70" s="569">
        <v>0</v>
      </c>
      <c r="AI70" s="569">
        <v>0</v>
      </c>
      <c r="AJ70" s="569">
        <f t="shared" si="2"/>
        <v>55.993895040135882</v>
      </c>
      <c r="AK70" s="999"/>
      <c r="AL70" s="999"/>
      <c r="AM70" s="999"/>
      <c r="AN70" s="999"/>
      <c r="AO70" s="999"/>
      <c r="AP70" s="999"/>
      <c r="AQ70" s="999"/>
      <c r="AR70" s="999"/>
      <c r="AS70" s="999"/>
      <c r="AT70" s="999"/>
      <c r="AU70" s="999"/>
      <c r="AV70" s="999"/>
      <c r="AW70" s="999"/>
      <c r="AX70" s="999"/>
      <c r="AY70" s="999"/>
      <c r="AZ70" s="999"/>
      <c r="BA70" s="999"/>
      <c r="BB70" s="999"/>
      <c r="BC70" s="999"/>
      <c r="BD70" s="999"/>
      <c r="BE70" s="999"/>
      <c r="BF70" s="999"/>
      <c r="BG70" s="999"/>
      <c r="BH70" s="999"/>
      <c r="BI70" s="999"/>
      <c r="BJ70" s="999"/>
      <c r="BK70" s="999"/>
      <c r="BL70" s="999"/>
      <c r="BM70" s="999"/>
      <c r="BN70" s="999"/>
      <c r="BO70" s="999"/>
      <c r="BP70" s="999"/>
      <c r="BQ70" s="999"/>
      <c r="BR70" s="999"/>
    </row>
    <row r="71" spans="2:70" x14ac:dyDescent="0.2">
      <c r="B71" s="269" t="s">
        <v>697</v>
      </c>
      <c r="C71" s="569">
        <f>+C72+C75</f>
        <v>0</v>
      </c>
      <c r="D71" s="569">
        <f t="shared" ref="D71:AI71" si="22">+D72+D75</f>
        <v>0</v>
      </c>
      <c r="E71" s="569">
        <f t="shared" si="22"/>
        <v>0</v>
      </c>
      <c r="F71" s="569">
        <f t="shared" si="22"/>
        <v>0</v>
      </c>
      <c r="G71" s="569">
        <f t="shared" si="22"/>
        <v>0</v>
      </c>
      <c r="H71" s="569">
        <f t="shared" si="22"/>
        <v>0</v>
      </c>
      <c r="I71" s="569">
        <f t="shared" si="22"/>
        <v>0</v>
      </c>
      <c r="J71" s="569">
        <f t="shared" si="22"/>
        <v>0</v>
      </c>
      <c r="K71" s="569">
        <f t="shared" si="22"/>
        <v>0</v>
      </c>
      <c r="L71" s="569">
        <f t="shared" si="22"/>
        <v>1263.3687994399997</v>
      </c>
      <c r="M71" s="569">
        <f t="shared" si="22"/>
        <v>1263.3687994399997</v>
      </c>
      <c r="N71" s="569">
        <f t="shared" si="22"/>
        <v>1263.3687994399997</v>
      </c>
      <c r="O71" s="569">
        <f t="shared" si="22"/>
        <v>1263.3687994399997</v>
      </c>
      <c r="P71" s="569">
        <f t="shared" si="22"/>
        <v>1263.3687994399997</v>
      </c>
      <c r="Q71" s="569">
        <f t="shared" si="22"/>
        <v>1263.3687994399997</v>
      </c>
      <c r="R71" s="569">
        <f t="shared" si="22"/>
        <v>1263.3687994399997</v>
      </c>
      <c r="S71" s="569">
        <f t="shared" si="22"/>
        <v>1263.3687994399997</v>
      </c>
      <c r="T71" s="569">
        <f t="shared" si="22"/>
        <v>1263.3687994399997</v>
      </c>
      <c r="U71" s="569">
        <f t="shared" si="22"/>
        <v>1263.3687994399997</v>
      </c>
      <c r="V71" s="569">
        <f t="shared" si="22"/>
        <v>0</v>
      </c>
      <c r="W71" s="569">
        <f t="shared" si="22"/>
        <v>0</v>
      </c>
      <c r="X71" s="569">
        <f t="shared" si="22"/>
        <v>0</v>
      </c>
      <c r="Y71" s="569">
        <f t="shared" si="22"/>
        <v>0</v>
      </c>
      <c r="Z71" s="569">
        <f t="shared" si="22"/>
        <v>0</v>
      </c>
      <c r="AA71" s="569">
        <f t="shared" si="22"/>
        <v>0</v>
      </c>
      <c r="AB71" s="569">
        <f t="shared" si="22"/>
        <v>0</v>
      </c>
      <c r="AC71" s="569">
        <f t="shared" si="22"/>
        <v>0</v>
      </c>
      <c r="AD71" s="569">
        <f t="shared" si="22"/>
        <v>0</v>
      </c>
      <c r="AE71" s="569">
        <f t="shared" si="22"/>
        <v>0</v>
      </c>
      <c r="AF71" s="569">
        <f t="shared" si="22"/>
        <v>0</v>
      </c>
      <c r="AG71" s="569">
        <f t="shared" si="22"/>
        <v>0</v>
      </c>
      <c r="AH71" s="569">
        <f t="shared" si="22"/>
        <v>0</v>
      </c>
      <c r="AI71" s="569">
        <f t="shared" si="22"/>
        <v>0</v>
      </c>
      <c r="AJ71" s="569">
        <f t="shared" si="2"/>
        <v>12633.687994399996</v>
      </c>
      <c r="AK71" s="999"/>
      <c r="AL71" s="999"/>
      <c r="AM71" s="999"/>
      <c r="AN71" s="999"/>
      <c r="AO71" s="999"/>
      <c r="AP71" s="999"/>
      <c r="AQ71" s="999"/>
      <c r="AR71" s="999"/>
      <c r="AS71" s="999"/>
      <c r="AT71" s="999"/>
      <c r="AU71" s="999"/>
      <c r="AV71" s="999"/>
      <c r="AW71" s="999"/>
      <c r="AX71" s="999"/>
      <c r="AY71" s="999"/>
      <c r="AZ71" s="999"/>
      <c r="BA71" s="999"/>
      <c r="BB71" s="999"/>
      <c r="BC71" s="999"/>
      <c r="BD71" s="999"/>
      <c r="BE71" s="999"/>
      <c r="BF71" s="999"/>
      <c r="BG71" s="999"/>
      <c r="BH71" s="999"/>
      <c r="BI71" s="999"/>
      <c r="BJ71" s="999"/>
      <c r="BK71" s="999"/>
      <c r="BL71" s="999"/>
      <c r="BM71" s="999"/>
      <c r="BN71" s="999"/>
      <c r="BO71" s="999"/>
      <c r="BP71" s="999"/>
      <c r="BQ71" s="999"/>
      <c r="BR71" s="999"/>
    </row>
    <row r="72" spans="2:70" x14ac:dyDescent="0.2">
      <c r="B72" s="614" t="s">
        <v>688</v>
      </c>
      <c r="C72" s="569">
        <f>+C73+C74</f>
        <v>0</v>
      </c>
      <c r="D72" s="569">
        <f t="shared" ref="D72:AI72" si="23">+D73+D74</f>
        <v>0</v>
      </c>
      <c r="E72" s="569">
        <f t="shared" si="23"/>
        <v>0</v>
      </c>
      <c r="F72" s="569">
        <f t="shared" si="23"/>
        <v>0</v>
      </c>
      <c r="G72" s="569">
        <f t="shared" si="23"/>
        <v>0</v>
      </c>
      <c r="H72" s="569">
        <f t="shared" si="23"/>
        <v>0</v>
      </c>
      <c r="I72" s="569">
        <f t="shared" si="23"/>
        <v>0</v>
      </c>
      <c r="J72" s="569">
        <f t="shared" si="23"/>
        <v>0</v>
      </c>
      <c r="K72" s="569">
        <f t="shared" si="23"/>
        <v>0</v>
      </c>
      <c r="L72" s="569">
        <f t="shared" si="23"/>
        <v>1114.5604455999999</v>
      </c>
      <c r="M72" s="569">
        <f t="shared" si="23"/>
        <v>1114.5604455999999</v>
      </c>
      <c r="N72" s="569">
        <f t="shared" si="23"/>
        <v>1114.5604455999999</v>
      </c>
      <c r="O72" s="569">
        <f t="shared" si="23"/>
        <v>1114.5604455999999</v>
      </c>
      <c r="P72" s="569">
        <f t="shared" si="23"/>
        <v>1114.5604455999999</v>
      </c>
      <c r="Q72" s="569">
        <f t="shared" si="23"/>
        <v>1114.5604455999999</v>
      </c>
      <c r="R72" s="569">
        <f t="shared" si="23"/>
        <v>1114.5604455999999</v>
      </c>
      <c r="S72" s="569">
        <f t="shared" si="23"/>
        <v>1114.5604455999999</v>
      </c>
      <c r="T72" s="569">
        <f t="shared" si="23"/>
        <v>1114.5604455999999</v>
      </c>
      <c r="U72" s="569">
        <f t="shared" si="23"/>
        <v>1114.5604455999999</v>
      </c>
      <c r="V72" s="569">
        <f t="shared" si="23"/>
        <v>0</v>
      </c>
      <c r="W72" s="569">
        <f t="shared" si="23"/>
        <v>0</v>
      </c>
      <c r="X72" s="569">
        <f t="shared" si="23"/>
        <v>0</v>
      </c>
      <c r="Y72" s="569">
        <f t="shared" si="23"/>
        <v>0</v>
      </c>
      <c r="Z72" s="569">
        <f t="shared" si="23"/>
        <v>0</v>
      </c>
      <c r="AA72" s="569">
        <f t="shared" si="23"/>
        <v>0</v>
      </c>
      <c r="AB72" s="569">
        <f t="shared" si="23"/>
        <v>0</v>
      </c>
      <c r="AC72" s="569">
        <f t="shared" si="23"/>
        <v>0</v>
      </c>
      <c r="AD72" s="569">
        <f t="shared" si="23"/>
        <v>0</v>
      </c>
      <c r="AE72" s="569">
        <f t="shared" si="23"/>
        <v>0</v>
      </c>
      <c r="AF72" s="569">
        <f t="shared" si="23"/>
        <v>0</v>
      </c>
      <c r="AG72" s="569">
        <f t="shared" si="23"/>
        <v>0</v>
      </c>
      <c r="AH72" s="569">
        <f t="shared" si="23"/>
        <v>0</v>
      </c>
      <c r="AI72" s="569">
        <f t="shared" si="23"/>
        <v>0</v>
      </c>
      <c r="AJ72" s="569">
        <f t="shared" si="2"/>
        <v>11145.604455999999</v>
      </c>
      <c r="AK72" s="999"/>
      <c r="AL72" s="999"/>
      <c r="AM72" s="999"/>
      <c r="AN72" s="999"/>
      <c r="AO72" s="999"/>
      <c r="AP72" s="999"/>
      <c r="AQ72" s="999"/>
      <c r="AR72" s="999"/>
      <c r="AS72" s="999"/>
      <c r="AT72" s="999"/>
      <c r="AU72" s="999"/>
      <c r="AV72" s="999"/>
      <c r="AW72" s="999"/>
      <c r="AX72" s="999"/>
      <c r="AY72" s="999"/>
      <c r="AZ72" s="999"/>
      <c r="BA72" s="999"/>
      <c r="BB72" s="999"/>
      <c r="BC72" s="999"/>
      <c r="BD72" s="999"/>
      <c r="BE72" s="999"/>
      <c r="BF72" s="999"/>
      <c r="BG72" s="999"/>
      <c r="BH72" s="999"/>
      <c r="BI72" s="999"/>
      <c r="BJ72" s="999"/>
      <c r="BK72" s="999"/>
      <c r="BL72" s="999"/>
      <c r="BM72" s="999"/>
      <c r="BN72" s="999"/>
      <c r="BO72" s="999"/>
      <c r="BP72" s="999"/>
      <c r="BQ72" s="999"/>
      <c r="BR72" s="999"/>
    </row>
    <row r="73" spans="2:70" x14ac:dyDescent="0.2">
      <c r="B73" s="726" t="s">
        <v>691</v>
      </c>
      <c r="C73" s="569">
        <v>0</v>
      </c>
      <c r="D73" s="569">
        <v>0</v>
      </c>
      <c r="E73" s="569">
        <v>0</v>
      </c>
      <c r="F73" s="569">
        <v>0</v>
      </c>
      <c r="G73" s="569">
        <v>0</v>
      </c>
      <c r="H73" s="569">
        <v>0</v>
      </c>
      <c r="I73" s="569">
        <v>0</v>
      </c>
      <c r="J73" s="569">
        <v>0</v>
      </c>
      <c r="K73" s="569">
        <v>0</v>
      </c>
      <c r="L73" s="569">
        <v>427.40963368000001</v>
      </c>
      <c r="M73" s="569">
        <v>427.40963368000001</v>
      </c>
      <c r="N73" s="569">
        <v>427.40963368000001</v>
      </c>
      <c r="O73" s="569">
        <v>427.40963368000001</v>
      </c>
      <c r="P73" s="569">
        <v>427.40963368000001</v>
      </c>
      <c r="Q73" s="569">
        <v>427.40963368000001</v>
      </c>
      <c r="R73" s="569">
        <v>427.40963368000001</v>
      </c>
      <c r="S73" s="569">
        <v>427.40963368000001</v>
      </c>
      <c r="T73" s="569">
        <v>427.40963368000001</v>
      </c>
      <c r="U73" s="569">
        <v>427.40963368000001</v>
      </c>
      <c r="V73" s="569">
        <v>0</v>
      </c>
      <c r="W73" s="569">
        <v>0</v>
      </c>
      <c r="X73" s="569">
        <v>0</v>
      </c>
      <c r="Y73" s="569">
        <v>0</v>
      </c>
      <c r="Z73" s="569">
        <v>0</v>
      </c>
      <c r="AA73" s="569">
        <v>0</v>
      </c>
      <c r="AB73" s="569">
        <v>0</v>
      </c>
      <c r="AC73" s="569">
        <v>0</v>
      </c>
      <c r="AD73" s="569">
        <v>0</v>
      </c>
      <c r="AE73" s="569">
        <v>0</v>
      </c>
      <c r="AF73" s="569">
        <v>0</v>
      </c>
      <c r="AG73" s="569">
        <v>0</v>
      </c>
      <c r="AH73" s="569">
        <v>0</v>
      </c>
      <c r="AI73" s="569">
        <v>0</v>
      </c>
      <c r="AJ73" s="569">
        <f t="shared" si="2"/>
        <v>4274.0963367999993</v>
      </c>
      <c r="AK73" s="999"/>
      <c r="AL73" s="999"/>
      <c r="AM73" s="999"/>
      <c r="AN73" s="999"/>
      <c r="AO73" s="999"/>
      <c r="AP73" s="999"/>
      <c r="AQ73" s="999"/>
      <c r="AR73" s="999"/>
      <c r="AS73" s="999"/>
      <c r="AT73" s="999"/>
      <c r="AU73" s="999"/>
      <c r="AV73" s="999"/>
      <c r="AW73" s="999"/>
      <c r="AX73" s="999"/>
      <c r="AY73" s="999"/>
      <c r="AZ73" s="999"/>
      <c r="BA73" s="999"/>
      <c r="BB73" s="999"/>
      <c r="BC73" s="999"/>
      <c r="BD73" s="999"/>
      <c r="BE73" s="999"/>
      <c r="BF73" s="999"/>
      <c r="BG73" s="999"/>
      <c r="BH73" s="999"/>
      <c r="BI73" s="999"/>
      <c r="BJ73" s="999"/>
      <c r="BK73" s="999"/>
      <c r="BL73" s="999"/>
      <c r="BM73" s="999"/>
      <c r="BN73" s="999"/>
      <c r="BO73" s="999"/>
      <c r="BP73" s="999"/>
      <c r="BQ73" s="999"/>
      <c r="BR73" s="999"/>
    </row>
    <row r="74" spans="2:70" x14ac:dyDescent="0.2">
      <c r="B74" s="727" t="s">
        <v>692</v>
      </c>
      <c r="C74" s="569">
        <v>0</v>
      </c>
      <c r="D74" s="569">
        <v>0</v>
      </c>
      <c r="E74" s="569">
        <v>0</v>
      </c>
      <c r="F74" s="569">
        <v>0</v>
      </c>
      <c r="G74" s="569">
        <v>0</v>
      </c>
      <c r="H74" s="569">
        <v>0</v>
      </c>
      <c r="I74" s="569">
        <v>0</v>
      </c>
      <c r="J74" s="569">
        <v>0</v>
      </c>
      <c r="K74" s="569">
        <v>0</v>
      </c>
      <c r="L74" s="569">
        <v>687.15081191999991</v>
      </c>
      <c r="M74" s="569">
        <v>687.15081191999991</v>
      </c>
      <c r="N74" s="569">
        <v>687.15081191999991</v>
      </c>
      <c r="O74" s="569">
        <v>687.15081191999991</v>
      </c>
      <c r="P74" s="569">
        <v>687.15081191999991</v>
      </c>
      <c r="Q74" s="569">
        <v>687.15081191999991</v>
      </c>
      <c r="R74" s="569">
        <v>687.15081191999991</v>
      </c>
      <c r="S74" s="569">
        <v>687.15081191999991</v>
      </c>
      <c r="T74" s="569">
        <v>687.15081191999991</v>
      </c>
      <c r="U74" s="569">
        <v>687.15081191999991</v>
      </c>
      <c r="V74" s="569">
        <v>0</v>
      </c>
      <c r="W74" s="569">
        <v>0</v>
      </c>
      <c r="X74" s="569">
        <v>0</v>
      </c>
      <c r="Y74" s="569">
        <v>0</v>
      </c>
      <c r="Z74" s="569">
        <v>0</v>
      </c>
      <c r="AA74" s="569">
        <v>0</v>
      </c>
      <c r="AB74" s="569">
        <v>0</v>
      </c>
      <c r="AC74" s="569">
        <v>0</v>
      </c>
      <c r="AD74" s="569">
        <v>0</v>
      </c>
      <c r="AE74" s="569">
        <v>0</v>
      </c>
      <c r="AF74" s="569">
        <v>0</v>
      </c>
      <c r="AG74" s="569">
        <v>0</v>
      </c>
      <c r="AH74" s="569">
        <v>0</v>
      </c>
      <c r="AI74" s="569">
        <v>0</v>
      </c>
      <c r="AJ74" s="569">
        <f t="shared" si="2"/>
        <v>6871.5081191999989</v>
      </c>
      <c r="AK74" s="999"/>
      <c r="AL74" s="999"/>
      <c r="AM74" s="999"/>
      <c r="AN74" s="999"/>
      <c r="AO74" s="999"/>
      <c r="AP74" s="999"/>
      <c r="AQ74" s="999"/>
      <c r="AR74" s="999"/>
      <c r="AS74" s="999"/>
      <c r="AT74" s="999"/>
      <c r="AU74" s="999"/>
      <c r="AV74" s="999"/>
      <c r="AW74" s="999"/>
      <c r="AX74" s="999"/>
      <c r="AY74" s="999"/>
      <c r="AZ74" s="999"/>
      <c r="BA74" s="999"/>
      <c r="BB74" s="999"/>
      <c r="BC74" s="999"/>
      <c r="BD74" s="999"/>
      <c r="BE74" s="999"/>
      <c r="BF74" s="999"/>
      <c r="BG74" s="999"/>
      <c r="BH74" s="999"/>
      <c r="BI74" s="999"/>
      <c r="BJ74" s="999"/>
      <c r="BK74" s="999"/>
      <c r="BL74" s="999"/>
      <c r="BM74" s="999"/>
      <c r="BN74" s="999"/>
      <c r="BO74" s="999"/>
      <c r="BP74" s="999"/>
      <c r="BQ74" s="999"/>
      <c r="BR74" s="999"/>
    </row>
    <row r="75" spans="2:70" x14ac:dyDescent="0.2">
      <c r="B75" s="614" t="s">
        <v>689</v>
      </c>
      <c r="C75" s="569">
        <f>+C76+C77</f>
        <v>0</v>
      </c>
      <c r="D75" s="569">
        <f t="shared" ref="D75:AI75" si="24">+D76+D77</f>
        <v>0</v>
      </c>
      <c r="E75" s="569">
        <f t="shared" si="24"/>
        <v>0</v>
      </c>
      <c r="F75" s="569">
        <f t="shared" si="24"/>
        <v>0</v>
      </c>
      <c r="G75" s="569">
        <f t="shared" si="24"/>
        <v>0</v>
      </c>
      <c r="H75" s="569">
        <f t="shared" si="24"/>
        <v>0</v>
      </c>
      <c r="I75" s="569">
        <f t="shared" si="24"/>
        <v>0</v>
      </c>
      <c r="J75" s="569">
        <f t="shared" si="24"/>
        <v>0</v>
      </c>
      <c r="K75" s="569">
        <f t="shared" si="24"/>
        <v>0</v>
      </c>
      <c r="L75" s="569">
        <f t="shared" si="24"/>
        <v>148.80835384</v>
      </c>
      <c r="M75" s="569">
        <f t="shared" si="24"/>
        <v>148.80835384</v>
      </c>
      <c r="N75" s="569">
        <f t="shared" si="24"/>
        <v>148.80835384</v>
      </c>
      <c r="O75" s="569">
        <f t="shared" si="24"/>
        <v>148.80835384</v>
      </c>
      <c r="P75" s="569">
        <f t="shared" si="24"/>
        <v>148.80835384</v>
      </c>
      <c r="Q75" s="569">
        <f t="shared" si="24"/>
        <v>148.80835384</v>
      </c>
      <c r="R75" s="569">
        <f t="shared" si="24"/>
        <v>148.80835384</v>
      </c>
      <c r="S75" s="569">
        <f t="shared" si="24"/>
        <v>148.80835384</v>
      </c>
      <c r="T75" s="569">
        <f t="shared" si="24"/>
        <v>148.80835384</v>
      </c>
      <c r="U75" s="569">
        <f t="shared" si="24"/>
        <v>148.80835384</v>
      </c>
      <c r="V75" s="569">
        <f t="shared" si="24"/>
        <v>0</v>
      </c>
      <c r="W75" s="569">
        <f t="shared" si="24"/>
        <v>0</v>
      </c>
      <c r="X75" s="569">
        <f t="shared" si="24"/>
        <v>0</v>
      </c>
      <c r="Y75" s="569">
        <f t="shared" si="24"/>
        <v>0</v>
      </c>
      <c r="Z75" s="569">
        <f t="shared" si="24"/>
        <v>0</v>
      </c>
      <c r="AA75" s="569">
        <f t="shared" si="24"/>
        <v>0</v>
      </c>
      <c r="AB75" s="569">
        <f t="shared" si="24"/>
        <v>0</v>
      </c>
      <c r="AC75" s="569">
        <f t="shared" si="24"/>
        <v>0</v>
      </c>
      <c r="AD75" s="569">
        <f t="shared" si="24"/>
        <v>0</v>
      </c>
      <c r="AE75" s="569">
        <f t="shared" si="24"/>
        <v>0</v>
      </c>
      <c r="AF75" s="569">
        <f t="shared" si="24"/>
        <v>0</v>
      </c>
      <c r="AG75" s="569">
        <f t="shared" si="24"/>
        <v>0</v>
      </c>
      <c r="AH75" s="569">
        <f t="shared" si="24"/>
        <v>0</v>
      </c>
      <c r="AI75" s="569">
        <f t="shared" si="24"/>
        <v>0</v>
      </c>
      <c r="AJ75" s="569">
        <f t="shared" si="2"/>
        <v>1488.0835384000002</v>
      </c>
      <c r="AK75" s="999"/>
      <c r="AL75" s="999"/>
      <c r="AM75" s="999"/>
      <c r="AN75" s="999"/>
      <c r="AO75" s="999"/>
      <c r="AP75" s="999"/>
      <c r="AQ75" s="999"/>
      <c r="AR75" s="999"/>
      <c r="AS75" s="999"/>
      <c r="AT75" s="999"/>
      <c r="AU75" s="999"/>
      <c r="AV75" s="999"/>
      <c r="AW75" s="999"/>
      <c r="AX75" s="999"/>
      <c r="AY75" s="999"/>
      <c r="AZ75" s="999"/>
      <c r="BA75" s="999"/>
      <c r="BB75" s="999"/>
      <c r="BC75" s="999"/>
      <c r="BD75" s="999"/>
      <c r="BE75" s="999"/>
      <c r="BF75" s="999"/>
      <c r="BG75" s="999"/>
      <c r="BH75" s="999"/>
      <c r="BI75" s="999"/>
      <c r="BJ75" s="999"/>
      <c r="BK75" s="999"/>
      <c r="BL75" s="999"/>
      <c r="BM75" s="999"/>
      <c r="BN75" s="999"/>
      <c r="BO75" s="999"/>
      <c r="BP75" s="999"/>
      <c r="BQ75" s="999"/>
      <c r="BR75" s="999"/>
    </row>
    <row r="76" spans="2:70" x14ac:dyDescent="0.2">
      <c r="B76" s="726" t="s">
        <v>691</v>
      </c>
      <c r="C76" s="569">
        <v>0</v>
      </c>
      <c r="D76" s="569">
        <v>0</v>
      </c>
      <c r="E76" s="569">
        <v>0</v>
      </c>
      <c r="F76" s="569">
        <v>0</v>
      </c>
      <c r="G76" s="569">
        <v>0</v>
      </c>
      <c r="H76" s="569">
        <v>0</v>
      </c>
      <c r="I76" s="569">
        <v>0</v>
      </c>
      <c r="J76" s="569">
        <v>0</v>
      </c>
      <c r="K76" s="569">
        <v>0</v>
      </c>
      <c r="L76" s="569">
        <v>130.37493726</v>
      </c>
      <c r="M76" s="569">
        <v>130.37493726</v>
      </c>
      <c r="N76" s="569">
        <v>130.37493726</v>
      </c>
      <c r="O76" s="569">
        <v>130.37493726</v>
      </c>
      <c r="P76" s="569">
        <v>130.37493726</v>
      </c>
      <c r="Q76" s="569">
        <v>130.37493726</v>
      </c>
      <c r="R76" s="569">
        <v>130.37493726</v>
      </c>
      <c r="S76" s="569">
        <v>130.37493726</v>
      </c>
      <c r="T76" s="569">
        <v>130.37493726</v>
      </c>
      <c r="U76" s="569">
        <v>130.37493726</v>
      </c>
      <c r="V76" s="569">
        <v>0</v>
      </c>
      <c r="W76" s="569">
        <v>0</v>
      </c>
      <c r="X76" s="569">
        <v>0</v>
      </c>
      <c r="Y76" s="569">
        <v>0</v>
      </c>
      <c r="Z76" s="569">
        <v>0</v>
      </c>
      <c r="AA76" s="569">
        <v>0</v>
      </c>
      <c r="AB76" s="569">
        <v>0</v>
      </c>
      <c r="AC76" s="569">
        <v>0</v>
      </c>
      <c r="AD76" s="569">
        <v>0</v>
      </c>
      <c r="AE76" s="569">
        <v>0</v>
      </c>
      <c r="AF76" s="569">
        <v>0</v>
      </c>
      <c r="AG76" s="569">
        <v>0</v>
      </c>
      <c r="AH76" s="569">
        <v>0</v>
      </c>
      <c r="AI76" s="569">
        <v>0</v>
      </c>
      <c r="AJ76" s="569">
        <f t="shared" si="2"/>
        <v>1303.7493726</v>
      </c>
      <c r="AK76" s="999"/>
      <c r="AL76" s="999"/>
      <c r="AM76" s="999"/>
      <c r="AN76" s="999"/>
      <c r="AO76" s="999"/>
      <c r="AP76" s="999"/>
      <c r="AQ76" s="999"/>
      <c r="AR76" s="999"/>
      <c r="AS76" s="999"/>
      <c r="AT76" s="999"/>
      <c r="AU76" s="999"/>
      <c r="AV76" s="999"/>
      <c r="AW76" s="999"/>
      <c r="AX76" s="999"/>
      <c r="AY76" s="999"/>
      <c r="AZ76" s="999"/>
      <c r="BA76" s="999"/>
      <c r="BB76" s="999"/>
      <c r="BC76" s="999"/>
      <c r="BD76" s="999"/>
      <c r="BE76" s="999"/>
      <c r="BF76" s="999"/>
      <c r="BG76" s="999"/>
      <c r="BH76" s="999"/>
      <c r="BI76" s="999"/>
      <c r="BJ76" s="999"/>
      <c r="BK76" s="999"/>
      <c r="BL76" s="999"/>
      <c r="BM76" s="999"/>
      <c r="BN76" s="999"/>
      <c r="BO76" s="999"/>
      <c r="BP76" s="999"/>
      <c r="BQ76" s="999"/>
      <c r="BR76" s="999"/>
    </row>
    <row r="77" spans="2:70" x14ac:dyDescent="0.2">
      <c r="B77" s="727" t="s">
        <v>692</v>
      </c>
      <c r="C77" s="569">
        <v>0</v>
      </c>
      <c r="D77" s="569">
        <v>0</v>
      </c>
      <c r="E77" s="569">
        <v>0</v>
      </c>
      <c r="F77" s="569">
        <v>0</v>
      </c>
      <c r="G77" s="569">
        <v>0</v>
      </c>
      <c r="H77" s="569">
        <v>0</v>
      </c>
      <c r="I77" s="569">
        <v>0</v>
      </c>
      <c r="J77" s="569">
        <v>0</v>
      </c>
      <c r="K77" s="569">
        <v>0</v>
      </c>
      <c r="L77" s="569">
        <v>18.433416579999999</v>
      </c>
      <c r="M77" s="569">
        <v>18.433416579999999</v>
      </c>
      <c r="N77" s="569">
        <v>18.433416579999999</v>
      </c>
      <c r="O77" s="569">
        <v>18.433416579999999</v>
      </c>
      <c r="P77" s="569">
        <v>18.433416579999999</v>
      </c>
      <c r="Q77" s="569">
        <v>18.433416579999999</v>
      </c>
      <c r="R77" s="569">
        <v>18.433416579999999</v>
      </c>
      <c r="S77" s="569">
        <v>18.433416579999999</v>
      </c>
      <c r="T77" s="569">
        <v>18.433416579999999</v>
      </c>
      <c r="U77" s="569">
        <v>18.433416579999999</v>
      </c>
      <c r="V77" s="569">
        <v>0</v>
      </c>
      <c r="W77" s="569">
        <v>0</v>
      </c>
      <c r="X77" s="569">
        <v>0</v>
      </c>
      <c r="Y77" s="569">
        <v>0</v>
      </c>
      <c r="Z77" s="569">
        <v>0</v>
      </c>
      <c r="AA77" s="569">
        <v>0</v>
      </c>
      <c r="AB77" s="569">
        <v>0</v>
      </c>
      <c r="AC77" s="569">
        <v>0</v>
      </c>
      <c r="AD77" s="569">
        <v>0</v>
      </c>
      <c r="AE77" s="569">
        <v>0</v>
      </c>
      <c r="AF77" s="569">
        <v>0</v>
      </c>
      <c r="AG77" s="569">
        <v>0</v>
      </c>
      <c r="AH77" s="569">
        <v>0</v>
      </c>
      <c r="AI77" s="569">
        <v>0</v>
      </c>
      <c r="AJ77" s="569">
        <f t="shared" si="2"/>
        <v>184.33416579999999</v>
      </c>
      <c r="AK77" s="999"/>
      <c r="AL77" s="999"/>
      <c r="AM77" s="999"/>
      <c r="AN77" s="999"/>
      <c r="AO77" s="999"/>
      <c r="AP77" s="999"/>
      <c r="AQ77" s="999"/>
      <c r="AR77" s="999"/>
      <c r="AS77" s="999"/>
      <c r="AT77" s="999"/>
      <c r="AU77" s="999"/>
      <c r="AV77" s="999"/>
      <c r="AW77" s="999"/>
      <c r="AX77" s="999"/>
      <c r="AY77" s="999"/>
      <c r="AZ77" s="999"/>
      <c r="BA77" s="999"/>
      <c r="BB77" s="999"/>
      <c r="BC77" s="999"/>
      <c r="BD77" s="999"/>
      <c r="BE77" s="999"/>
      <c r="BF77" s="999"/>
      <c r="BG77" s="999"/>
      <c r="BH77" s="999"/>
      <c r="BI77" s="999"/>
      <c r="BJ77" s="999"/>
      <c r="BK77" s="999"/>
      <c r="BL77" s="999"/>
      <c r="BM77" s="999"/>
      <c r="BN77" s="999"/>
      <c r="BO77" s="999"/>
      <c r="BP77" s="999"/>
      <c r="BQ77" s="999"/>
      <c r="BR77" s="999"/>
    </row>
    <row r="78" spans="2:70" x14ac:dyDescent="0.2">
      <c r="B78" s="269" t="s">
        <v>698</v>
      </c>
      <c r="C78" s="569">
        <f>+C79+C80</f>
        <v>0</v>
      </c>
      <c r="D78" s="569">
        <f t="shared" ref="D78:AI78" si="25">+D79+D80</f>
        <v>0</v>
      </c>
      <c r="E78" s="569">
        <f t="shared" si="25"/>
        <v>0</v>
      </c>
      <c r="F78" s="569">
        <f t="shared" si="25"/>
        <v>0</v>
      </c>
      <c r="G78" s="569">
        <f t="shared" si="25"/>
        <v>0</v>
      </c>
      <c r="H78" s="569">
        <f t="shared" si="25"/>
        <v>0</v>
      </c>
      <c r="I78" s="569">
        <f t="shared" si="25"/>
        <v>0</v>
      </c>
      <c r="J78" s="569">
        <f t="shared" si="25"/>
        <v>0</v>
      </c>
      <c r="K78" s="569">
        <f t="shared" si="25"/>
        <v>0</v>
      </c>
      <c r="L78" s="569">
        <f t="shared" si="25"/>
        <v>619.77296336909808</v>
      </c>
      <c r="M78" s="569">
        <f t="shared" si="25"/>
        <v>619.77296336909808</v>
      </c>
      <c r="N78" s="569">
        <f t="shared" si="25"/>
        <v>619.77296336909808</v>
      </c>
      <c r="O78" s="569">
        <f t="shared" si="25"/>
        <v>619.77296336909808</v>
      </c>
      <c r="P78" s="569">
        <f t="shared" si="25"/>
        <v>619.77296336909808</v>
      </c>
      <c r="Q78" s="569">
        <f t="shared" si="25"/>
        <v>619.77296336909808</v>
      </c>
      <c r="R78" s="569">
        <f t="shared" si="25"/>
        <v>619.77296336909808</v>
      </c>
      <c r="S78" s="569">
        <f t="shared" si="25"/>
        <v>619.77296336909808</v>
      </c>
      <c r="T78" s="569">
        <f t="shared" si="25"/>
        <v>619.77296336909808</v>
      </c>
      <c r="U78" s="569">
        <f t="shared" si="25"/>
        <v>619.77296336909808</v>
      </c>
      <c r="V78" s="569">
        <f t="shared" si="25"/>
        <v>0</v>
      </c>
      <c r="W78" s="569">
        <f t="shared" si="25"/>
        <v>0</v>
      </c>
      <c r="X78" s="569">
        <f t="shared" si="25"/>
        <v>0</v>
      </c>
      <c r="Y78" s="569">
        <f t="shared" si="25"/>
        <v>0</v>
      </c>
      <c r="Z78" s="569">
        <f t="shared" si="25"/>
        <v>0</v>
      </c>
      <c r="AA78" s="569">
        <f t="shared" si="25"/>
        <v>0</v>
      </c>
      <c r="AB78" s="569">
        <f t="shared" si="25"/>
        <v>0</v>
      </c>
      <c r="AC78" s="569">
        <f t="shared" si="25"/>
        <v>0</v>
      </c>
      <c r="AD78" s="569">
        <f t="shared" si="25"/>
        <v>0</v>
      </c>
      <c r="AE78" s="569">
        <f t="shared" si="25"/>
        <v>0</v>
      </c>
      <c r="AF78" s="569">
        <f t="shared" si="25"/>
        <v>0</v>
      </c>
      <c r="AG78" s="569">
        <f t="shared" si="25"/>
        <v>0</v>
      </c>
      <c r="AH78" s="569">
        <f t="shared" si="25"/>
        <v>0</v>
      </c>
      <c r="AI78" s="569">
        <f t="shared" si="25"/>
        <v>0</v>
      </c>
      <c r="AJ78" s="569">
        <f t="shared" si="2"/>
        <v>6197.7296336909794</v>
      </c>
      <c r="AK78" s="999"/>
      <c r="AL78" s="999"/>
      <c r="AM78" s="999"/>
      <c r="AN78" s="999"/>
      <c r="AO78" s="999"/>
      <c r="AP78" s="999"/>
      <c r="AQ78" s="999"/>
      <c r="AR78" s="999"/>
      <c r="AS78" s="999"/>
      <c r="AT78" s="999"/>
      <c r="AU78" s="999"/>
      <c r="AV78" s="999"/>
      <c r="AW78" s="999"/>
      <c r="AX78" s="999"/>
      <c r="AY78" s="999"/>
      <c r="AZ78" s="999"/>
      <c r="BA78" s="999"/>
      <c r="BB78" s="999"/>
      <c r="BC78" s="999"/>
      <c r="BD78" s="999"/>
      <c r="BE78" s="999"/>
      <c r="BF78" s="999"/>
      <c r="BG78" s="999"/>
      <c r="BH78" s="999"/>
      <c r="BI78" s="999"/>
      <c r="BJ78" s="999"/>
      <c r="BK78" s="999"/>
      <c r="BL78" s="999"/>
      <c r="BM78" s="999"/>
      <c r="BN78" s="999"/>
      <c r="BO78" s="999"/>
      <c r="BP78" s="999"/>
      <c r="BQ78" s="999"/>
      <c r="BR78" s="999"/>
    </row>
    <row r="79" spans="2:70" x14ac:dyDescent="0.2">
      <c r="B79" s="614" t="s">
        <v>688</v>
      </c>
      <c r="C79" s="569">
        <v>0</v>
      </c>
      <c r="D79" s="569">
        <v>0</v>
      </c>
      <c r="E79" s="569">
        <v>0</v>
      </c>
      <c r="F79" s="569">
        <v>0</v>
      </c>
      <c r="G79" s="569">
        <v>0</v>
      </c>
      <c r="H79" s="569">
        <v>0</v>
      </c>
      <c r="I79" s="569">
        <v>0</v>
      </c>
      <c r="J79" s="569">
        <v>0</v>
      </c>
      <c r="K79" s="569">
        <v>0</v>
      </c>
      <c r="L79" s="569">
        <v>334.20725115879799</v>
      </c>
      <c r="M79" s="569">
        <v>334.20725115879799</v>
      </c>
      <c r="N79" s="569">
        <v>334.20725115879799</v>
      </c>
      <c r="O79" s="569">
        <v>334.20725115879799</v>
      </c>
      <c r="P79" s="569">
        <v>334.20725115879799</v>
      </c>
      <c r="Q79" s="569">
        <v>334.20725115879799</v>
      </c>
      <c r="R79" s="569">
        <v>334.20725115879799</v>
      </c>
      <c r="S79" s="569">
        <v>334.20725115879799</v>
      </c>
      <c r="T79" s="569">
        <v>334.20725115879799</v>
      </c>
      <c r="U79" s="569">
        <v>334.20725115879799</v>
      </c>
      <c r="V79" s="569">
        <v>0</v>
      </c>
      <c r="W79" s="569">
        <v>0</v>
      </c>
      <c r="X79" s="569">
        <v>0</v>
      </c>
      <c r="Y79" s="569">
        <v>0</v>
      </c>
      <c r="Z79" s="569">
        <v>0</v>
      </c>
      <c r="AA79" s="569">
        <v>0</v>
      </c>
      <c r="AB79" s="569">
        <v>0</v>
      </c>
      <c r="AC79" s="569">
        <v>0</v>
      </c>
      <c r="AD79" s="569">
        <v>0</v>
      </c>
      <c r="AE79" s="569">
        <v>0</v>
      </c>
      <c r="AF79" s="569">
        <v>0</v>
      </c>
      <c r="AG79" s="569">
        <v>0</v>
      </c>
      <c r="AH79" s="569">
        <v>0</v>
      </c>
      <c r="AI79" s="569">
        <v>0</v>
      </c>
      <c r="AJ79" s="569">
        <f t="shared" si="2"/>
        <v>3342.07251158798</v>
      </c>
      <c r="AK79" s="999"/>
      <c r="AL79" s="999"/>
      <c r="AM79" s="999"/>
      <c r="AN79" s="999"/>
      <c r="AO79" s="999"/>
      <c r="AP79" s="999"/>
      <c r="AQ79" s="999"/>
      <c r="AR79" s="999"/>
      <c r="AS79" s="999"/>
      <c r="AT79" s="999"/>
      <c r="AU79" s="999"/>
      <c r="AV79" s="999"/>
      <c r="AW79" s="999"/>
      <c r="AX79" s="999"/>
      <c r="AY79" s="999"/>
      <c r="AZ79" s="999"/>
      <c r="BA79" s="999"/>
      <c r="BB79" s="999"/>
      <c r="BC79" s="999"/>
      <c r="BD79" s="999"/>
      <c r="BE79" s="999"/>
      <c r="BF79" s="999"/>
      <c r="BG79" s="999"/>
      <c r="BH79" s="999"/>
      <c r="BI79" s="999"/>
      <c r="BJ79" s="999"/>
      <c r="BK79" s="999"/>
      <c r="BL79" s="999"/>
      <c r="BM79" s="999"/>
      <c r="BN79" s="999"/>
      <c r="BO79" s="999"/>
      <c r="BP79" s="999"/>
      <c r="BQ79" s="999"/>
      <c r="BR79" s="999"/>
    </row>
    <row r="80" spans="2:70" x14ac:dyDescent="0.2">
      <c r="B80" s="614" t="s">
        <v>689</v>
      </c>
      <c r="C80" s="569">
        <v>0</v>
      </c>
      <c r="D80" s="569">
        <v>0</v>
      </c>
      <c r="E80" s="569">
        <v>0</v>
      </c>
      <c r="F80" s="569">
        <v>0</v>
      </c>
      <c r="G80" s="569">
        <v>0</v>
      </c>
      <c r="H80" s="569">
        <v>0</v>
      </c>
      <c r="I80" s="569">
        <v>0</v>
      </c>
      <c r="J80" s="569">
        <v>0</v>
      </c>
      <c r="K80" s="569">
        <v>0</v>
      </c>
      <c r="L80" s="569">
        <v>285.56571221030003</v>
      </c>
      <c r="M80" s="569">
        <v>285.56571221030003</v>
      </c>
      <c r="N80" s="569">
        <v>285.56571221030003</v>
      </c>
      <c r="O80" s="569">
        <v>285.56571221030003</v>
      </c>
      <c r="P80" s="569">
        <v>285.56571221030003</v>
      </c>
      <c r="Q80" s="569">
        <v>285.56571221030003</v>
      </c>
      <c r="R80" s="569">
        <v>285.56571221030003</v>
      </c>
      <c r="S80" s="569">
        <v>285.56571221030003</v>
      </c>
      <c r="T80" s="569">
        <v>285.56571221030003</v>
      </c>
      <c r="U80" s="569">
        <v>285.56571221030003</v>
      </c>
      <c r="V80" s="569">
        <v>0</v>
      </c>
      <c r="W80" s="569">
        <v>0</v>
      </c>
      <c r="X80" s="569">
        <v>0</v>
      </c>
      <c r="Y80" s="569">
        <v>0</v>
      </c>
      <c r="Z80" s="569">
        <v>0</v>
      </c>
      <c r="AA80" s="569">
        <v>0</v>
      </c>
      <c r="AB80" s="569">
        <v>0</v>
      </c>
      <c r="AC80" s="569">
        <v>0</v>
      </c>
      <c r="AD80" s="569">
        <v>0</v>
      </c>
      <c r="AE80" s="569">
        <v>0</v>
      </c>
      <c r="AF80" s="569">
        <v>0</v>
      </c>
      <c r="AG80" s="569">
        <v>0</v>
      </c>
      <c r="AH80" s="569">
        <v>0</v>
      </c>
      <c r="AI80" s="569">
        <v>0</v>
      </c>
      <c r="AJ80" s="569">
        <f t="shared" si="2"/>
        <v>2855.6571221030008</v>
      </c>
      <c r="AK80" s="999"/>
      <c r="AL80" s="999"/>
      <c r="AM80" s="999"/>
      <c r="AN80" s="999"/>
      <c r="AO80" s="999"/>
      <c r="AP80" s="999"/>
      <c r="AQ80" s="999"/>
      <c r="AR80" s="999"/>
      <c r="AS80" s="999"/>
      <c r="AT80" s="999"/>
      <c r="AU80" s="999"/>
      <c r="AV80" s="999"/>
      <c r="AW80" s="999"/>
      <c r="AX80" s="999"/>
      <c r="AY80" s="999"/>
      <c r="AZ80" s="999"/>
      <c r="BA80" s="999"/>
      <c r="BB80" s="999"/>
      <c r="BC80" s="999"/>
      <c r="BD80" s="999"/>
      <c r="BE80" s="999"/>
      <c r="BF80" s="999"/>
      <c r="BG80" s="999"/>
      <c r="BH80" s="999"/>
      <c r="BI80" s="999"/>
      <c r="BJ80" s="999"/>
      <c r="BK80" s="999"/>
      <c r="BL80" s="999"/>
      <c r="BM80" s="999"/>
      <c r="BN80" s="999"/>
      <c r="BO80" s="999"/>
      <c r="BP80" s="999"/>
      <c r="BQ80" s="999"/>
      <c r="BR80" s="999"/>
    </row>
    <row r="81" spans="2:70" x14ac:dyDescent="0.2">
      <c r="B81" s="269" t="s">
        <v>699</v>
      </c>
      <c r="C81" s="569">
        <f>+C82+C83</f>
        <v>0</v>
      </c>
      <c r="D81" s="569">
        <f t="shared" ref="D81:AI81" si="26">+D82+D83</f>
        <v>0</v>
      </c>
      <c r="E81" s="569">
        <f t="shared" si="26"/>
        <v>0</v>
      </c>
      <c r="F81" s="569">
        <f t="shared" si="26"/>
        <v>0</v>
      </c>
      <c r="G81" s="569">
        <f t="shared" si="26"/>
        <v>0</v>
      </c>
      <c r="H81" s="569">
        <f t="shared" si="26"/>
        <v>0</v>
      </c>
      <c r="I81" s="569">
        <f t="shared" si="26"/>
        <v>0</v>
      </c>
      <c r="J81" s="569">
        <f t="shared" si="26"/>
        <v>0</v>
      </c>
      <c r="K81" s="569">
        <f t="shared" si="26"/>
        <v>0</v>
      </c>
      <c r="L81" s="569">
        <f t="shared" si="26"/>
        <v>8.1790141879786908</v>
      </c>
      <c r="M81" s="569">
        <f t="shared" si="26"/>
        <v>8.1790141879786908</v>
      </c>
      <c r="N81" s="569">
        <f t="shared" si="26"/>
        <v>8.1790141879786908</v>
      </c>
      <c r="O81" s="569">
        <f t="shared" si="26"/>
        <v>8.1790141879786908</v>
      </c>
      <c r="P81" s="569">
        <f t="shared" si="26"/>
        <v>8.1790141879786908</v>
      </c>
      <c r="Q81" s="569">
        <f t="shared" si="26"/>
        <v>8.1790141879786908</v>
      </c>
      <c r="R81" s="569">
        <f t="shared" si="26"/>
        <v>8.1790141879786908</v>
      </c>
      <c r="S81" s="569">
        <f t="shared" si="26"/>
        <v>8.1790141879786908</v>
      </c>
      <c r="T81" s="569">
        <f t="shared" si="26"/>
        <v>8.1790141879786908</v>
      </c>
      <c r="U81" s="569">
        <f t="shared" si="26"/>
        <v>8.1790141879786908</v>
      </c>
      <c r="V81" s="569">
        <f t="shared" si="26"/>
        <v>0</v>
      </c>
      <c r="W81" s="569">
        <f t="shared" si="26"/>
        <v>0</v>
      </c>
      <c r="X81" s="569">
        <f t="shared" si="26"/>
        <v>0</v>
      </c>
      <c r="Y81" s="569">
        <f t="shared" si="26"/>
        <v>0</v>
      </c>
      <c r="Z81" s="569">
        <f t="shared" si="26"/>
        <v>0</v>
      </c>
      <c r="AA81" s="569">
        <f t="shared" si="26"/>
        <v>0</v>
      </c>
      <c r="AB81" s="569">
        <f t="shared" si="26"/>
        <v>0</v>
      </c>
      <c r="AC81" s="569">
        <f t="shared" si="26"/>
        <v>0</v>
      </c>
      <c r="AD81" s="569">
        <f t="shared" si="26"/>
        <v>0</v>
      </c>
      <c r="AE81" s="569">
        <f t="shared" si="26"/>
        <v>0</v>
      </c>
      <c r="AF81" s="569">
        <f t="shared" si="26"/>
        <v>0</v>
      </c>
      <c r="AG81" s="569">
        <f t="shared" si="26"/>
        <v>0</v>
      </c>
      <c r="AH81" s="569">
        <f t="shared" si="26"/>
        <v>0</v>
      </c>
      <c r="AI81" s="569">
        <f t="shared" si="26"/>
        <v>0</v>
      </c>
      <c r="AJ81" s="569">
        <f t="shared" ref="AJ81:AJ122" si="27">SUM(C81:AI81)</f>
        <v>81.79014187978693</v>
      </c>
      <c r="AK81" s="999"/>
      <c r="AL81" s="999"/>
      <c r="AM81" s="999"/>
      <c r="AN81" s="999"/>
      <c r="AO81" s="999"/>
      <c r="AP81" s="999"/>
      <c r="AQ81" s="999"/>
      <c r="AR81" s="999"/>
      <c r="AS81" s="999"/>
      <c r="AT81" s="999"/>
      <c r="AU81" s="999"/>
      <c r="AV81" s="999"/>
      <c r="AW81" s="999"/>
      <c r="AX81" s="999"/>
      <c r="AY81" s="999"/>
      <c r="AZ81" s="999"/>
      <c r="BA81" s="999"/>
      <c r="BB81" s="999"/>
      <c r="BC81" s="999"/>
      <c r="BD81" s="999"/>
      <c r="BE81" s="999"/>
      <c r="BF81" s="999"/>
      <c r="BG81" s="999"/>
      <c r="BH81" s="999"/>
      <c r="BI81" s="999"/>
      <c r="BJ81" s="999"/>
      <c r="BK81" s="999"/>
      <c r="BL81" s="999"/>
      <c r="BM81" s="999"/>
      <c r="BN81" s="999"/>
      <c r="BO81" s="999"/>
      <c r="BP81" s="999"/>
      <c r="BQ81" s="999"/>
      <c r="BR81" s="999"/>
    </row>
    <row r="82" spans="2:70" x14ac:dyDescent="0.2">
      <c r="B82" s="614" t="s">
        <v>688</v>
      </c>
      <c r="C82" s="569">
        <v>0</v>
      </c>
      <c r="D82" s="569">
        <v>0</v>
      </c>
      <c r="E82" s="569">
        <v>0</v>
      </c>
      <c r="F82" s="569">
        <v>0</v>
      </c>
      <c r="G82" s="569">
        <v>0</v>
      </c>
      <c r="H82" s="569">
        <v>0</v>
      </c>
      <c r="I82" s="569">
        <v>0</v>
      </c>
      <c r="J82" s="569">
        <v>0</v>
      </c>
      <c r="K82" s="569">
        <v>0</v>
      </c>
      <c r="L82" s="569">
        <v>5.6432414272394302</v>
      </c>
      <c r="M82" s="569">
        <v>5.6432414272394302</v>
      </c>
      <c r="N82" s="569">
        <v>5.6432414272394302</v>
      </c>
      <c r="O82" s="569">
        <v>5.6432414272394302</v>
      </c>
      <c r="P82" s="569">
        <v>5.6432414272394302</v>
      </c>
      <c r="Q82" s="569">
        <v>5.6432414272394302</v>
      </c>
      <c r="R82" s="569">
        <v>5.6432414272394302</v>
      </c>
      <c r="S82" s="569">
        <v>5.6432414272394302</v>
      </c>
      <c r="T82" s="569">
        <v>5.6432414272394302</v>
      </c>
      <c r="U82" s="569">
        <v>5.6432414272394302</v>
      </c>
      <c r="V82" s="569">
        <v>0</v>
      </c>
      <c r="W82" s="569">
        <v>0</v>
      </c>
      <c r="X82" s="569">
        <v>0</v>
      </c>
      <c r="Y82" s="569">
        <v>0</v>
      </c>
      <c r="Z82" s="569">
        <v>0</v>
      </c>
      <c r="AA82" s="569">
        <v>0</v>
      </c>
      <c r="AB82" s="569">
        <v>0</v>
      </c>
      <c r="AC82" s="569">
        <v>0</v>
      </c>
      <c r="AD82" s="569">
        <v>0</v>
      </c>
      <c r="AE82" s="569">
        <v>0</v>
      </c>
      <c r="AF82" s="569">
        <v>0</v>
      </c>
      <c r="AG82" s="569">
        <v>0</v>
      </c>
      <c r="AH82" s="569">
        <v>0</v>
      </c>
      <c r="AI82" s="569">
        <v>0</v>
      </c>
      <c r="AJ82" s="569">
        <f t="shared" si="27"/>
        <v>56.432414272394304</v>
      </c>
      <c r="AK82" s="999"/>
      <c r="AL82" s="999"/>
      <c r="AM82" s="999"/>
      <c r="AN82" s="999"/>
      <c r="AO82" s="999"/>
      <c r="AP82" s="999"/>
      <c r="AQ82" s="999"/>
      <c r="AR82" s="999"/>
      <c r="AS82" s="999"/>
      <c r="AT82" s="999"/>
      <c r="AU82" s="999"/>
      <c r="AV82" s="999"/>
      <c r="AW82" s="999"/>
      <c r="AX82" s="999"/>
      <c r="AY82" s="999"/>
      <c r="AZ82" s="999"/>
      <c r="BA82" s="999"/>
      <c r="BB82" s="999"/>
      <c r="BC82" s="999"/>
      <c r="BD82" s="999"/>
      <c r="BE82" s="999"/>
      <c r="BF82" s="999"/>
      <c r="BG82" s="999"/>
      <c r="BH82" s="999"/>
      <c r="BI82" s="999"/>
      <c r="BJ82" s="999"/>
      <c r="BK82" s="999"/>
      <c r="BL82" s="999"/>
      <c r="BM82" s="999"/>
      <c r="BN82" s="999"/>
      <c r="BO82" s="999"/>
      <c r="BP82" s="999"/>
      <c r="BQ82" s="999"/>
      <c r="BR82" s="999"/>
    </row>
    <row r="83" spans="2:70" x14ac:dyDescent="0.2">
      <c r="B83" s="614" t="s">
        <v>689</v>
      </c>
      <c r="C83" s="569">
        <v>0</v>
      </c>
      <c r="D83" s="569">
        <v>0</v>
      </c>
      <c r="E83" s="569">
        <v>0</v>
      </c>
      <c r="F83" s="569">
        <v>0</v>
      </c>
      <c r="G83" s="569">
        <v>0</v>
      </c>
      <c r="H83" s="569">
        <v>0</v>
      </c>
      <c r="I83" s="569">
        <v>0</v>
      </c>
      <c r="J83" s="569">
        <v>0</v>
      </c>
      <c r="K83" s="569">
        <v>0</v>
      </c>
      <c r="L83" s="569">
        <v>2.5357727607392597</v>
      </c>
      <c r="M83" s="569">
        <v>2.5357727607392597</v>
      </c>
      <c r="N83" s="569">
        <v>2.5357727607392597</v>
      </c>
      <c r="O83" s="569">
        <v>2.5357727607392597</v>
      </c>
      <c r="P83" s="569">
        <v>2.5357727607392597</v>
      </c>
      <c r="Q83" s="569">
        <v>2.5357727607392597</v>
      </c>
      <c r="R83" s="569">
        <v>2.5357727607392597</v>
      </c>
      <c r="S83" s="569">
        <v>2.5357727607392597</v>
      </c>
      <c r="T83" s="569">
        <v>2.5357727607392597</v>
      </c>
      <c r="U83" s="569">
        <v>2.5357727607392597</v>
      </c>
      <c r="V83" s="569">
        <v>0</v>
      </c>
      <c r="W83" s="569">
        <v>0</v>
      </c>
      <c r="X83" s="569">
        <v>0</v>
      </c>
      <c r="Y83" s="569">
        <v>0</v>
      </c>
      <c r="Z83" s="569">
        <v>0</v>
      </c>
      <c r="AA83" s="569">
        <v>0</v>
      </c>
      <c r="AB83" s="569">
        <v>0</v>
      </c>
      <c r="AC83" s="569">
        <v>0</v>
      </c>
      <c r="AD83" s="569">
        <v>0</v>
      </c>
      <c r="AE83" s="569">
        <v>0</v>
      </c>
      <c r="AF83" s="569">
        <v>0</v>
      </c>
      <c r="AG83" s="569">
        <v>0</v>
      </c>
      <c r="AH83" s="569">
        <v>0</v>
      </c>
      <c r="AI83" s="569">
        <v>0</v>
      </c>
      <c r="AJ83" s="569">
        <f t="shared" si="27"/>
        <v>25.357727607392597</v>
      </c>
      <c r="AK83" s="999"/>
      <c r="AL83" s="999"/>
      <c r="AM83" s="999"/>
      <c r="AN83" s="999"/>
      <c r="AO83" s="999"/>
      <c r="AP83" s="999"/>
      <c r="AQ83" s="999"/>
      <c r="AR83" s="999"/>
      <c r="AS83" s="999"/>
      <c r="AT83" s="999"/>
      <c r="AU83" s="999"/>
      <c r="AV83" s="999"/>
      <c r="AW83" s="999"/>
      <c r="AX83" s="999"/>
      <c r="AY83" s="999"/>
      <c r="AZ83" s="999"/>
      <c r="BA83" s="999"/>
      <c r="BB83" s="999"/>
      <c r="BC83" s="999"/>
      <c r="BD83" s="999"/>
      <c r="BE83" s="999"/>
      <c r="BF83" s="999"/>
      <c r="BG83" s="999"/>
      <c r="BH83" s="999"/>
      <c r="BI83" s="999"/>
      <c r="BJ83" s="999"/>
      <c r="BK83" s="999"/>
      <c r="BL83" s="999"/>
      <c r="BM83" s="999"/>
      <c r="BN83" s="999"/>
      <c r="BO83" s="999"/>
      <c r="BP83" s="999"/>
      <c r="BQ83" s="999"/>
      <c r="BR83" s="999"/>
    </row>
    <row r="84" spans="2:70" x14ac:dyDescent="0.2">
      <c r="B84" s="585" t="s">
        <v>700</v>
      </c>
      <c r="C84" s="586">
        <v>0</v>
      </c>
      <c r="D84" s="586">
        <v>0</v>
      </c>
      <c r="E84" s="586">
        <v>0</v>
      </c>
      <c r="F84" s="586">
        <v>0</v>
      </c>
      <c r="G84" s="586">
        <v>0</v>
      </c>
      <c r="H84" s="586">
        <v>0</v>
      </c>
      <c r="I84" s="586">
        <v>0</v>
      </c>
      <c r="J84" s="586">
        <v>0</v>
      </c>
      <c r="K84" s="586">
        <v>0</v>
      </c>
      <c r="L84" s="586">
        <v>0</v>
      </c>
      <c r="M84" s="586">
        <v>0</v>
      </c>
      <c r="N84" s="586">
        <v>0</v>
      </c>
      <c r="O84" s="586">
        <v>0</v>
      </c>
      <c r="P84" s="586">
        <v>0</v>
      </c>
      <c r="Q84" s="586">
        <v>0</v>
      </c>
      <c r="R84" s="586">
        <v>0</v>
      </c>
      <c r="S84" s="586">
        <v>0</v>
      </c>
      <c r="T84" s="586">
        <v>0</v>
      </c>
      <c r="U84" s="586">
        <v>0</v>
      </c>
      <c r="V84" s="586">
        <v>0</v>
      </c>
      <c r="W84" s="586">
        <v>0</v>
      </c>
      <c r="X84" s="586">
        <v>1143.1434714186598</v>
      </c>
      <c r="Y84" s="586">
        <v>1143.1434714186598</v>
      </c>
      <c r="Z84" s="586">
        <v>1143.1434714186598</v>
      </c>
      <c r="AA84" s="586">
        <v>1143.1434714186598</v>
      </c>
      <c r="AB84" s="586">
        <v>1143.1434714186598</v>
      </c>
      <c r="AC84" s="586">
        <v>1143.1434714186598</v>
      </c>
      <c r="AD84" s="586">
        <v>1143.1434714186598</v>
      </c>
      <c r="AE84" s="586">
        <v>1143.1434714186598</v>
      </c>
      <c r="AF84" s="586">
        <v>1143.1434714186598</v>
      </c>
      <c r="AG84" s="586">
        <v>1143.1434714186598</v>
      </c>
      <c r="AH84" s="586">
        <v>0</v>
      </c>
      <c r="AI84" s="586">
        <v>0</v>
      </c>
      <c r="AJ84" s="586">
        <f t="shared" si="27"/>
        <v>11431.434714186598</v>
      </c>
      <c r="AK84" s="999"/>
      <c r="AL84" s="999"/>
      <c r="AM84" s="999"/>
      <c r="AN84" s="999"/>
      <c r="AO84" s="999"/>
      <c r="AP84" s="999"/>
      <c r="AQ84" s="999"/>
      <c r="AR84" s="999"/>
      <c r="AS84" s="999"/>
      <c r="AT84" s="999"/>
      <c r="AU84" s="999"/>
      <c r="AV84" s="999"/>
      <c r="AW84" s="999"/>
      <c r="AX84" s="999"/>
      <c r="AY84" s="999"/>
      <c r="AZ84" s="999"/>
      <c r="BA84" s="999"/>
      <c r="BB84" s="999"/>
      <c r="BC84" s="999"/>
      <c r="BD84" s="999"/>
      <c r="BE84" s="999"/>
      <c r="BF84" s="999"/>
      <c r="BG84" s="999"/>
      <c r="BH84" s="999"/>
      <c r="BI84" s="999"/>
      <c r="BJ84" s="999"/>
      <c r="BK84" s="999"/>
      <c r="BL84" s="999"/>
      <c r="BM84" s="999"/>
      <c r="BN84" s="999"/>
      <c r="BO84" s="999"/>
      <c r="BP84" s="999"/>
      <c r="BQ84" s="999"/>
      <c r="BR84" s="999"/>
    </row>
    <row r="85" spans="2:70" x14ac:dyDescent="0.2">
      <c r="B85" s="592" t="s">
        <v>701</v>
      </c>
      <c r="C85" s="587">
        <v>0</v>
      </c>
      <c r="D85" s="587">
        <v>263.60023000000001</v>
      </c>
      <c r="E85" s="587">
        <v>0</v>
      </c>
      <c r="F85" s="587">
        <v>0</v>
      </c>
      <c r="G85" s="587">
        <v>0</v>
      </c>
      <c r="H85" s="587">
        <v>0</v>
      </c>
      <c r="I85" s="587">
        <v>0</v>
      </c>
      <c r="J85" s="587">
        <v>0</v>
      </c>
      <c r="K85" s="587">
        <v>0</v>
      </c>
      <c r="L85" s="587">
        <v>0</v>
      </c>
      <c r="M85" s="587">
        <v>0</v>
      </c>
      <c r="N85" s="587">
        <v>0</v>
      </c>
      <c r="O85" s="587">
        <v>0</v>
      </c>
      <c r="P85" s="587">
        <v>0</v>
      </c>
      <c r="Q85" s="587">
        <v>0</v>
      </c>
      <c r="R85" s="587">
        <v>0</v>
      </c>
      <c r="S85" s="587">
        <v>0</v>
      </c>
      <c r="T85" s="587">
        <v>0</v>
      </c>
      <c r="U85" s="587">
        <v>0</v>
      </c>
      <c r="V85" s="587">
        <v>0</v>
      </c>
      <c r="W85" s="587">
        <v>0</v>
      </c>
      <c r="X85" s="587">
        <v>0</v>
      </c>
      <c r="Y85" s="587">
        <v>0</v>
      </c>
      <c r="Z85" s="587">
        <v>0</v>
      </c>
      <c r="AA85" s="587">
        <v>0</v>
      </c>
      <c r="AB85" s="587">
        <v>0</v>
      </c>
      <c r="AC85" s="587">
        <v>0</v>
      </c>
      <c r="AD85" s="587">
        <v>0</v>
      </c>
      <c r="AE85" s="587">
        <v>0</v>
      </c>
      <c r="AF85" s="587">
        <v>0</v>
      </c>
      <c r="AG85" s="587">
        <v>0</v>
      </c>
      <c r="AH85" s="587">
        <v>0</v>
      </c>
      <c r="AI85" s="587">
        <v>0</v>
      </c>
      <c r="AJ85" s="587">
        <f t="shared" si="27"/>
        <v>263.60023000000001</v>
      </c>
      <c r="AK85" s="999"/>
      <c r="AL85" s="999"/>
      <c r="AM85" s="999"/>
      <c r="AN85" s="999"/>
      <c r="AO85" s="999"/>
      <c r="AP85" s="999"/>
      <c r="AQ85" s="999"/>
      <c r="AR85" s="999"/>
      <c r="AS85" s="999"/>
      <c r="AT85" s="999"/>
      <c r="AU85" s="999"/>
      <c r="AV85" s="999"/>
      <c r="AW85" s="999"/>
      <c r="AX85" s="999"/>
      <c r="AY85" s="999"/>
      <c r="AZ85" s="999"/>
      <c r="BA85" s="999"/>
      <c r="BB85" s="999"/>
      <c r="BC85" s="999"/>
      <c r="BD85" s="999"/>
      <c r="BE85" s="999"/>
      <c r="BF85" s="999"/>
      <c r="BG85" s="999"/>
      <c r="BH85" s="999"/>
      <c r="BI85" s="999"/>
      <c r="BJ85" s="999"/>
      <c r="BK85" s="999"/>
      <c r="BL85" s="999"/>
      <c r="BM85" s="999"/>
      <c r="BN85" s="999"/>
      <c r="BO85" s="999"/>
      <c r="BP85" s="999"/>
      <c r="BQ85" s="999"/>
      <c r="BR85" s="999"/>
    </row>
    <row r="86" spans="2:70" x14ac:dyDescent="0.2">
      <c r="B86" s="563" t="s">
        <v>702</v>
      </c>
      <c r="C86" s="588">
        <v>0</v>
      </c>
      <c r="D86" s="588">
        <v>0</v>
      </c>
      <c r="E86" s="588">
        <v>965.78370199999995</v>
      </c>
      <c r="F86" s="588">
        <v>0</v>
      </c>
      <c r="G86" s="588">
        <v>0</v>
      </c>
      <c r="H86" s="588">
        <v>0</v>
      </c>
      <c r="I86" s="588">
        <v>0</v>
      </c>
      <c r="J86" s="588">
        <v>0</v>
      </c>
      <c r="K86" s="588">
        <v>0</v>
      </c>
      <c r="L86" s="588">
        <v>0</v>
      </c>
      <c r="M86" s="588">
        <v>0</v>
      </c>
      <c r="N86" s="588">
        <v>0</v>
      </c>
      <c r="O86" s="588">
        <v>0</v>
      </c>
      <c r="P86" s="588">
        <v>0</v>
      </c>
      <c r="Q86" s="588">
        <v>0</v>
      </c>
      <c r="R86" s="588">
        <v>0</v>
      </c>
      <c r="S86" s="588">
        <v>0</v>
      </c>
      <c r="T86" s="588">
        <v>0</v>
      </c>
      <c r="U86" s="588">
        <v>0</v>
      </c>
      <c r="V86" s="588">
        <v>0</v>
      </c>
      <c r="W86" s="588">
        <v>0</v>
      </c>
      <c r="X86" s="588">
        <v>0</v>
      </c>
      <c r="Y86" s="588">
        <v>0</v>
      </c>
      <c r="Z86" s="588">
        <v>0</v>
      </c>
      <c r="AA86" s="588">
        <v>0</v>
      </c>
      <c r="AB86" s="588">
        <v>0</v>
      </c>
      <c r="AC86" s="588">
        <v>0</v>
      </c>
      <c r="AD86" s="588">
        <v>0</v>
      </c>
      <c r="AE86" s="588">
        <v>0</v>
      </c>
      <c r="AF86" s="588">
        <v>0</v>
      </c>
      <c r="AG86" s="588">
        <v>0</v>
      </c>
      <c r="AH86" s="588">
        <v>0</v>
      </c>
      <c r="AI86" s="588">
        <v>0</v>
      </c>
      <c r="AJ86" s="588">
        <f t="shared" si="27"/>
        <v>965.78370199999995</v>
      </c>
      <c r="AK86" s="999"/>
      <c r="AL86" s="999"/>
      <c r="AM86" s="999"/>
      <c r="AN86" s="999"/>
      <c r="AO86" s="999"/>
      <c r="AP86" s="999"/>
      <c r="AQ86" s="999"/>
      <c r="AR86" s="999"/>
      <c r="AS86" s="999"/>
      <c r="AT86" s="999"/>
      <c r="AU86" s="999"/>
      <c r="AV86" s="999"/>
      <c r="AW86" s="999"/>
      <c r="AX86" s="999"/>
      <c r="AY86" s="999"/>
      <c r="AZ86" s="999"/>
      <c r="BA86" s="999"/>
      <c r="BB86" s="999"/>
      <c r="BC86" s="999"/>
      <c r="BD86" s="999"/>
      <c r="BE86" s="999"/>
      <c r="BF86" s="999"/>
      <c r="BG86" s="999"/>
      <c r="BH86" s="999"/>
      <c r="BI86" s="999"/>
      <c r="BJ86" s="999"/>
      <c r="BK86" s="999"/>
      <c r="BL86" s="999"/>
      <c r="BM86" s="999"/>
      <c r="BN86" s="999"/>
      <c r="BO86" s="999"/>
      <c r="BP86" s="999"/>
      <c r="BQ86" s="999"/>
      <c r="BR86" s="999"/>
    </row>
    <row r="87" spans="2:70" x14ac:dyDescent="0.2">
      <c r="B87" s="592" t="s">
        <v>703</v>
      </c>
      <c r="C87" s="588">
        <v>33.635324861389797</v>
      </c>
      <c r="D87" s="588">
        <v>44.847099815186503</v>
      </c>
      <c r="E87" s="588">
        <v>0</v>
      </c>
      <c r="F87" s="588">
        <v>0</v>
      </c>
      <c r="G87" s="588">
        <v>0</v>
      </c>
      <c r="H87" s="588">
        <v>0</v>
      </c>
      <c r="I87" s="588">
        <v>0</v>
      </c>
      <c r="J87" s="588">
        <v>0</v>
      </c>
      <c r="K87" s="588">
        <v>0</v>
      </c>
      <c r="L87" s="588">
        <v>0</v>
      </c>
      <c r="M87" s="588">
        <v>0</v>
      </c>
      <c r="N87" s="588">
        <v>0</v>
      </c>
      <c r="O87" s="588">
        <v>0</v>
      </c>
      <c r="P87" s="588">
        <v>0</v>
      </c>
      <c r="Q87" s="588">
        <v>0</v>
      </c>
      <c r="R87" s="588">
        <v>0</v>
      </c>
      <c r="S87" s="588">
        <v>0</v>
      </c>
      <c r="T87" s="588">
        <v>0</v>
      </c>
      <c r="U87" s="588">
        <v>0</v>
      </c>
      <c r="V87" s="588">
        <v>0</v>
      </c>
      <c r="W87" s="588">
        <v>0</v>
      </c>
      <c r="X87" s="588">
        <v>0</v>
      </c>
      <c r="Y87" s="588">
        <v>0</v>
      </c>
      <c r="Z87" s="588">
        <v>0</v>
      </c>
      <c r="AA87" s="588">
        <v>0</v>
      </c>
      <c r="AB87" s="588">
        <v>0</v>
      </c>
      <c r="AC87" s="588">
        <v>0</v>
      </c>
      <c r="AD87" s="588">
        <v>0</v>
      </c>
      <c r="AE87" s="588">
        <v>0</v>
      </c>
      <c r="AF87" s="588">
        <v>0</v>
      </c>
      <c r="AG87" s="588">
        <v>0</v>
      </c>
      <c r="AH87" s="588">
        <v>0</v>
      </c>
      <c r="AI87" s="588">
        <v>0</v>
      </c>
      <c r="AJ87" s="588">
        <f t="shared" si="27"/>
        <v>78.482424676576301</v>
      </c>
      <c r="AK87" s="999"/>
      <c r="AL87" s="999"/>
      <c r="AM87" s="999"/>
      <c r="AN87" s="999"/>
      <c r="AO87" s="999"/>
      <c r="AP87" s="999"/>
      <c r="AQ87" s="999"/>
      <c r="AR87" s="999"/>
      <c r="AS87" s="999"/>
      <c r="AT87" s="999"/>
      <c r="AU87" s="999"/>
      <c r="AV87" s="999"/>
      <c r="AW87" s="999"/>
      <c r="AX87" s="999"/>
      <c r="AY87" s="999"/>
      <c r="AZ87" s="999"/>
      <c r="BA87" s="999"/>
      <c r="BB87" s="999"/>
      <c r="BC87" s="999"/>
      <c r="BD87" s="999"/>
      <c r="BE87" s="999"/>
      <c r="BF87" s="999"/>
      <c r="BG87" s="999"/>
      <c r="BH87" s="999"/>
      <c r="BI87" s="999"/>
      <c r="BJ87" s="999"/>
      <c r="BK87" s="999"/>
      <c r="BL87" s="999"/>
      <c r="BM87" s="999"/>
      <c r="BN87" s="999"/>
      <c r="BO87" s="999"/>
      <c r="BP87" s="999"/>
      <c r="BQ87" s="999"/>
      <c r="BR87" s="999"/>
    </row>
    <row r="88" spans="2:70" x14ac:dyDescent="0.2">
      <c r="B88" s="592" t="s">
        <v>267</v>
      </c>
      <c r="C88" s="586">
        <v>0</v>
      </c>
      <c r="D88" s="586">
        <v>1000</v>
      </c>
      <c r="E88" s="586">
        <v>0</v>
      </c>
      <c r="F88" s="586">
        <v>0</v>
      </c>
      <c r="G88" s="586">
        <v>0</v>
      </c>
      <c r="H88" s="586">
        <v>0</v>
      </c>
      <c r="I88" s="586">
        <v>0</v>
      </c>
      <c r="J88" s="586">
        <v>0</v>
      </c>
      <c r="K88" s="586">
        <v>0</v>
      </c>
      <c r="L88" s="586">
        <v>0</v>
      </c>
      <c r="M88" s="586">
        <v>0</v>
      </c>
      <c r="N88" s="586">
        <v>0</v>
      </c>
      <c r="O88" s="586">
        <v>0</v>
      </c>
      <c r="P88" s="586">
        <v>0</v>
      </c>
      <c r="Q88" s="586">
        <v>0</v>
      </c>
      <c r="R88" s="586">
        <v>0</v>
      </c>
      <c r="S88" s="586">
        <v>0</v>
      </c>
      <c r="T88" s="586">
        <v>0</v>
      </c>
      <c r="U88" s="586">
        <v>0</v>
      </c>
      <c r="V88" s="586">
        <v>0</v>
      </c>
      <c r="W88" s="586">
        <v>0</v>
      </c>
      <c r="X88" s="586">
        <v>0</v>
      </c>
      <c r="Y88" s="586">
        <v>0</v>
      </c>
      <c r="Z88" s="586">
        <v>0</v>
      </c>
      <c r="AA88" s="586">
        <v>0</v>
      </c>
      <c r="AB88" s="586">
        <v>0</v>
      </c>
      <c r="AC88" s="586">
        <v>0</v>
      </c>
      <c r="AD88" s="586">
        <v>0</v>
      </c>
      <c r="AE88" s="586">
        <v>0</v>
      </c>
      <c r="AF88" s="586">
        <v>0</v>
      </c>
      <c r="AG88" s="586">
        <v>0</v>
      </c>
      <c r="AH88" s="586">
        <v>0</v>
      </c>
      <c r="AI88" s="586">
        <v>0</v>
      </c>
      <c r="AJ88" s="586">
        <f t="shared" si="27"/>
        <v>1000</v>
      </c>
      <c r="AK88" s="999"/>
      <c r="AL88" s="999"/>
      <c r="AM88" s="999"/>
      <c r="AN88" s="999"/>
      <c r="AO88" s="999"/>
      <c r="AP88" s="999"/>
      <c r="AQ88" s="999"/>
      <c r="AR88" s="999"/>
      <c r="AS88" s="999"/>
      <c r="AT88" s="999"/>
      <c r="AU88" s="999"/>
      <c r="AV88" s="999"/>
      <c r="AW88" s="999"/>
      <c r="AX88" s="999"/>
      <c r="AY88" s="999"/>
      <c r="AZ88" s="999"/>
      <c r="BA88" s="999"/>
      <c r="BB88" s="999"/>
      <c r="BC88" s="999"/>
      <c r="BD88" s="999"/>
      <c r="BE88" s="999"/>
      <c r="BF88" s="999"/>
      <c r="BG88" s="999"/>
      <c r="BH88" s="999"/>
      <c r="BI88" s="999"/>
      <c r="BJ88" s="999"/>
      <c r="BK88" s="999"/>
      <c r="BL88" s="999"/>
      <c r="BM88" s="999"/>
      <c r="BN88" s="999"/>
      <c r="BO88" s="999"/>
      <c r="BP88" s="999"/>
      <c r="BQ88" s="999"/>
      <c r="BR88" s="999"/>
    </row>
    <row r="89" spans="2:70" x14ac:dyDescent="0.2">
      <c r="B89" s="592" t="s">
        <v>268</v>
      </c>
      <c r="C89" s="590">
        <v>0</v>
      </c>
      <c r="D89" s="590">
        <v>0</v>
      </c>
      <c r="E89" s="590">
        <v>0</v>
      </c>
      <c r="F89" s="590">
        <v>1000</v>
      </c>
      <c r="G89" s="590">
        <v>0</v>
      </c>
      <c r="H89" s="590">
        <v>0</v>
      </c>
      <c r="I89" s="590">
        <v>0</v>
      </c>
      <c r="J89" s="590">
        <v>0</v>
      </c>
      <c r="K89" s="590">
        <v>0</v>
      </c>
      <c r="L89" s="590">
        <v>0</v>
      </c>
      <c r="M89" s="590">
        <v>0</v>
      </c>
      <c r="N89" s="590">
        <v>0</v>
      </c>
      <c r="O89" s="590">
        <v>0</v>
      </c>
      <c r="P89" s="590">
        <v>0</v>
      </c>
      <c r="Q89" s="590">
        <v>0</v>
      </c>
      <c r="R89" s="590">
        <v>0</v>
      </c>
      <c r="S89" s="590">
        <v>0</v>
      </c>
      <c r="T89" s="590">
        <v>0</v>
      </c>
      <c r="U89" s="590">
        <v>0</v>
      </c>
      <c r="V89" s="590">
        <v>0</v>
      </c>
      <c r="W89" s="590">
        <v>0</v>
      </c>
      <c r="X89" s="590">
        <v>0</v>
      </c>
      <c r="Y89" s="590">
        <v>0</v>
      </c>
      <c r="Z89" s="590">
        <v>0</v>
      </c>
      <c r="AA89" s="590">
        <v>0</v>
      </c>
      <c r="AB89" s="590">
        <v>0</v>
      </c>
      <c r="AC89" s="590">
        <v>0</v>
      </c>
      <c r="AD89" s="590">
        <v>0</v>
      </c>
      <c r="AE89" s="590">
        <v>0</v>
      </c>
      <c r="AF89" s="590">
        <v>0</v>
      </c>
      <c r="AG89" s="590">
        <v>0</v>
      </c>
      <c r="AH89" s="590">
        <v>0</v>
      </c>
      <c r="AI89" s="590">
        <v>0</v>
      </c>
      <c r="AJ89" s="590">
        <f t="shared" si="27"/>
        <v>1000</v>
      </c>
      <c r="AK89" s="999"/>
      <c r="AL89" s="999"/>
      <c r="AM89" s="999"/>
      <c r="AN89" s="999"/>
      <c r="AO89" s="999"/>
      <c r="AP89" s="999"/>
      <c r="AQ89" s="999"/>
      <c r="AR89" s="999"/>
      <c r="AS89" s="999"/>
      <c r="AT89" s="999"/>
      <c r="AU89" s="999"/>
      <c r="AV89" s="999"/>
      <c r="AW89" s="999"/>
      <c r="AX89" s="999"/>
      <c r="AY89" s="999"/>
      <c r="AZ89" s="999"/>
      <c r="BA89" s="999"/>
      <c r="BB89" s="999"/>
      <c r="BC89" s="999"/>
      <c r="BD89" s="999"/>
      <c r="BE89" s="999"/>
      <c r="BF89" s="999"/>
      <c r="BG89" s="999"/>
      <c r="BH89" s="999"/>
      <c r="BI89" s="999"/>
      <c r="BJ89" s="999"/>
      <c r="BK89" s="999"/>
      <c r="BL89" s="999"/>
      <c r="BM89" s="999"/>
      <c r="BN89" s="999"/>
      <c r="BO89" s="999"/>
      <c r="BP89" s="999"/>
      <c r="BQ89" s="999"/>
      <c r="BR89" s="999"/>
    </row>
    <row r="90" spans="2:70" x14ac:dyDescent="0.2">
      <c r="B90" s="592" t="s">
        <v>704</v>
      </c>
      <c r="C90" s="586">
        <v>0</v>
      </c>
      <c r="D90" s="586">
        <v>0</v>
      </c>
      <c r="E90" s="586">
        <v>7340.0757709999998</v>
      </c>
      <c r="F90" s="586">
        <v>0</v>
      </c>
      <c r="G90" s="586">
        <v>0</v>
      </c>
      <c r="H90" s="586">
        <v>0</v>
      </c>
      <c r="I90" s="586">
        <v>0</v>
      </c>
      <c r="J90" s="586">
        <v>0</v>
      </c>
      <c r="K90" s="586">
        <v>0</v>
      </c>
      <c r="L90" s="586">
        <v>0</v>
      </c>
      <c r="M90" s="586">
        <v>0</v>
      </c>
      <c r="N90" s="586">
        <v>0</v>
      </c>
      <c r="O90" s="586">
        <v>0</v>
      </c>
      <c r="P90" s="586">
        <v>0</v>
      </c>
      <c r="Q90" s="586">
        <v>0</v>
      </c>
      <c r="R90" s="586">
        <v>0</v>
      </c>
      <c r="S90" s="586">
        <v>0</v>
      </c>
      <c r="T90" s="586">
        <v>0</v>
      </c>
      <c r="U90" s="586">
        <v>0</v>
      </c>
      <c r="V90" s="586">
        <v>0</v>
      </c>
      <c r="W90" s="586">
        <v>0</v>
      </c>
      <c r="X90" s="586">
        <v>0</v>
      </c>
      <c r="Y90" s="586">
        <v>0</v>
      </c>
      <c r="Z90" s="586">
        <v>0</v>
      </c>
      <c r="AA90" s="586">
        <v>0</v>
      </c>
      <c r="AB90" s="586">
        <v>0</v>
      </c>
      <c r="AC90" s="586">
        <v>0</v>
      </c>
      <c r="AD90" s="586">
        <v>0</v>
      </c>
      <c r="AE90" s="586">
        <v>0</v>
      </c>
      <c r="AF90" s="586">
        <v>0</v>
      </c>
      <c r="AG90" s="586">
        <v>0</v>
      </c>
      <c r="AH90" s="586">
        <v>0</v>
      </c>
      <c r="AI90" s="586">
        <v>0</v>
      </c>
      <c r="AJ90" s="586">
        <f t="shared" si="27"/>
        <v>7340.0757709999998</v>
      </c>
      <c r="AK90" s="999"/>
      <c r="AL90" s="999"/>
      <c r="AM90" s="999"/>
      <c r="AN90" s="999"/>
      <c r="AO90" s="999"/>
      <c r="AP90" s="999"/>
      <c r="AQ90" s="999"/>
      <c r="AR90" s="999"/>
      <c r="AS90" s="999"/>
      <c r="AT90" s="999"/>
      <c r="AU90" s="999"/>
      <c r="AV90" s="999"/>
      <c r="AW90" s="999"/>
      <c r="AX90" s="999"/>
      <c r="AY90" s="999"/>
      <c r="AZ90" s="999"/>
      <c r="BA90" s="999"/>
      <c r="BB90" s="999"/>
      <c r="BC90" s="999"/>
      <c r="BD90" s="999"/>
      <c r="BE90" s="999"/>
      <c r="BF90" s="999"/>
      <c r="BG90" s="999"/>
      <c r="BH90" s="999"/>
      <c r="BI90" s="999"/>
      <c r="BJ90" s="999"/>
      <c r="BK90" s="999"/>
      <c r="BL90" s="999"/>
      <c r="BM90" s="999"/>
      <c r="BN90" s="999"/>
      <c r="BO90" s="999"/>
      <c r="BP90" s="999"/>
      <c r="BQ90" s="999"/>
      <c r="BR90" s="999"/>
    </row>
    <row r="91" spans="2:70" x14ac:dyDescent="0.2">
      <c r="B91" s="591" t="s">
        <v>705</v>
      </c>
      <c r="C91" s="586">
        <v>0</v>
      </c>
      <c r="D91" s="586">
        <v>0</v>
      </c>
      <c r="E91" s="586">
        <v>1133.8254135628199</v>
      </c>
      <c r="F91" s="586">
        <v>0</v>
      </c>
      <c r="G91" s="586">
        <v>0</v>
      </c>
      <c r="H91" s="586">
        <v>0</v>
      </c>
      <c r="I91" s="586">
        <v>0</v>
      </c>
      <c r="J91" s="586">
        <v>0</v>
      </c>
      <c r="K91" s="586">
        <v>0</v>
      </c>
      <c r="L91" s="586">
        <v>0</v>
      </c>
      <c r="M91" s="586">
        <v>0</v>
      </c>
      <c r="N91" s="586">
        <v>0</v>
      </c>
      <c r="O91" s="586">
        <v>0</v>
      </c>
      <c r="P91" s="586">
        <v>0</v>
      </c>
      <c r="Q91" s="586">
        <v>0</v>
      </c>
      <c r="R91" s="586">
        <v>0</v>
      </c>
      <c r="S91" s="586">
        <v>0</v>
      </c>
      <c r="T91" s="586">
        <v>0</v>
      </c>
      <c r="U91" s="586">
        <v>0</v>
      </c>
      <c r="V91" s="586">
        <v>0</v>
      </c>
      <c r="W91" s="586">
        <v>0</v>
      </c>
      <c r="X91" s="586">
        <v>0</v>
      </c>
      <c r="Y91" s="586">
        <v>0</v>
      </c>
      <c r="Z91" s="586">
        <v>0</v>
      </c>
      <c r="AA91" s="586">
        <v>0</v>
      </c>
      <c r="AB91" s="586">
        <v>0</v>
      </c>
      <c r="AC91" s="586">
        <v>0</v>
      </c>
      <c r="AD91" s="586">
        <v>0</v>
      </c>
      <c r="AE91" s="586">
        <v>0</v>
      </c>
      <c r="AF91" s="586">
        <v>0</v>
      </c>
      <c r="AG91" s="586">
        <v>0</v>
      </c>
      <c r="AH91" s="586">
        <v>0</v>
      </c>
      <c r="AI91" s="586">
        <v>0</v>
      </c>
      <c r="AJ91" s="586">
        <f t="shared" si="27"/>
        <v>1133.8254135628199</v>
      </c>
      <c r="AK91" s="999"/>
      <c r="AL91" s="999"/>
      <c r="AM91" s="999"/>
      <c r="AN91" s="999"/>
      <c r="AO91" s="999"/>
      <c r="AP91" s="999"/>
      <c r="AQ91" s="999"/>
      <c r="AR91" s="999"/>
      <c r="AS91" s="999"/>
      <c r="AT91" s="999"/>
      <c r="AU91" s="999"/>
      <c r="AV91" s="999"/>
      <c r="AW91" s="999"/>
      <c r="AX91" s="999"/>
      <c r="AY91" s="999"/>
      <c r="AZ91" s="999"/>
      <c r="BA91" s="999"/>
      <c r="BB91" s="999"/>
      <c r="BC91" s="999"/>
      <c r="BD91" s="999"/>
      <c r="BE91" s="999"/>
      <c r="BF91" s="999"/>
      <c r="BG91" s="999"/>
      <c r="BH91" s="999"/>
      <c r="BI91" s="999"/>
      <c r="BJ91" s="999"/>
      <c r="BK91" s="999"/>
      <c r="BL91" s="999"/>
      <c r="BM91" s="999"/>
      <c r="BN91" s="999"/>
      <c r="BO91" s="999"/>
      <c r="BP91" s="999"/>
      <c r="BQ91" s="999"/>
      <c r="BR91" s="999"/>
    </row>
    <row r="92" spans="2:70" x14ac:dyDescent="0.2">
      <c r="B92" s="586" t="s">
        <v>706</v>
      </c>
      <c r="C92" s="586">
        <v>214.81133610100099</v>
      </c>
      <c r="D92" s="586">
        <v>0</v>
      </c>
      <c r="E92" s="586">
        <v>0</v>
      </c>
      <c r="F92" s="586">
        <v>0</v>
      </c>
      <c r="G92" s="586">
        <v>0</v>
      </c>
      <c r="H92" s="586">
        <v>0</v>
      </c>
      <c r="I92" s="586">
        <v>0</v>
      </c>
      <c r="J92" s="586">
        <v>0</v>
      </c>
      <c r="K92" s="586">
        <v>0</v>
      </c>
      <c r="L92" s="586">
        <v>0</v>
      </c>
      <c r="M92" s="586">
        <v>0</v>
      </c>
      <c r="N92" s="586">
        <v>0</v>
      </c>
      <c r="O92" s="586">
        <v>0</v>
      </c>
      <c r="P92" s="586">
        <v>0</v>
      </c>
      <c r="Q92" s="586">
        <v>0</v>
      </c>
      <c r="R92" s="586">
        <v>0</v>
      </c>
      <c r="S92" s="586">
        <v>0</v>
      </c>
      <c r="T92" s="586">
        <v>0</v>
      </c>
      <c r="U92" s="586">
        <v>0</v>
      </c>
      <c r="V92" s="586">
        <v>0</v>
      </c>
      <c r="W92" s="586">
        <v>0</v>
      </c>
      <c r="X92" s="586">
        <v>0</v>
      </c>
      <c r="Y92" s="586">
        <v>0</v>
      </c>
      <c r="Z92" s="586">
        <v>0</v>
      </c>
      <c r="AA92" s="586">
        <v>0</v>
      </c>
      <c r="AB92" s="586">
        <v>0</v>
      </c>
      <c r="AC92" s="586">
        <v>0</v>
      </c>
      <c r="AD92" s="586">
        <v>0</v>
      </c>
      <c r="AE92" s="586">
        <v>0</v>
      </c>
      <c r="AF92" s="586">
        <v>0</v>
      </c>
      <c r="AG92" s="586">
        <v>0</v>
      </c>
      <c r="AH92" s="586">
        <v>0</v>
      </c>
      <c r="AI92" s="586">
        <v>0</v>
      </c>
      <c r="AJ92" s="586">
        <f t="shared" si="27"/>
        <v>214.81133610100099</v>
      </c>
      <c r="AK92" s="999"/>
      <c r="AL92" s="999"/>
      <c r="AM92" s="999"/>
      <c r="AN92" s="999"/>
      <c r="AO92" s="999"/>
      <c r="AP92" s="999"/>
      <c r="AQ92" s="999"/>
      <c r="AR92" s="999"/>
      <c r="AS92" s="999"/>
      <c r="AT92" s="999"/>
      <c r="AU92" s="999"/>
      <c r="AV92" s="999"/>
      <c r="AW92" s="999"/>
      <c r="AX92" s="999"/>
      <c r="AY92" s="999"/>
      <c r="AZ92" s="999"/>
      <c r="BA92" s="999"/>
      <c r="BB92" s="999"/>
      <c r="BC92" s="999"/>
      <c r="BD92" s="999"/>
      <c r="BE92" s="999"/>
      <c r="BF92" s="999"/>
      <c r="BG92" s="999"/>
      <c r="BH92" s="999"/>
      <c r="BI92" s="999"/>
      <c r="BJ92" s="999"/>
      <c r="BK92" s="999"/>
      <c r="BL92" s="999"/>
      <c r="BM92" s="999"/>
      <c r="BN92" s="999"/>
      <c r="BO92" s="999"/>
      <c r="BP92" s="999"/>
      <c r="BQ92" s="999"/>
      <c r="BR92" s="999"/>
    </row>
    <row r="93" spans="2:70" x14ac:dyDescent="0.2">
      <c r="B93" s="586" t="s">
        <v>707</v>
      </c>
      <c r="C93" s="586">
        <v>0</v>
      </c>
      <c r="D93" s="586">
        <v>1421.0079316756799</v>
      </c>
      <c r="E93" s="586">
        <v>0</v>
      </c>
      <c r="F93" s="586">
        <v>0</v>
      </c>
      <c r="G93" s="586">
        <v>0</v>
      </c>
      <c r="H93" s="586">
        <v>0</v>
      </c>
      <c r="I93" s="586">
        <v>0</v>
      </c>
      <c r="J93" s="586">
        <v>0</v>
      </c>
      <c r="K93" s="586">
        <v>0</v>
      </c>
      <c r="L93" s="586">
        <v>0</v>
      </c>
      <c r="M93" s="586">
        <v>0</v>
      </c>
      <c r="N93" s="586">
        <v>0</v>
      </c>
      <c r="O93" s="586">
        <v>0</v>
      </c>
      <c r="P93" s="586">
        <v>0</v>
      </c>
      <c r="Q93" s="586">
        <v>0</v>
      </c>
      <c r="R93" s="586">
        <v>0</v>
      </c>
      <c r="S93" s="586">
        <v>0</v>
      </c>
      <c r="T93" s="586">
        <v>0</v>
      </c>
      <c r="U93" s="586">
        <v>0</v>
      </c>
      <c r="V93" s="586">
        <v>0</v>
      </c>
      <c r="W93" s="586">
        <v>0</v>
      </c>
      <c r="X93" s="586">
        <v>0</v>
      </c>
      <c r="Y93" s="586">
        <v>0</v>
      </c>
      <c r="Z93" s="586">
        <v>0</v>
      </c>
      <c r="AA93" s="586">
        <v>0</v>
      </c>
      <c r="AB93" s="586">
        <v>0</v>
      </c>
      <c r="AC93" s="586">
        <v>0</v>
      </c>
      <c r="AD93" s="586">
        <v>0</v>
      </c>
      <c r="AE93" s="586">
        <v>0</v>
      </c>
      <c r="AF93" s="586">
        <v>0</v>
      </c>
      <c r="AG93" s="586">
        <v>0</v>
      </c>
      <c r="AH93" s="586">
        <v>0</v>
      </c>
      <c r="AI93" s="586">
        <v>0</v>
      </c>
      <c r="AJ93" s="586">
        <f t="shared" si="27"/>
        <v>1421.0079316756799</v>
      </c>
      <c r="AK93" s="999"/>
      <c r="AL93" s="999"/>
      <c r="AM93" s="999"/>
      <c r="AN93" s="999"/>
      <c r="AO93" s="999"/>
      <c r="AP93" s="999"/>
      <c r="AQ93" s="999"/>
      <c r="AR93" s="999"/>
      <c r="AS93" s="999"/>
      <c r="AT93" s="999"/>
      <c r="AU93" s="999"/>
      <c r="AV93" s="999"/>
      <c r="AW93" s="999"/>
      <c r="AX93" s="999"/>
      <c r="AY93" s="999"/>
      <c r="AZ93" s="999"/>
      <c r="BA93" s="999"/>
      <c r="BB93" s="999"/>
      <c r="BC93" s="999"/>
      <c r="BD93" s="999"/>
      <c r="BE93" s="999"/>
      <c r="BF93" s="999"/>
      <c r="BG93" s="999"/>
      <c r="BH93" s="999"/>
      <c r="BI93" s="999"/>
      <c r="BJ93" s="999"/>
      <c r="BK93" s="999"/>
      <c r="BL93" s="999"/>
      <c r="BM93" s="999"/>
      <c r="BN93" s="999"/>
      <c r="BO93" s="999"/>
      <c r="BP93" s="999"/>
      <c r="BQ93" s="999"/>
      <c r="BR93" s="999"/>
    </row>
    <row r="94" spans="2:70" x14ac:dyDescent="0.2">
      <c r="B94" s="586" t="s">
        <v>708</v>
      </c>
      <c r="C94" s="586">
        <v>0</v>
      </c>
      <c r="D94" s="586">
        <v>1133.8254135628199</v>
      </c>
      <c r="E94" s="586">
        <v>0</v>
      </c>
      <c r="F94" s="586">
        <v>0</v>
      </c>
      <c r="G94" s="586">
        <v>0</v>
      </c>
      <c r="H94" s="586">
        <v>0</v>
      </c>
      <c r="I94" s="586">
        <v>0</v>
      </c>
      <c r="J94" s="586">
        <v>0</v>
      </c>
      <c r="K94" s="586">
        <v>0</v>
      </c>
      <c r="L94" s="586">
        <v>0</v>
      </c>
      <c r="M94" s="586">
        <v>0</v>
      </c>
      <c r="N94" s="586">
        <v>0</v>
      </c>
      <c r="O94" s="586">
        <v>0</v>
      </c>
      <c r="P94" s="586">
        <v>0</v>
      </c>
      <c r="Q94" s="586">
        <v>0</v>
      </c>
      <c r="R94" s="586">
        <v>0</v>
      </c>
      <c r="S94" s="586">
        <v>0</v>
      </c>
      <c r="T94" s="586">
        <v>0</v>
      </c>
      <c r="U94" s="586">
        <v>0</v>
      </c>
      <c r="V94" s="586">
        <v>0</v>
      </c>
      <c r="W94" s="586">
        <v>0</v>
      </c>
      <c r="X94" s="586">
        <v>0</v>
      </c>
      <c r="Y94" s="586">
        <v>0</v>
      </c>
      <c r="Z94" s="586">
        <v>0</v>
      </c>
      <c r="AA94" s="586">
        <v>0</v>
      </c>
      <c r="AB94" s="586">
        <v>0</v>
      </c>
      <c r="AC94" s="586">
        <v>0</v>
      </c>
      <c r="AD94" s="586">
        <v>0</v>
      </c>
      <c r="AE94" s="586">
        <v>0</v>
      </c>
      <c r="AF94" s="586">
        <v>0</v>
      </c>
      <c r="AG94" s="586">
        <v>0</v>
      </c>
      <c r="AH94" s="586">
        <v>0</v>
      </c>
      <c r="AI94" s="586">
        <v>0</v>
      </c>
      <c r="AJ94" s="586">
        <f t="shared" si="27"/>
        <v>1133.8254135628199</v>
      </c>
      <c r="AK94" s="999"/>
      <c r="AL94" s="999"/>
      <c r="AM94" s="999"/>
      <c r="AN94" s="999"/>
      <c r="AO94" s="999"/>
      <c r="AP94" s="999"/>
      <c r="AQ94" s="999"/>
      <c r="AR94" s="999"/>
      <c r="AS94" s="999"/>
      <c r="AT94" s="999"/>
      <c r="AU94" s="999"/>
      <c r="AV94" s="999"/>
      <c r="AW94" s="999"/>
      <c r="AX94" s="999"/>
      <c r="AY94" s="999"/>
      <c r="AZ94" s="999"/>
      <c r="BA94" s="999"/>
      <c r="BB94" s="999"/>
      <c r="BC94" s="999"/>
      <c r="BD94" s="999"/>
      <c r="BE94" s="999"/>
      <c r="BF94" s="999"/>
      <c r="BG94" s="999"/>
      <c r="BH94" s="999"/>
      <c r="BI94" s="999"/>
      <c r="BJ94" s="999"/>
      <c r="BK94" s="999"/>
      <c r="BL94" s="999"/>
      <c r="BM94" s="999"/>
      <c r="BN94" s="999"/>
      <c r="BO94" s="999"/>
      <c r="BP94" s="999"/>
      <c r="BQ94" s="999"/>
      <c r="BR94" s="999"/>
    </row>
    <row r="95" spans="2:70" x14ac:dyDescent="0.2">
      <c r="B95" s="586" t="s">
        <v>709</v>
      </c>
      <c r="C95" s="586">
        <v>0</v>
      </c>
      <c r="D95" s="586">
        <v>0</v>
      </c>
      <c r="E95" s="586">
        <v>0</v>
      </c>
      <c r="F95" s="586">
        <v>2147.1001266482999</v>
      </c>
      <c r="G95" s="586">
        <v>0</v>
      </c>
      <c r="H95" s="586">
        <v>0</v>
      </c>
      <c r="I95" s="586">
        <v>0</v>
      </c>
      <c r="J95" s="586">
        <v>0</v>
      </c>
      <c r="K95" s="586">
        <v>0</v>
      </c>
      <c r="L95" s="586">
        <v>0</v>
      </c>
      <c r="M95" s="586">
        <v>0</v>
      </c>
      <c r="N95" s="586">
        <v>0</v>
      </c>
      <c r="O95" s="586">
        <v>0</v>
      </c>
      <c r="P95" s="586">
        <v>0</v>
      </c>
      <c r="Q95" s="586">
        <v>0</v>
      </c>
      <c r="R95" s="586">
        <v>0</v>
      </c>
      <c r="S95" s="586">
        <v>0</v>
      </c>
      <c r="T95" s="586">
        <v>0</v>
      </c>
      <c r="U95" s="586">
        <v>0</v>
      </c>
      <c r="V95" s="586">
        <v>0</v>
      </c>
      <c r="W95" s="586">
        <v>0</v>
      </c>
      <c r="X95" s="586">
        <v>0</v>
      </c>
      <c r="Y95" s="586">
        <v>0</v>
      </c>
      <c r="Z95" s="586">
        <v>0</v>
      </c>
      <c r="AA95" s="586">
        <v>0</v>
      </c>
      <c r="AB95" s="586">
        <v>0</v>
      </c>
      <c r="AC95" s="586">
        <v>0</v>
      </c>
      <c r="AD95" s="586">
        <v>0</v>
      </c>
      <c r="AE95" s="586">
        <v>0</v>
      </c>
      <c r="AF95" s="586">
        <v>0</v>
      </c>
      <c r="AG95" s="586">
        <v>0</v>
      </c>
      <c r="AH95" s="586">
        <v>0</v>
      </c>
      <c r="AI95" s="586">
        <v>0</v>
      </c>
      <c r="AJ95" s="586">
        <f t="shared" si="27"/>
        <v>2147.1001266482999</v>
      </c>
      <c r="AK95" s="999"/>
      <c r="AL95" s="999"/>
      <c r="AM95" s="999"/>
      <c r="AN95" s="999"/>
      <c r="AO95" s="999"/>
      <c r="AP95" s="999"/>
      <c r="AQ95" s="999"/>
      <c r="AR95" s="999"/>
      <c r="AS95" s="999"/>
      <c r="AT95" s="999"/>
      <c r="AU95" s="999"/>
      <c r="AV95" s="999"/>
      <c r="AW95" s="999"/>
      <c r="AX95" s="999"/>
      <c r="AY95" s="999"/>
      <c r="AZ95" s="999"/>
      <c r="BA95" s="999"/>
      <c r="BB95" s="999"/>
      <c r="BC95" s="999"/>
      <c r="BD95" s="999"/>
      <c r="BE95" s="999"/>
      <c r="BF95" s="999"/>
      <c r="BG95" s="999"/>
      <c r="BH95" s="999"/>
      <c r="BI95" s="999"/>
      <c r="BJ95" s="999"/>
      <c r="BK95" s="999"/>
      <c r="BL95" s="999"/>
      <c r="BM95" s="999"/>
      <c r="BN95" s="999"/>
      <c r="BO95" s="999"/>
      <c r="BP95" s="999"/>
      <c r="BQ95" s="999"/>
      <c r="BR95" s="999"/>
    </row>
    <row r="96" spans="2:70" x14ac:dyDescent="0.2">
      <c r="B96" s="591" t="s">
        <v>710</v>
      </c>
      <c r="C96" s="586">
        <v>0</v>
      </c>
      <c r="D96" s="586">
        <v>0</v>
      </c>
      <c r="E96" s="586">
        <v>0</v>
      </c>
      <c r="F96" s="586">
        <v>0</v>
      </c>
      <c r="G96" s="586">
        <v>2629.0840535392399</v>
      </c>
      <c r="H96" s="586">
        <v>0</v>
      </c>
      <c r="I96" s="586">
        <v>0</v>
      </c>
      <c r="J96" s="586">
        <v>0</v>
      </c>
      <c r="K96" s="586">
        <v>0</v>
      </c>
      <c r="L96" s="586">
        <v>0</v>
      </c>
      <c r="M96" s="586">
        <v>0</v>
      </c>
      <c r="N96" s="586">
        <v>0</v>
      </c>
      <c r="O96" s="586">
        <v>0</v>
      </c>
      <c r="P96" s="586">
        <v>0</v>
      </c>
      <c r="Q96" s="586">
        <v>0</v>
      </c>
      <c r="R96" s="586">
        <v>0</v>
      </c>
      <c r="S96" s="586">
        <v>0</v>
      </c>
      <c r="T96" s="586">
        <v>0</v>
      </c>
      <c r="U96" s="586">
        <v>0</v>
      </c>
      <c r="V96" s="586">
        <v>0</v>
      </c>
      <c r="W96" s="586">
        <v>0</v>
      </c>
      <c r="X96" s="586">
        <v>0</v>
      </c>
      <c r="Y96" s="586">
        <v>0</v>
      </c>
      <c r="Z96" s="586">
        <v>0</v>
      </c>
      <c r="AA96" s="586">
        <v>0</v>
      </c>
      <c r="AB96" s="586">
        <v>0</v>
      </c>
      <c r="AC96" s="586">
        <v>0</v>
      </c>
      <c r="AD96" s="586">
        <v>0</v>
      </c>
      <c r="AE96" s="586">
        <v>0</v>
      </c>
      <c r="AF96" s="586">
        <v>0</v>
      </c>
      <c r="AG96" s="586">
        <v>0</v>
      </c>
      <c r="AH96" s="586">
        <v>0</v>
      </c>
      <c r="AI96" s="586">
        <v>0</v>
      </c>
      <c r="AJ96" s="586">
        <f t="shared" si="27"/>
        <v>2629.0840535392399</v>
      </c>
      <c r="AK96" s="999"/>
      <c r="AL96" s="999"/>
      <c r="AM96" s="999"/>
      <c r="AN96" s="999"/>
      <c r="AO96" s="999"/>
      <c r="AP96" s="999"/>
      <c r="AQ96" s="999"/>
      <c r="AR96" s="999"/>
      <c r="AS96" s="999"/>
      <c r="AT96" s="999"/>
      <c r="AU96" s="999"/>
      <c r="AV96" s="999"/>
      <c r="AW96" s="999"/>
      <c r="AX96" s="999"/>
      <c r="AY96" s="999"/>
      <c r="AZ96" s="999"/>
      <c r="BA96" s="999"/>
      <c r="BB96" s="999"/>
      <c r="BC96" s="999"/>
      <c r="BD96" s="999"/>
      <c r="BE96" s="999"/>
      <c r="BF96" s="999"/>
      <c r="BG96" s="999"/>
      <c r="BH96" s="999"/>
      <c r="BI96" s="999"/>
      <c r="BJ96" s="999"/>
      <c r="BK96" s="999"/>
      <c r="BL96" s="999"/>
      <c r="BM96" s="999"/>
      <c r="BN96" s="999"/>
      <c r="BO96" s="999"/>
      <c r="BP96" s="999"/>
      <c r="BQ96" s="999"/>
      <c r="BR96" s="999"/>
    </row>
    <row r="97" spans="2:70" x14ac:dyDescent="0.2">
      <c r="B97" s="591" t="s">
        <v>711</v>
      </c>
      <c r="C97" s="586">
        <v>0</v>
      </c>
      <c r="D97" s="586">
        <v>0</v>
      </c>
      <c r="E97" s="586">
        <v>0</v>
      </c>
      <c r="F97" s="586">
        <v>0</v>
      </c>
      <c r="G97" s="586">
        <v>1699.92517228477</v>
      </c>
      <c r="H97" s="586">
        <v>0</v>
      </c>
      <c r="I97" s="586">
        <v>0</v>
      </c>
      <c r="J97" s="586">
        <v>0</v>
      </c>
      <c r="K97" s="586">
        <v>0</v>
      </c>
      <c r="L97" s="586">
        <v>0</v>
      </c>
      <c r="M97" s="586">
        <v>0</v>
      </c>
      <c r="N97" s="586">
        <v>0</v>
      </c>
      <c r="O97" s="586">
        <v>0</v>
      </c>
      <c r="P97" s="586">
        <v>0</v>
      </c>
      <c r="Q97" s="586">
        <v>0</v>
      </c>
      <c r="R97" s="586">
        <v>0</v>
      </c>
      <c r="S97" s="586">
        <v>0</v>
      </c>
      <c r="T97" s="586">
        <v>0</v>
      </c>
      <c r="U97" s="586">
        <v>0</v>
      </c>
      <c r="V97" s="586">
        <v>0</v>
      </c>
      <c r="W97" s="586">
        <v>0</v>
      </c>
      <c r="X97" s="586">
        <v>0</v>
      </c>
      <c r="Y97" s="586">
        <v>0</v>
      </c>
      <c r="Z97" s="586">
        <v>0</v>
      </c>
      <c r="AA97" s="586">
        <v>0</v>
      </c>
      <c r="AB97" s="586">
        <v>0</v>
      </c>
      <c r="AC97" s="586">
        <v>0</v>
      </c>
      <c r="AD97" s="586">
        <v>0</v>
      </c>
      <c r="AE97" s="586">
        <v>0</v>
      </c>
      <c r="AF97" s="586">
        <v>0</v>
      </c>
      <c r="AG97" s="586">
        <v>0</v>
      </c>
      <c r="AH97" s="586">
        <v>0</v>
      </c>
      <c r="AI97" s="586">
        <v>0</v>
      </c>
      <c r="AJ97" s="586">
        <f t="shared" si="27"/>
        <v>1699.92517228477</v>
      </c>
      <c r="AK97" s="999"/>
      <c r="AL97" s="999"/>
      <c r="AM97" s="999"/>
      <c r="AN97" s="999"/>
      <c r="AO97" s="999"/>
      <c r="AP97" s="999"/>
      <c r="AQ97" s="999"/>
      <c r="AR97" s="999"/>
      <c r="AS97" s="999"/>
      <c r="AT97" s="999"/>
      <c r="AU97" s="999"/>
      <c r="AV97" s="999"/>
      <c r="AW97" s="999"/>
      <c r="AX97" s="999"/>
      <c r="AY97" s="999"/>
      <c r="AZ97" s="999"/>
      <c r="BA97" s="999"/>
      <c r="BB97" s="999"/>
      <c r="BC97" s="999"/>
      <c r="BD97" s="999"/>
      <c r="BE97" s="999"/>
      <c r="BF97" s="999"/>
      <c r="BG97" s="999"/>
      <c r="BH97" s="999"/>
      <c r="BI97" s="999"/>
      <c r="BJ97" s="999"/>
      <c r="BK97" s="999"/>
      <c r="BL97" s="999"/>
      <c r="BM97" s="999"/>
      <c r="BN97" s="999"/>
      <c r="BO97" s="999"/>
      <c r="BP97" s="999"/>
      <c r="BQ97" s="999"/>
      <c r="BR97" s="999"/>
    </row>
    <row r="98" spans="2:70" x14ac:dyDescent="0.2">
      <c r="B98" s="591" t="s">
        <v>712</v>
      </c>
      <c r="C98" s="586">
        <v>0</v>
      </c>
      <c r="D98" s="586">
        <v>0</v>
      </c>
      <c r="E98" s="586">
        <v>0</v>
      </c>
      <c r="F98" s="586">
        <v>0</v>
      </c>
      <c r="G98" s="586">
        <v>0</v>
      </c>
      <c r="H98" s="586">
        <v>2517.0924181094597</v>
      </c>
      <c r="I98" s="586">
        <v>0</v>
      </c>
      <c r="J98" s="586">
        <v>0</v>
      </c>
      <c r="K98" s="586">
        <v>0</v>
      </c>
      <c r="L98" s="586">
        <v>0</v>
      </c>
      <c r="M98" s="586">
        <v>0</v>
      </c>
      <c r="N98" s="586">
        <v>0</v>
      </c>
      <c r="O98" s="586">
        <v>0</v>
      </c>
      <c r="P98" s="586">
        <v>0</v>
      </c>
      <c r="Q98" s="586">
        <v>0</v>
      </c>
      <c r="R98" s="586">
        <v>0</v>
      </c>
      <c r="S98" s="586">
        <v>0</v>
      </c>
      <c r="T98" s="586">
        <v>0</v>
      </c>
      <c r="U98" s="586">
        <v>0</v>
      </c>
      <c r="V98" s="586">
        <v>0</v>
      </c>
      <c r="W98" s="586">
        <v>0</v>
      </c>
      <c r="X98" s="586">
        <v>0</v>
      </c>
      <c r="Y98" s="586">
        <v>0</v>
      </c>
      <c r="Z98" s="586">
        <v>0</v>
      </c>
      <c r="AA98" s="586">
        <v>0</v>
      </c>
      <c r="AB98" s="586">
        <v>0</v>
      </c>
      <c r="AC98" s="586">
        <v>0</v>
      </c>
      <c r="AD98" s="586">
        <v>0</v>
      </c>
      <c r="AE98" s="586">
        <v>0</v>
      </c>
      <c r="AF98" s="586">
        <v>0</v>
      </c>
      <c r="AG98" s="586">
        <v>0</v>
      </c>
      <c r="AH98" s="586">
        <v>0</v>
      </c>
      <c r="AI98" s="586">
        <v>0</v>
      </c>
      <c r="AJ98" s="586">
        <f t="shared" si="27"/>
        <v>2517.0924181094597</v>
      </c>
      <c r="AK98" s="999"/>
      <c r="AL98" s="999"/>
      <c r="AM98" s="999"/>
      <c r="AN98" s="999"/>
      <c r="AO98" s="999"/>
      <c r="AP98" s="999"/>
      <c r="AQ98" s="999"/>
      <c r="AR98" s="999"/>
      <c r="AS98" s="999"/>
      <c r="AT98" s="999"/>
      <c r="AU98" s="999"/>
      <c r="AV98" s="999"/>
      <c r="AW98" s="999"/>
      <c r="AX98" s="999"/>
      <c r="AY98" s="999"/>
      <c r="AZ98" s="999"/>
      <c r="BA98" s="999"/>
      <c r="BB98" s="999"/>
      <c r="BC98" s="999"/>
      <c r="BD98" s="999"/>
      <c r="BE98" s="999"/>
      <c r="BF98" s="999"/>
      <c r="BG98" s="999"/>
      <c r="BH98" s="999"/>
      <c r="BI98" s="999"/>
      <c r="BJ98" s="999"/>
      <c r="BK98" s="999"/>
      <c r="BL98" s="999"/>
      <c r="BM98" s="999"/>
      <c r="BN98" s="999"/>
      <c r="BO98" s="999"/>
      <c r="BP98" s="999"/>
      <c r="BQ98" s="999"/>
      <c r="BR98" s="999"/>
    </row>
    <row r="99" spans="2:70" x14ac:dyDescent="0.2">
      <c r="B99" s="591" t="s">
        <v>716</v>
      </c>
      <c r="C99" s="586">
        <v>0</v>
      </c>
      <c r="D99" s="586">
        <v>443.20530290145899</v>
      </c>
      <c r="E99" s="586">
        <v>0</v>
      </c>
      <c r="F99" s="586">
        <v>0</v>
      </c>
      <c r="G99" s="586">
        <v>0</v>
      </c>
      <c r="H99" s="586">
        <v>0</v>
      </c>
      <c r="I99" s="586">
        <v>0</v>
      </c>
      <c r="J99" s="586">
        <v>0</v>
      </c>
      <c r="K99" s="586">
        <v>0</v>
      </c>
      <c r="L99" s="586">
        <v>0</v>
      </c>
      <c r="M99" s="586">
        <v>0</v>
      </c>
      <c r="N99" s="586">
        <v>0</v>
      </c>
      <c r="O99" s="586">
        <v>0</v>
      </c>
      <c r="P99" s="586">
        <v>0</v>
      </c>
      <c r="Q99" s="586">
        <v>0</v>
      </c>
      <c r="R99" s="586">
        <v>0</v>
      </c>
      <c r="S99" s="586">
        <v>0</v>
      </c>
      <c r="T99" s="586">
        <v>0</v>
      </c>
      <c r="U99" s="586">
        <v>0</v>
      </c>
      <c r="V99" s="586">
        <v>0</v>
      </c>
      <c r="W99" s="586">
        <v>0</v>
      </c>
      <c r="X99" s="586">
        <v>0</v>
      </c>
      <c r="Y99" s="586">
        <v>0</v>
      </c>
      <c r="Z99" s="586">
        <v>0</v>
      </c>
      <c r="AA99" s="586">
        <v>0</v>
      </c>
      <c r="AB99" s="586">
        <v>0</v>
      </c>
      <c r="AC99" s="586">
        <v>0</v>
      </c>
      <c r="AD99" s="586">
        <v>0</v>
      </c>
      <c r="AE99" s="586">
        <v>0</v>
      </c>
      <c r="AF99" s="586">
        <v>0</v>
      </c>
      <c r="AG99" s="586">
        <v>0</v>
      </c>
      <c r="AH99" s="586">
        <v>0</v>
      </c>
      <c r="AI99" s="586">
        <v>0</v>
      </c>
      <c r="AJ99" s="586">
        <f t="shared" si="27"/>
        <v>443.20530290145899</v>
      </c>
      <c r="AK99" s="999"/>
      <c r="AL99" s="999"/>
      <c r="AM99" s="999"/>
      <c r="AN99" s="999"/>
      <c r="AO99" s="999"/>
      <c r="AP99" s="999"/>
      <c r="AQ99" s="999"/>
      <c r="AR99" s="999"/>
      <c r="AS99" s="999"/>
      <c r="AT99" s="999"/>
      <c r="AU99" s="999"/>
      <c r="AV99" s="999"/>
      <c r="AW99" s="999"/>
      <c r="AX99" s="999"/>
      <c r="AY99" s="999"/>
      <c r="AZ99" s="999"/>
      <c r="BA99" s="999"/>
      <c r="BB99" s="999"/>
      <c r="BC99" s="999"/>
      <c r="BD99" s="999"/>
      <c r="BE99" s="999"/>
      <c r="BF99" s="999"/>
      <c r="BG99" s="999"/>
      <c r="BH99" s="999"/>
      <c r="BI99" s="999"/>
      <c r="BJ99" s="999"/>
      <c r="BK99" s="999"/>
      <c r="BL99" s="999"/>
      <c r="BM99" s="999"/>
      <c r="BN99" s="999"/>
      <c r="BO99" s="999"/>
      <c r="BP99" s="999"/>
      <c r="BQ99" s="999"/>
      <c r="BR99" s="999"/>
    </row>
    <row r="100" spans="2:70" x14ac:dyDescent="0.2">
      <c r="B100" s="591" t="s">
        <v>717</v>
      </c>
      <c r="C100" s="586">
        <v>0</v>
      </c>
      <c r="D100" s="586">
        <v>123.707403879951</v>
      </c>
      <c r="E100" s="586">
        <v>0</v>
      </c>
      <c r="F100" s="586">
        <v>0</v>
      </c>
      <c r="G100" s="586">
        <v>0</v>
      </c>
      <c r="H100" s="586">
        <v>0</v>
      </c>
      <c r="I100" s="586">
        <v>0</v>
      </c>
      <c r="J100" s="586">
        <v>0</v>
      </c>
      <c r="K100" s="586">
        <v>0</v>
      </c>
      <c r="L100" s="586">
        <v>0</v>
      </c>
      <c r="M100" s="586">
        <v>0</v>
      </c>
      <c r="N100" s="586">
        <v>0</v>
      </c>
      <c r="O100" s="586">
        <v>0</v>
      </c>
      <c r="P100" s="586">
        <v>0</v>
      </c>
      <c r="Q100" s="586">
        <v>0</v>
      </c>
      <c r="R100" s="586">
        <v>0</v>
      </c>
      <c r="S100" s="586">
        <v>0</v>
      </c>
      <c r="T100" s="586">
        <v>0</v>
      </c>
      <c r="U100" s="586">
        <v>0</v>
      </c>
      <c r="V100" s="586">
        <v>0</v>
      </c>
      <c r="W100" s="586">
        <v>0</v>
      </c>
      <c r="X100" s="586">
        <v>0</v>
      </c>
      <c r="Y100" s="586">
        <v>0</v>
      </c>
      <c r="Z100" s="586">
        <v>0</v>
      </c>
      <c r="AA100" s="586">
        <v>0</v>
      </c>
      <c r="AB100" s="586">
        <v>0</v>
      </c>
      <c r="AC100" s="586">
        <v>0</v>
      </c>
      <c r="AD100" s="586">
        <v>0</v>
      </c>
      <c r="AE100" s="586">
        <v>0</v>
      </c>
      <c r="AF100" s="586">
        <v>0</v>
      </c>
      <c r="AG100" s="586">
        <v>0</v>
      </c>
      <c r="AH100" s="586">
        <v>0</v>
      </c>
      <c r="AI100" s="586">
        <v>0</v>
      </c>
      <c r="AJ100" s="586">
        <f t="shared" si="27"/>
        <v>123.707403879951</v>
      </c>
      <c r="AK100" s="999"/>
      <c r="AL100" s="999"/>
      <c r="AM100" s="999"/>
      <c r="AN100" s="999"/>
      <c r="AO100" s="999"/>
      <c r="AP100" s="999"/>
      <c r="AQ100" s="999"/>
      <c r="AR100" s="999"/>
      <c r="AS100" s="999"/>
      <c r="AT100" s="999"/>
      <c r="AU100" s="999"/>
      <c r="AV100" s="999"/>
      <c r="AW100" s="999"/>
      <c r="AX100" s="999"/>
      <c r="AY100" s="999"/>
      <c r="AZ100" s="999"/>
      <c r="BA100" s="999"/>
      <c r="BB100" s="999"/>
      <c r="BC100" s="999"/>
      <c r="BD100" s="999"/>
      <c r="BE100" s="999"/>
      <c r="BF100" s="999"/>
      <c r="BG100" s="999"/>
      <c r="BH100" s="999"/>
      <c r="BI100" s="999"/>
      <c r="BJ100" s="999"/>
      <c r="BK100" s="999"/>
      <c r="BL100" s="999"/>
      <c r="BM100" s="999"/>
      <c r="BN100" s="999"/>
      <c r="BO100" s="999"/>
      <c r="BP100" s="999"/>
      <c r="BQ100" s="999"/>
      <c r="BR100" s="999"/>
    </row>
    <row r="101" spans="2:70" x14ac:dyDescent="0.2">
      <c r="B101" s="592" t="s">
        <v>713</v>
      </c>
      <c r="C101" s="586">
        <v>0</v>
      </c>
      <c r="D101" s="586">
        <v>0</v>
      </c>
      <c r="E101" s="586">
        <v>0</v>
      </c>
      <c r="F101" s="586">
        <v>3374.35968</v>
      </c>
      <c r="G101" s="586">
        <v>0</v>
      </c>
      <c r="H101" s="586">
        <v>0</v>
      </c>
      <c r="I101" s="586">
        <v>0</v>
      </c>
      <c r="J101" s="586">
        <v>0</v>
      </c>
      <c r="K101" s="586">
        <v>0</v>
      </c>
      <c r="L101" s="586">
        <v>0</v>
      </c>
      <c r="M101" s="586">
        <v>0</v>
      </c>
      <c r="N101" s="586">
        <v>0</v>
      </c>
      <c r="O101" s="586">
        <v>0</v>
      </c>
      <c r="P101" s="586">
        <v>0</v>
      </c>
      <c r="Q101" s="586">
        <v>0</v>
      </c>
      <c r="R101" s="586">
        <v>0</v>
      </c>
      <c r="S101" s="586">
        <v>0</v>
      </c>
      <c r="T101" s="586">
        <v>0</v>
      </c>
      <c r="U101" s="586">
        <v>0</v>
      </c>
      <c r="V101" s="586">
        <v>0</v>
      </c>
      <c r="W101" s="586">
        <v>0</v>
      </c>
      <c r="X101" s="586">
        <v>0</v>
      </c>
      <c r="Y101" s="586">
        <v>0</v>
      </c>
      <c r="Z101" s="586">
        <v>0</v>
      </c>
      <c r="AA101" s="586">
        <v>0</v>
      </c>
      <c r="AB101" s="586">
        <v>0</v>
      </c>
      <c r="AC101" s="586">
        <v>0</v>
      </c>
      <c r="AD101" s="586">
        <v>0</v>
      </c>
      <c r="AE101" s="586">
        <v>0</v>
      </c>
      <c r="AF101" s="586">
        <v>0</v>
      </c>
      <c r="AG101" s="586">
        <v>0</v>
      </c>
      <c r="AH101" s="586">
        <v>0</v>
      </c>
      <c r="AI101" s="586">
        <v>0</v>
      </c>
      <c r="AJ101" s="586">
        <f t="shared" si="27"/>
        <v>3374.35968</v>
      </c>
      <c r="AK101" s="999"/>
      <c r="AL101" s="999"/>
      <c r="AM101" s="999"/>
      <c r="AN101" s="999"/>
      <c r="AO101" s="999"/>
      <c r="AP101" s="999"/>
      <c r="AQ101" s="999"/>
      <c r="AR101" s="999"/>
      <c r="AS101" s="999"/>
      <c r="AT101" s="999"/>
      <c r="AU101" s="999"/>
      <c r="AV101" s="999"/>
      <c r="AW101" s="999"/>
      <c r="AX101" s="999"/>
      <c r="AY101" s="999"/>
      <c r="AZ101" s="999"/>
      <c r="BA101" s="999"/>
      <c r="BB101" s="999"/>
      <c r="BC101" s="999"/>
      <c r="BD101" s="999"/>
      <c r="BE101" s="999"/>
      <c r="BF101" s="999"/>
      <c r="BG101" s="999"/>
      <c r="BH101" s="999"/>
      <c r="BI101" s="999"/>
      <c r="BJ101" s="999"/>
      <c r="BK101" s="999"/>
      <c r="BL101" s="999"/>
      <c r="BM101" s="999"/>
      <c r="BN101" s="999"/>
      <c r="BO101" s="999"/>
      <c r="BP101" s="999"/>
      <c r="BQ101" s="999"/>
      <c r="BR101" s="999"/>
    </row>
    <row r="102" spans="2:70" x14ac:dyDescent="0.2">
      <c r="B102" s="592" t="s">
        <v>714</v>
      </c>
      <c r="C102" s="586">
        <v>0</v>
      </c>
      <c r="D102" s="586">
        <v>0</v>
      </c>
      <c r="E102" s="586">
        <v>0</v>
      </c>
      <c r="F102" s="586">
        <v>0</v>
      </c>
      <c r="G102" s="586">
        <v>1899.9926029999999</v>
      </c>
      <c r="H102" s="586">
        <v>0</v>
      </c>
      <c r="I102" s="586">
        <v>0</v>
      </c>
      <c r="J102" s="586">
        <v>0</v>
      </c>
      <c r="K102" s="586">
        <v>0</v>
      </c>
      <c r="L102" s="586">
        <v>0</v>
      </c>
      <c r="M102" s="586">
        <v>0</v>
      </c>
      <c r="N102" s="586">
        <v>0</v>
      </c>
      <c r="O102" s="586">
        <v>0</v>
      </c>
      <c r="P102" s="586">
        <v>0</v>
      </c>
      <c r="Q102" s="586">
        <v>0</v>
      </c>
      <c r="R102" s="586">
        <v>0</v>
      </c>
      <c r="S102" s="586">
        <v>0</v>
      </c>
      <c r="T102" s="586">
        <v>0</v>
      </c>
      <c r="U102" s="586">
        <v>0</v>
      </c>
      <c r="V102" s="586">
        <v>0</v>
      </c>
      <c r="W102" s="586">
        <v>0</v>
      </c>
      <c r="X102" s="586">
        <v>0</v>
      </c>
      <c r="Y102" s="586">
        <v>0</v>
      </c>
      <c r="Z102" s="586">
        <v>0</v>
      </c>
      <c r="AA102" s="586">
        <v>0</v>
      </c>
      <c r="AB102" s="586">
        <v>0</v>
      </c>
      <c r="AC102" s="586">
        <v>0</v>
      </c>
      <c r="AD102" s="586">
        <v>0</v>
      </c>
      <c r="AE102" s="586">
        <v>0</v>
      </c>
      <c r="AF102" s="586">
        <v>0</v>
      </c>
      <c r="AG102" s="586">
        <v>0</v>
      </c>
      <c r="AH102" s="586">
        <v>0</v>
      </c>
      <c r="AI102" s="586">
        <v>0</v>
      </c>
      <c r="AJ102" s="586">
        <f t="shared" si="27"/>
        <v>1899.9926029999999</v>
      </c>
      <c r="AK102" s="999"/>
      <c r="AL102" s="999"/>
      <c r="AM102" s="999"/>
      <c r="AN102" s="999"/>
      <c r="AO102" s="999"/>
      <c r="AP102" s="999"/>
      <c r="AQ102" s="999"/>
      <c r="AR102" s="999"/>
      <c r="AS102" s="999"/>
      <c r="AT102" s="999"/>
      <c r="AU102" s="999"/>
      <c r="AV102" s="999"/>
      <c r="AW102" s="999"/>
      <c r="AX102" s="999"/>
      <c r="AY102" s="999"/>
      <c r="AZ102" s="999"/>
      <c r="BA102" s="999"/>
      <c r="BB102" s="999"/>
      <c r="BC102" s="999"/>
      <c r="BD102" s="999"/>
      <c r="BE102" s="999"/>
      <c r="BF102" s="999"/>
      <c r="BG102" s="999"/>
      <c r="BH102" s="999"/>
      <c r="BI102" s="999"/>
      <c r="BJ102" s="999"/>
      <c r="BK102" s="999"/>
      <c r="BL102" s="999"/>
      <c r="BM102" s="999"/>
      <c r="BN102" s="999"/>
      <c r="BO102" s="999"/>
      <c r="BP102" s="999"/>
      <c r="BQ102" s="999"/>
      <c r="BR102" s="999"/>
    </row>
    <row r="103" spans="2:70" x14ac:dyDescent="0.2">
      <c r="B103" s="592" t="s">
        <v>715</v>
      </c>
      <c r="C103" s="586">
        <v>0</v>
      </c>
      <c r="D103" s="586">
        <v>0</v>
      </c>
      <c r="E103" s="586">
        <v>0</v>
      </c>
      <c r="F103" s="586">
        <v>0</v>
      </c>
      <c r="G103" s="586">
        <v>651.604937393</v>
      </c>
      <c r="H103" s="586">
        <v>651.604937393</v>
      </c>
      <c r="I103" s="586">
        <v>651.604937393</v>
      </c>
      <c r="J103" s="586">
        <v>651.604937393</v>
      </c>
      <c r="K103" s="586">
        <v>651.604937393</v>
      </c>
      <c r="L103" s="586">
        <v>653.16941503400005</v>
      </c>
      <c r="M103" s="586">
        <v>0</v>
      </c>
      <c r="N103" s="586">
        <v>0</v>
      </c>
      <c r="O103" s="586">
        <v>0</v>
      </c>
      <c r="P103" s="586">
        <v>0</v>
      </c>
      <c r="Q103" s="586">
        <v>0</v>
      </c>
      <c r="R103" s="586">
        <v>0</v>
      </c>
      <c r="S103" s="586">
        <v>0</v>
      </c>
      <c r="T103" s="586">
        <v>0</v>
      </c>
      <c r="U103" s="586">
        <v>0</v>
      </c>
      <c r="V103" s="586">
        <v>0</v>
      </c>
      <c r="W103" s="586">
        <v>0</v>
      </c>
      <c r="X103" s="586">
        <v>0</v>
      </c>
      <c r="Y103" s="586">
        <v>0</v>
      </c>
      <c r="Z103" s="586">
        <v>0</v>
      </c>
      <c r="AA103" s="586">
        <v>0</v>
      </c>
      <c r="AB103" s="586">
        <v>0</v>
      </c>
      <c r="AC103" s="586">
        <v>0</v>
      </c>
      <c r="AD103" s="586">
        <v>0</v>
      </c>
      <c r="AE103" s="586">
        <v>0</v>
      </c>
      <c r="AF103" s="586">
        <v>0</v>
      </c>
      <c r="AG103" s="586">
        <v>0</v>
      </c>
      <c r="AH103" s="586">
        <v>0</v>
      </c>
      <c r="AI103" s="586">
        <v>0</v>
      </c>
      <c r="AJ103" s="586">
        <f t="shared" si="27"/>
        <v>3911.1941019989999</v>
      </c>
      <c r="AK103" s="999"/>
      <c r="AL103" s="999"/>
      <c r="AM103" s="999"/>
      <c r="AN103" s="999"/>
      <c r="AO103" s="999"/>
      <c r="AP103" s="999"/>
      <c r="AQ103" s="999"/>
      <c r="AR103" s="999"/>
      <c r="AS103" s="999"/>
      <c r="AT103" s="999"/>
      <c r="AU103" s="999"/>
      <c r="AV103" s="999"/>
      <c r="AW103" s="999"/>
      <c r="AX103" s="999"/>
      <c r="AY103" s="999"/>
      <c r="AZ103" s="999"/>
      <c r="BA103" s="999"/>
      <c r="BB103" s="999"/>
      <c r="BC103" s="999"/>
      <c r="BD103" s="999"/>
      <c r="BE103" s="999"/>
      <c r="BF103" s="999"/>
      <c r="BG103" s="999"/>
      <c r="BH103" s="999"/>
      <c r="BI103" s="999"/>
      <c r="BJ103" s="999"/>
      <c r="BK103" s="999"/>
      <c r="BL103" s="999"/>
      <c r="BM103" s="999"/>
      <c r="BN103" s="999"/>
      <c r="BO103" s="999"/>
      <c r="BP103" s="999"/>
      <c r="BQ103" s="999"/>
      <c r="BR103" s="999"/>
    </row>
    <row r="104" spans="2:70" x14ac:dyDescent="0.2">
      <c r="B104" s="563" t="s">
        <v>718</v>
      </c>
      <c r="C104" s="564">
        <v>0</v>
      </c>
      <c r="D104" s="564">
        <v>9530.1106889999992</v>
      </c>
      <c r="E104" s="564">
        <v>0</v>
      </c>
      <c r="F104" s="564">
        <v>0</v>
      </c>
      <c r="G104" s="564">
        <v>0</v>
      </c>
      <c r="H104" s="564">
        <v>6569</v>
      </c>
      <c r="I104" s="564">
        <v>9625.3864849999991</v>
      </c>
      <c r="J104" s="564">
        <v>7757.6480259999998</v>
      </c>
      <c r="K104" s="564">
        <v>9424.9517798400011</v>
      </c>
      <c r="L104" s="564">
        <v>10939.764891999999</v>
      </c>
      <c r="M104" s="564">
        <v>0</v>
      </c>
      <c r="N104" s="564">
        <v>0</v>
      </c>
      <c r="O104" s="564">
        <v>0</v>
      </c>
      <c r="P104" s="564">
        <v>0</v>
      </c>
      <c r="Q104" s="564">
        <v>0</v>
      </c>
      <c r="R104" s="564">
        <v>0</v>
      </c>
      <c r="S104" s="564">
        <v>0</v>
      </c>
      <c r="T104" s="564">
        <v>0</v>
      </c>
      <c r="U104" s="564">
        <v>0</v>
      </c>
      <c r="V104" s="564">
        <v>0</v>
      </c>
      <c r="W104" s="564">
        <v>0</v>
      </c>
      <c r="X104" s="564">
        <v>0</v>
      </c>
      <c r="Y104" s="564">
        <v>0</v>
      </c>
      <c r="Z104" s="564">
        <v>0</v>
      </c>
      <c r="AA104" s="564">
        <v>0</v>
      </c>
      <c r="AB104" s="564">
        <v>0</v>
      </c>
      <c r="AC104" s="564">
        <v>0</v>
      </c>
      <c r="AD104" s="564">
        <v>0</v>
      </c>
      <c r="AE104" s="564">
        <v>0</v>
      </c>
      <c r="AF104" s="564">
        <v>0</v>
      </c>
      <c r="AG104" s="564">
        <v>0</v>
      </c>
      <c r="AH104" s="564">
        <v>0</v>
      </c>
      <c r="AI104" s="564">
        <v>0</v>
      </c>
      <c r="AJ104" s="564">
        <f t="shared" si="27"/>
        <v>53846.861871840003</v>
      </c>
      <c r="AK104" s="999"/>
      <c r="AL104" s="999"/>
      <c r="AM104" s="999"/>
      <c r="AN104" s="999"/>
      <c r="AO104" s="999"/>
      <c r="AP104" s="999"/>
      <c r="AQ104" s="999"/>
      <c r="AR104" s="999"/>
      <c r="AS104" s="999"/>
      <c r="AT104" s="999"/>
      <c r="AU104" s="999"/>
      <c r="AV104" s="999"/>
      <c r="AW104" s="999"/>
      <c r="AX104" s="999"/>
      <c r="AY104" s="999"/>
      <c r="AZ104" s="999"/>
      <c r="BA104" s="999"/>
      <c r="BB104" s="999"/>
      <c r="BC104" s="999"/>
      <c r="BD104" s="999"/>
      <c r="BE104" s="999"/>
      <c r="BF104" s="999"/>
      <c r="BG104" s="999"/>
      <c r="BH104" s="999"/>
      <c r="BI104" s="999"/>
      <c r="BJ104" s="999"/>
      <c r="BK104" s="999"/>
      <c r="BL104" s="999"/>
      <c r="BM104" s="999"/>
      <c r="BN104" s="999"/>
      <c r="BO104" s="999"/>
      <c r="BP104" s="999"/>
      <c r="BQ104" s="999"/>
      <c r="BR104" s="999"/>
    </row>
    <row r="105" spans="2:70" x14ac:dyDescent="0.2">
      <c r="B105" s="592" t="s">
        <v>238</v>
      </c>
      <c r="C105" s="564">
        <f>+C106+C107</f>
        <v>5729.8579478899992</v>
      </c>
      <c r="D105" s="564">
        <f t="shared" ref="D105:AI105" si="28">+D106+D107</f>
        <v>2825.73023031</v>
      </c>
      <c r="E105" s="564">
        <f t="shared" si="28"/>
        <v>0</v>
      </c>
      <c r="F105" s="564">
        <f t="shared" si="28"/>
        <v>0</v>
      </c>
      <c r="G105" s="564">
        <f t="shared" si="28"/>
        <v>0</v>
      </c>
      <c r="H105" s="564">
        <f t="shared" si="28"/>
        <v>0</v>
      </c>
      <c r="I105" s="564">
        <f t="shared" si="28"/>
        <v>0</v>
      </c>
      <c r="J105" s="564">
        <f t="shared" si="28"/>
        <v>0</v>
      </c>
      <c r="K105" s="564">
        <f t="shared" si="28"/>
        <v>0</v>
      </c>
      <c r="L105" s="564">
        <f t="shared" si="28"/>
        <v>0</v>
      </c>
      <c r="M105" s="564">
        <f t="shared" si="28"/>
        <v>0</v>
      </c>
      <c r="N105" s="564">
        <f t="shared" si="28"/>
        <v>0</v>
      </c>
      <c r="O105" s="564">
        <f t="shared" si="28"/>
        <v>0</v>
      </c>
      <c r="P105" s="564">
        <f t="shared" si="28"/>
        <v>0</v>
      </c>
      <c r="Q105" s="564">
        <f t="shared" si="28"/>
        <v>0</v>
      </c>
      <c r="R105" s="564">
        <f t="shared" si="28"/>
        <v>0</v>
      </c>
      <c r="S105" s="564">
        <f t="shared" si="28"/>
        <v>0</v>
      </c>
      <c r="T105" s="564">
        <f t="shared" si="28"/>
        <v>0</v>
      </c>
      <c r="U105" s="564">
        <f t="shared" si="28"/>
        <v>0</v>
      </c>
      <c r="V105" s="564">
        <f t="shared" si="28"/>
        <v>0</v>
      </c>
      <c r="W105" s="564">
        <f t="shared" si="28"/>
        <v>0</v>
      </c>
      <c r="X105" s="564">
        <f t="shared" si="28"/>
        <v>0</v>
      </c>
      <c r="Y105" s="564">
        <f t="shared" si="28"/>
        <v>0</v>
      </c>
      <c r="Z105" s="564">
        <f t="shared" si="28"/>
        <v>0</v>
      </c>
      <c r="AA105" s="564">
        <f t="shared" si="28"/>
        <v>0</v>
      </c>
      <c r="AB105" s="564">
        <f t="shared" si="28"/>
        <v>0</v>
      </c>
      <c r="AC105" s="564">
        <f t="shared" si="28"/>
        <v>0</v>
      </c>
      <c r="AD105" s="564">
        <f t="shared" si="28"/>
        <v>0</v>
      </c>
      <c r="AE105" s="564">
        <f t="shared" si="28"/>
        <v>0</v>
      </c>
      <c r="AF105" s="564">
        <f t="shared" si="28"/>
        <v>0</v>
      </c>
      <c r="AG105" s="564">
        <f t="shared" si="28"/>
        <v>0</v>
      </c>
      <c r="AH105" s="564">
        <f t="shared" si="28"/>
        <v>0</v>
      </c>
      <c r="AI105" s="564">
        <f t="shared" si="28"/>
        <v>0</v>
      </c>
      <c r="AJ105" s="564">
        <f t="shared" si="27"/>
        <v>8555.5881781999997</v>
      </c>
      <c r="AK105" s="999"/>
      <c r="AL105" s="999"/>
      <c r="AM105" s="999"/>
      <c r="AN105" s="999"/>
      <c r="AO105" s="999"/>
      <c r="AP105" s="999"/>
      <c r="AQ105" s="999"/>
      <c r="AR105" s="999"/>
      <c r="AS105" s="999"/>
      <c r="AT105" s="999"/>
      <c r="AU105" s="999"/>
      <c r="AV105" s="999"/>
      <c r="AW105" s="999"/>
      <c r="AX105" s="999"/>
      <c r="AY105" s="999"/>
      <c r="AZ105" s="999"/>
      <c r="BA105" s="999"/>
      <c r="BB105" s="999"/>
      <c r="BC105" s="999"/>
      <c r="BD105" s="999"/>
      <c r="BE105" s="999"/>
      <c r="BF105" s="999"/>
      <c r="BG105" s="999"/>
      <c r="BH105" s="999"/>
      <c r="BI105" s="999"/>
      <c r="BJ105" s="999"/>
      <c r="BK105" s="999"/>
      <c r="BL105" s="999"/>
      <c r="BM105" s="999"/>
      <c r="BN105" s="999"/>
      <c r="BO105" s="999"/>
      <c r="BP105" s="999"/>
      <c r="BQ105" s="999"/>
      <c r="BR105" s="999"/>
    </row>
    <row r="106" spans="2:70" x14ac:dyDescent="0.2">
      <c r="B106" s="593" t="s">
        <v>680</v>
      </c>
      <c r="C106" s="560">
        <v>4567.2623178899994</v>
      </c>
      <c r="D106" s="619">
        <v>2710.43148131</v>
      </c>
      <c r="E106" s="560">
        <v>0</v>
      </c>
      <c r="F106" s="560">
        <v>0</v>
      </c>
      <c r="G106" s="560">
        <v>0</v>
      </c>
      <c r="H106" s="560">
        <v>0</v>
      </c>
      <c r="I106" s="560">
        <v>0</v>
      </c>
      <c r="J106" s="560">
        <v>0</v>
      </c>
      <c r="K106" s="560">
        <v>0</v>
      </c>
      <c r="L106" s="560">
        <v>0</v>
      </c>
      <c r="M106" s="560">
        <v>0</v>
      </c>
      <c r="N106" s="560">
        <v>0</v>
      </c>
      <c r="O106" s="560">
        <v>0</v>
      </c>
      <c r="P106" s="560">
        <v>0</v>
      </c>
      <c r="Q106" s="560">
        <v>0</v>
      </c>
      <c r="R106" s="560">
        <v>0</v>
      </c>
      <c r="S106" s="560">
        <v>0</v>
      </c>
      <c r="T106" s="560">
        <v>0</v>
      </c>
      <c r="U106" s="560">
        <v>0</v>
      </c>
      <c r="V106" s="560">
        <v>0</v>
      </c>
      <c r="W106" s="560">
        <v>0</v>
      </c>
      <c r="X106" s="560">
        <v>0</v>
      </c>
      <c r="Y106" s="560">
        <v>0</v>
      </c>
      <c r="Z106" s="560">
        <v>0</v>
      </c>
      <c r="AA106" s="560">
        <v>0</v>
      </c>
      <c r="AB106" s="560">
        <v>0</v>
      </c>
      <c r="AC106" s="560">
        <v>0</v>
      </c>
      <c r="AD106" s="560">
        <v>0</v>
      </c>
      <c r="AE106" s="560">
        <v>0</v>
      </c>
      <c r="AF106" s="560">
        <v>0</v>
      </c>
      <c r="AG106" s="560">
        <v>0</v>
      </c>
      <c r="AH106" s="560">
        <v>0</v>
      </c>
      <c r="AI106" s="560">
        <v>0</v>
      </c>
      <c r="AJ106" s="560">
        <f t="shared" si="27"/>
        <v>7277.6937991999994</v>
      </c>
      <c r="AK106" s="999"/>
      <c r="AL106" s="999"/>
      <c r="AM106" s="999"/>
      <c r="AN106" s="999"/>
      <c r="AO106" s="999"/>
      <c r="AP106" s="999"/>
      <c r="AQ106" s="999"/>
      <c r="AR106" s="999"/>
      <c r="AS106" s="999"/>
      <c r="AT106" s="999"/>
      <c r="AU106" s="999"/>
      <c r="AV106" s="999"/>
      <c r="AW106" s="999"/>
      <c r="AX106" s="999"/>
      <c r="AY106" s="999"/>
      <c r="AZ106" s="999"/>
      <c r="BA106" s="999"/>
      <c r="BB106" s="999"/>
      <c r="BC106" s="999"/>
      <c r="BD106" s="999"/>
      <c r="BE106" s="999"/>
      <c r="BF106" s="999"/>
      <c r="BG106" s="999"/>
      <c r="BH106" s="999"/>
      <c r="BI106" s="999"/>
      <c r="BJ106" s="999"/>
      <c r="BK106" s="999"/>
      <c r="BL106" s="999"/>
      <c r="BM106" s="999"/>
      <c r="BN106" s="999"/>
      <c r="BO106" s="999"/>
      <c r="BP106" s="999"/>
      <c r="BQ106" s="999"/>
      <c r="BR106" s="999"/>
    </row>
    <row r="107" spans="2:70" x14ac:dyDescent="0.2">
      <c r="B107" s="561" t="s">
        <v>668</v>
      </c>
      <c r="C107" s="620">
        <v>1162.59563</v>
      </c>
      <c r="D107" s="620">
        <v>115.298749</v>
      </c>
      <c r="E107" s="562">
        <v>0</v>
      </c>
      <c r="F107" s="562">
        <v>0</v>
      </c>
      <c r="G107" s="562">
        <v>0</v>
      </c>
      <c r="H107" s="562">
        <v>0</v>
      </c>
      <c r="I107" s="562">
        <v>0</v>
      </c>
      <c r="J107" s="562">
        <v>0</v>
      </c>
      <c r="K107" s="562">
        <v>0</v>
      </c>
      <c r="L107" s="562">
        <v>0</v>
      </c>
      <c r="M107" s="562">
        <v>0</v>
      </c>
      <c r="N107" s="562">
        <v>0</v>
      </c>
      <c r="O107" s="562">
        <v>0</v>
      </c>
      <c r="P107" s="562">
        <v>0</v>
      </c>
      <c r="Q107" s="562">
        <v>0</v>
      </c>
      <c r="R107" s="562">
        <v>0</v>
      </c>
      <c r="S107" s="562">
        <v>0</v>
      </c>
      <c r="T107" s="562">
        <v>0</v>
      </c>
      <c r="U107" s="562">
        <v>0</v>
      </c>
      <c r="V107" s="562">
        <v>0</v>
      </c>
      <c r="W107" s="562">
        <v>0</v>
      </c>
      <c r="X107" s="562">
        <v>0</v>
      </c>
      <c r="Y107" s="562">
        <v>0</v>
      </c>
      <c r="Z107" s="562">
        <v>0</v>
      </c>
      <c r="AA107" s="562">
        <v>0</v>
      </c>
      <c r="AB107" s="562">
        <v>0</v>
      </c>
      <c r="AC107" s="562">
        <v>0</v>
      </c>
      <c r="AD107" s="562">
        <v>0</v>
      </c>
      <c r="AE107" s="562">
        <v>0</v>
      </c>
      <c r="AF107" s="562">
        <v>0</v>
      </c>
      <c r="AG107" s="562">
        <v>0</v>
      </c>
      <c r="AH107" s="562">
        <v>0</v>
      </c>
      <c r="AI107" s="562">
        <v>0</v>
      </c>
      <c r="AJ107" s="562">
        <f t="shared" si="27"/>
        <v>1277.8943790000001</v>
      </c>
      <c r="AK107" s="999"/>
      <c r="AL107" s="999"/>
      <c r="AM107" s="999"/>
      <c r="AN107" s="999"/>
      <c r="AO107" s="999"/>
      <c r="AP107" s="999"/>
      <c r="AQ107" s="999"/>
      <c r="AR107" s="999"/>
      <c r="AS107" s="999"/>
      <c r="AT107" s="999"/>
      <c r="AU107" s="999"/>
      <c r="AV107" s="999"/>
      <c r="AW107" s="999"/>
      <c r="AX107" s="999"/>
      <c r="AY107" s="999"/>
      <c r="AZ107" s="999"/>
      <c r="BA107" s="999"/>
      <c r="BB107" s="999"/>
      <c r="BC107" s="999"/>
      <c r="BD107" s="999"/>
      <c r="BE107" s="999"/>
      <c r="BF107" s="999"/>
      <c r="BG107" s="999"/>
      <c r="BH107" s="999"/>
      <c r="BI107" s="999"/>
      <c r="BJ107" s="999"/>
      <c r="BK107" s="999"/>
      <c r="BL107" s="999"/>
      <c r="BM107" s="999"/>
      <c r="BN107" s="999"/>
      <c r="BO107" s="999"/>
      <c r="BP107" s="999"/>
      <c r="BQ107" s="999"/>
      <c r="BR107" s="999"/>
    </row>
    <row r="108" spans="2:70" x14ac:dyDescent="0.2">
      <c r="B108" s="592" t="s">
        <v>719</v>
      </c>
      <c r="C108" s="564">
        <f>+C109+C116</f>
        <v>340.50281892242759</v>
      </c>
      <c r="D108" s="564">
        <f t="shared" ref="D108:AI108" si="29">+D109+D116</f>
        <v>149.76165714775519</v>
      </c>
      <c r="E108" s="564">
        <f t="shared" si="29"/>
        <v>89.847178041454754</v>
      </c>
      <c r="F108" s="564">
        <f t="shared" si="29"/>
        <v>83.017294252684621</v>
      </c>
      <c r="G108" s="564">
        <f t="shared" si="29"/>
        <v>117.76038698599753</v>
      </c>
      <c r="H108" s="564">
        <f t="shared" si="29"/>
        <v>180.2979539032396</v>
      </c>
      <c r="I108" s="564">
        <f t="shared" si="29"/>
        <v>180.2979539032396</v>
      </c>
      <c r="J108" s="564">
        <f t="shared" si="29"/>
        <v>201.14380954232064</v>
      </c>
      <c r="K108" s="564">
        <f t="shared" si="29"/>
        <v>83.017294252684621</v>
      </c>
      <c r="L108" s="564">
        <f t="shared" si="29"/>
        <v>24.797783314780833</v>
      </c>
      <c r="M108" s="564">
        <f t="shared" si="29"/>
        <v>0.99942592718573209</v>
      </c>
      <c r="N108" s="564">
        <f t="shared" si="29"/>
        <v>0.99942592718573209</v>
      </c>
      <c r="O108" s="564">
        <f t="shared" si="29"/>
        <v>1.5354259371857322</v>
      </c>
      <c r="P108" s="564">
        <f t="shared" si="29"/>
        <v>0.99942592718573209</v>
      </c>
      <c r="Q108" s="564">
        <f t="shared" si="29"/>
        <v>0.99942592718573209</v>
      </c>
      <c r="R108" s="564">
        <f t="shared" si="29"/>
        <v>0.99942592718573209</v>
      </c>
      <c r="S108" s="564">
        <f t="shared" si="29"/>
        <v>0.99942592718573209</v>
      </c>
      <c r="T108" s="564">
        <f t="shared" si="29"/>
        <v>0.99942592718573209</v>
      </c>
      <c r="U108" s="564">
        <f t="shared" si="29"/>
        <v>0.99942592718573209</v>
      </c>
      <c r="V108" s="564">
        <f t="shared" si="29"/>
        <v>0.99942592718573209</v>
      </c>
      <c r="W108" s="564">
        <f t="shared" si="29"/>
        <v>0.99942592718573209</v>
      </c>
      <c r="X108" s="564">
        <f t="shared" si="29"/>
        <v>0.99942592718573209</v>
      </c>
      <c r="Y108" s="564">
        <f t="shared" si="29"/>
        <v>0.99942592718573209</v>
      </c>
      <c r="Z108" s="564">
        <f t="shared" si="29"/>
        <v>0.99942592718573209</v>
      </c>
      <c r="AA108" s="564">
        <f t="shared" si="29"/>
        <v>0.99942592718573209</v>
      </c>
      <c r="AB108" s="564">
        <f t="shared" si="29"/>
        <v>0.99942592718573209</v>
      </c>
      <c r="AC108" s="564">
        <f t="shared" si="29"/>
        <v>0.99942592718573209</v>
      </c>
      <c r="AD108" s="564">
        <f t="shared" si="29"/>
        <v>0.99942592718573209</v>
      </c>
      <c r="AE108" s="564">
        <f t="shared" si="29"/>
        <v>0.99942592718573209</v>
      </c>
      <c r="AF108" s="564">
        <f t="shared" si="29"/>
        <v>0.99942592718573209</v>
      </c>
      <c r="AG108" s="564">
        <f t="shared" si="29"/>
        <v>0.99942592718573209</v>
      </c>
      <c r="AH108" s="564">
        <f t="shared" si="29"/>
        <v>0.99942592718573209</v>
      </c>
      <c r="AI108" s="564">
        <f t="shared" si="29"/>
        <v>62.96383341950407</v>
      </c>
      <c r="AJ108" s="564">
        <f t="shared" si="27"/>
        <v>1535.9313340941749</v>
      </c>
      <c r="AK108" s="999"/>
      <c r="AL108" s="999"/>
      <c r="AM108" s="999"/>
      <c r="AN108" s="999"/>
      <c r="AO108" s="999"/>
      <c r="AP108" s="999"/>
      <c r="AQ108" s="999"/>
      <c r="AR108" s="999"/>
      <c r="AS108" s="999"/>
      <c r="AT108" s="999"/>
      <c r="AU108" s="999"/>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row>
    <row r="109" spans="2:70" x14ac:dyDescent="0.2">
      <c r="B109" s="269" t="s">
        <v>720</v>
      </c>
      <c r="C109" s="554">
        <f>+C110+C113</f>
        <v>332.27281431242761</v>
      </c>
      <c r="D109" s="554">
        <f t="shared" ref="D109:AI109" si="30">+D110+D113</f>
        <v>149.76165714775519</v>
      </c>
      <c r="E109" s="554">
        <f t="shared" si="30"/>
        <v>83.212178041454749</v>
      </c>
      <c r="F109" s="554">
        <f t="shared" si="30"/>
        <v>83.017294252684621</v>
      </c>
      <c r="G109" s="554">
        <f t="shared" si="30"/>
        <v>117.76038698599753</v>
      </c>
      <c r="H109" s="554">
        <f t="shared" si="30"/>
        <v>180.2979539032396</v>
      </c>
      <c r="I109" s="554">
        <f t="shared" si="30"/>
        <v>180.2979539032396</v>
      </c>
      <c r="J109" s="554">
        <f t="shared" si="30"/>
        <v>201.14380954232064</v>
      </c>
      <c r="K109" s="554">
        <f t="shared" si="30"/>
        <v>83.017294252684621</v>
      </c>
      <c r="L109" s="554">
        <f t="shared" si="30"/>
        <v>24.797783314780833</v>
      </c>
      <c r="M109" s="554">
        <f t="shared" si="30"/>
        <v>0.99942592718573209</v>
      </c>
      <c r="N109" s="554">
        <f t="shared" si="30"/>
        <v>0.99942592718573209</v>
      </c>
      <c r="O109" s="554">
        <f t="shared" si="30"/>
        <v>0.99942592718573209</v>
      </c>
      <c r="P109" s="554">
        <f t="shared" si="30"/>
        <v>0.99942592718573209</v>
      </c>
      <c r="Q109" s="554">
        <f t="shared" si="30"/>
        <v>0.99942592718573209</v>
      </c>
      <c r="R109" s="554">
        <f t="shared" si="30"/>
        <v>0.99942592718573209</v>
      </c>
      <c r="S109" s="554">
        <f t="shared" si="30"/>
        <v>0.99942592718573209</v>
      </c>
      <c r="T109" s="554">
        <f t="shared" si="30"/>
        <v>0.99942592718573209</v>
      </c>
      <c r="U109" s="554">
        <f t="shared" si="30"/>
        <v>0.99942592718573209</v>
      </c>
      <c r="V109" s="554">
        <f t="shared" si="30"/>
        <v>0.99942592718573209</v>
      </c>
      <c r="W109" s="554">
        <f t="shared" si="30"/>
        <v>0.99942592718573209</v>
      </c>
      <c r="X109" s="554">
        <f t="shared" si="30"/>
        <v>0.99942592718573209</v>
      </c>
      <c r="Y109" s="554">
        <f t="shared" si="30"/>
        <v>0.99942592718573209</v>
      </c>
      <c r="Z109" s="554">
        <f t="shared" si="30"/>
        <v>0.99942592718573209</v>
      </c>
      <c r="AA109" s="554">
        <f t="shared" si="30"/>
        <v>0.99942592718573209</v>
      </c>
      <c r="AB109" s="554">
        <f t="shared" si="30"/>
        <v>0.99942592718573209</v>
      </c>
      <c r="AC109" s="554">
        <f t="shared" si="30"/>
        <v>0.99942592718573209</v>
      </c>
      <c r="AD109" s="554">
        <f t="shared" si="30"/>
        <v>0.99942592718573209</v>
      </c>
      <c r="AE109" s="554">
        <f t="shared" si="30"/>
        <v>0.99942592718573209</v>
      </c>
      <c r="AF109" s="554">
        <f t="shared" si="30"/>
        <v>0.99942592718573209</v>
      </c>
      <c r="AG109" s="554">
        <f t="shared" si="30"/>
        <v>0.99942592718573209</v>
      </c>
      <c r="AH109" s="554">
        <f t="shared" si="30"/>
        <v>0.99942592718573209</v>
      </c>
      <c r="AI109" s="554">
        <f t="shared" si="30"/>
        <v>62.96383341950407</v>
      </c>
      <c r="AJ109" s="554">
        <f t="shared" si="27"/>
        <v>1520.5303294741748</v>
      </c>
      <c r="AK109" s="999"/>
      <c r="AL109" s="999"/>
      <c r="AM109" s="999"/>
      <c r="AN109" s="999"/>
      <c r="AO109" s="999"/>
      <c r="AP109" s="999"/>
      <c r="AQ109" s="999"/>
      <c r="AR109" s="999"/>
      <c r="AS109" s="999"/>
      <c r="AT109" s="999"/>
      <c r="AU109" s="999"/>
      <c r="AV109" s="999"/>
      <c r="AW109" s="999"/>
      <c r="AX109" s="999"/>
      <c r="AY109" s="999"/>
      <c r="AZ109" s="999"/>
      <c r="BA109" s="999"/>
      <c r="BB109" s="999"/>
      <c r="BC109" s="999"/>
      <c r="BD109" s="999"/>
      <c r="BE109" s="999"/>
      <c r="BF109" s="999"/>
      <c r="BG109" s="999"/>
      <c r="BH109" s="999"/>
      <c r="BI109" s="999"/>
      <c r="BJ109" s="999"/>
      <c r="BK109" s="999"/>
      <c r="BL109" s="999"/>
      <c r="BM109" s="999"/>
      <c r="BN109" s="999"/>
      <c r="BO109" s="999"/>
      <c r="BP109" s="999"/>
      <c r="BQ109" s="999"/>
      <c r="BR109" s="999"/>
    </row>
    <row r="110" spans="2:70" x14ac:dyDescent="0.2">
      <c r="B110" s="714" t="s">
        <v>721</v>
      </c>
      <c r="C110" s="562">
        <f>+C111+C112</f>
        <v>132.6754162442393</v>
      </c>
      <c r="D110" s="562">
        <f t="shared" ref="D110:AI110" si="31">+D111+D112</f>
        <v>82.388638126700016</v>
      </c>
      <c r="E110" s="562">
        <f t="shared" si="31"/>
        <v>82.212752114269023</v>
      </c>
      <c r="F110" s="562">
        <f t="shared" si="31"/>
        <v>82.017868325498895</v>
      </c>
      <c r="G110" s="562">
        <f t="shared" si="31"/>
        <v>82.017868325498895</v>
      </c>
      <c r="H110" s="562">
        <f t="shared" si="31"/>
        <v>82.017868325498895</v>
      </c>
      <c r="I110" s="562">
        <f t="shared" si="31"/>
        <v>82.017868325498895</v>
      </c>
      <c r="J110" s="562">
        <f t="shared" si="31"/>
        <v>82.017868325498895</v>
      </c>
      <c r="K110" s="562">
        <f t="shared" si="31"/>
        <v>82.017868325498895</v>
      </c>
      <c r="L110" s="562">
        <f t="shared" si="31"/>
        <v>23.7983573875951</v>
      </c>
      <c r="M110" s="562">
        <f t="shared" si="31"/>
        <v>0</v>
      </c>
      <c r="N110" s="562">
        <f t="shared" si="31"/>
        <v>0</v>
      </c>
      <c r="O110" s="562">
        <f t="shared" si="31"/>
        <v>0</v>
      </c>
      <c r="P110" s="562">
        <f t="shared" si="31"/>
        <v>0</v>
      </c>
      <c r="Q110" s="562">
        <f t="shared" si="31"/>
        <v>0</v>
      </c>
      <c r="R110" s="562">
        <f t="shared" si="31"/>
        <v>0</v>
      </c>
      <c r="S110" s="562">
        <f t="shared" si="31"/>
        <v>0</v>
      </c>
      <c r="T110" s="562">
        <f t="shared" si="31"/>
        <v>0</v>
      </c>
      <c r="U110" s="562">
        <f t="shared" si="31"/>
        <v>0</v>
      </c>
      <c r="V110" s="562">
        <f t="shared" si="31"/>
        <v>0</v>
      </c>
      <c r="W110" s="562">
        <f t="shared" si="31"/>
        <v>0</v>
      </c>
      <c r="X110" s="562">
        <f t="shared" si="31"/>
        <v>0</v>
      </c>
      <c r="Y110" s="562">
        <f t="shared" si="31"/>
        <v>0</v>
      </c>
      <c r="Z110" s="562">
        <f t="shared" si="31"/>
        <v>0</v>
      </c>
      <c r="AA110" s="562">
        <f t="shared" si="31"/>
        <v>0</v>
      </c>
      <c r="AB110" s="562">
        <f t="shared" si="31"/>
        <v>0</v>
      </c>
      <c r="AC110" s="562">
        <f t="shared" si="31"/>
        <v>0</v>
      </c>
      <c r="AD110" s="562">
        <f t="shared" si="31"/>
        <v>0</v>
      </c>
      <c r="AE110" s="562">
        <f t="shared" si="31"/>
        <v>0</v>
      </c>
      <c r="AF110" s="562">
        <f t="shared" si="31"/>
        <v>0</v>
      </c>
      <c r="AG110" s="562">
        <f t="shared" si="31"/>
        <v>0</v>
      </c>
      <c r="AH110" s="562">
        <f t="shared" si="31"/>
        <v>0</v>
      </c>
      <c r="AI110" s="562">
        <f t="shared" si="31"/>
        <v>0</v>
      </c>
      <c r="AJ110" s="562">
        <f t="shared" si="27"/>
        <v>813.18237382579662</v>
      </c>
      <c r="AK110" s="999"/>
      <c r="AL110" s="999"/>
      <c r="AM110" s="999"/>
      <c r="AN110" s="999"/>
      <c r="AO110" s="999"/>
      <c r="AP110" s="999"/>
      <c r="AQ110" s="999"/>
      <c r="AR110" s="999"/>
      <c r="AS110" s="999"/>
      <c r="AT110" s="999"/>
      <c r="AU110" s="999"/>
      <c r="AV110" s="999"/>
      <c r="AW110" s="999"/>
      <c r="AX110" s="999"/>
      <c r="AY110" s="999"/>
      <c r="AZ110" s="999"/>
      <c r="BA110" s="999"/>
      <c r="BB110" s="999"/>
      <c r="BC110" s="999"/>
      <c r="BD110" s="999"/>
      <c r="BE110" s="999"/>
      <c r="BF110" s="999"/>
      <c r="BG110" s="999"/>
      <c r="BH110" s="999"/>
      <c r="BI110" s="999"/>
      <c r="BJ110" s="999"/>
      <c r="BK110" s="999"/>
      <c r="BL110" s="999"/>
      <c r="BM110" s="999"/>
      <c r="BN110" s="999"/>
      <c r="BO110" s="999"/>
      <c r="BP110" s="999"/>
      <c r="BQ110" s="999"/>
      <c r="BR110" s="999"/>
    </row>
    <row r="111" spans="2:70" x14ac:dyDescent="0.2">
      <c r="B111" s="269" t="s">
        <v>722</v>
      </c>
      <c r="C111" s="554">
        <v>131.22966690123002</v>
      </c>
      <c r="D111" s="554">
        <v>82.388114330457981</v>
      </c>
      <c r="E111" s="554">
        <v>82.017868325498895</v>
      </c>
      <c r="F111" s="554">
        <v>82.017868325498895</v>
      </c>
      <c r="G111" s="554">
        <v>82.017868325498895</v>
      </c>
      <c r="H111" s="554">
        <v>82.017868325498895</v>
      </c>
      <c r="I111" s="554">
        <v>82.017868325498895</v>
      </c>
      <c r="J111" s="554">
        <v>82.017868325498895</v>
      </c>
      <c r="K111" s="554">
        <v>82.017868325498895</v>
      </c>
      <c r="L111" s="554">
        <v>23.7983573875951</v>
      </c>
      <c r="M111" s="554">
        <v>0</v>
      </c>
      <c r="N111" s="554">
        <v>0</v>
      </c>
      <c r="O111" s="554">
        <v>0</v>
      </c>
      <c r="P111" s="554">
        <v>0</v>
      </c>
      <c r="Q111" s="554">
        <v>0</v>
      </c>
      <c r="R111" s="554">
        <v>0</v>
      </c>
      <c r="S111" s="554">
        <v>0</v>
      </c>
      <c r="T111" s="554">
        <v>0</v>
      </c>
      <c r="U111" s="554">
        <v>0</v>
      </c>
      <c r="V111" s="554">
        <v>0</v>
      </c>
      <c r="W111" s="554">
        <v>0</v>
      </c>
      <c r="X111" s="554">
        <v>0</v>
      </c>
      <c r="Y111" s="554">
        <v>0</v>
      </c>
      <c r="Z111" s="554">
        <v>0</v>
      </c>
      <c r="AA111" s="554">
        <v>0</v>
      </c>
      <c r="AB111" s="554">
        <v>0</v>
      </c>
      <c r="AC111" s="554">
        <v>0</v>
      </c>
      <c r="AD111" s="554">
        <v>0</v>
      </c>
      <c r="AE111" s="554">
        <v>0</v>
      </c>
      <c r="AF111" s="554">
        <v>0</v>
      </c>
      <c r="AG111" s="554">
        <v>0</v>
      </c>
      <c r="AH111" s="554">
        <v>0</v>
      </c>
      <c r="AI111" s="554">
        <v>0</v>
      </c>
      <c r="AJ111" s="554">
        <f t="shared" si="27"/>
        <v>811.54121689777526</v>
      </c>
      <c r="AK111" s="999"/>
      <c r="AL111" s="999"/>
      <c r="AM111" s="999"/>
      <c r="AN111" s="999"/>
      <c r="AO111" s="999"/>
      <c r="AP111" s="999"/>
      <c r="AQ111" s="999"/>
      <c r="AR111" s="999"/>
      <c r="AS111" s="999"/>
      <c r="AT111" s="999"/>
      <c r="AU111" s="999"/>
      <c r="AV111" s="999"/>
      <c r="AW111" s="999"/>
      <c r="AX111" s="999"/>
      <c r="AY111" s="999"/>
      <c r="AZ111" s="999"/>
      <c r="BA111" s="999"/>
      <c r="BB111" s="999"/>
      <c r="BC111" s="999"/>
      <c r="BD111" s="999"/>
      <c r="BE111" s="999"/>
      <c r="BF111" s="999"/>
      <c r="BG111" s="999"/>
      <c r="BH111" s="999"/>
      <c r="BI111" s="999"/>
      <c r="BJ111" s="999"/>
      <c r="BK111" s="999"/>
      <c r="BL111" s="999"/>
      <c r="BM111" s="999"/>
      <c r="BN111" s="999"/>
      <c r="BO111" s="999"/>
      <c r="BP111" s="999"/>
      <c r="BQ111" s="999"/>
      <c r="BR111" s="999"/>
    </row>
    <row r="112" spans="2:70" x14ac:dyDescent="0.2">
      <c r="B112" s="728" t="s">
        <v>723</v>
      </c>
      <c r="C112" s="554">
        <v>1.4457493430092909</v>
      </c>
      <c r="D112" s="554">
        <v>5.2379624203870503E-4</v>
      </c>
      <c r="E112" s="554">
        <v>0.19488378877012899</v>
      </c>
      <c r="F112" s="554">
        <v>0</v>
      </c>
      <c r="G112" s="554">
        <v>0</v>
      </c>
      <c r="H112" s="554">
        <v>0</v>
      </c>
      <c r="I112" s="554">
        <v>0</v>
      </c>
      <c r="J112" s="554">
        <v>0</v>
      </c>
      <c r="K112" s="554">
        <v>0</v>
      </c>
      <c r="L112" s="554">
        <v>0</v>
      </c>
      <c r="M112" s="554">
        <v>0</v>
      </c>
      <c r="N112" s="554">
        <v>0</v>
      </c>
      <c r="O112" s="554">
        <v>0</v>
      </c>
      <c r="P112" s="554">
        <v>0</v>
      </c>
      <c r="Q112" s="554">
        <v>0</v>
      </c>
      <c r="R112" s="554">
        <v>0</v>
      </c>
      <c r="S112" s="554">
        <v>0</v>
      </c>
      <c r="T112" s="554">
        <v>0</v>
      </c>
      <c r="U112" s="554">
        <v>0</v>
      </c>
      <c r="V112" s="554">
        <v>0</v>
      </c>
      <c r="W112" s="554">
        <v>0</v>
      </c>
      <c r="X112" s="554">
        <v>0</v>
      </c>
      <c r="Y112" s="554">
        <v>0</v>
      </c>
      <c r="Z112" s="554">
        <v>0</v>
      </c>
      <c r="AA112" s="554">
        <v>0</v>
      </c>
      <c r="AB112" s="554">
        <v>0</v>
      </c>
      <c r="AC112" s="554">
        <v>0</v>
      </c>
      <c r="AD112" s="554">
        <v>0</v>
      </c>
      <c r="AE112" s="554">
        <v>0</v>
      </c>
      <c r="AF112" s="554">
        <v>0</v>
      </c>
      <c r="AG112" s="554">
        <v>0</v>
      </c>
      <c r="AH112" s="554">
        <v>0</v>
      </c>
      <c r="AI112" s="554">
        <v>0</v>
      </c>
      <c r="AJ112" s="554">
        <f t="shared" si="27"/>
        <v>1.6411569280214586</v>
      </c>
      <c r="AK112" s="999"/>
      <c r="AL112" s="999"/>
      <c r="AM112" s="999"/>
      <c r="AN112" s="999"/>
      <c r="AO112" s="999"/>
      <c r="AP112" s="999"/>
      <c r="AQ112" s="999"/>
      <c r="AR112" s="999"/>
      <c r="AS112" s="999"/>
      <c r="AT112" s="999"/>
      <c r="AU112" s="999"/>
      <c r="AV112" s="999"/>
      <c r="AW112" s="999"/>
      <c r="AX112" s="999"/>
      <c r="AY112" s="999"/>
      <c r="AZ112" s="999"/>
      <c r="BA112" s="999"/>
      <c r="BB112" s="999"/>
      <c r="BC112" s="999"/>
      <c r="BD112" s="999"/>
      <c r="BE112" s="999"/>
      <c r="BF112" s="999"/>
      <c r="BG112" s="999"/>
      <c r="BH112" s="999"/>
      <c r="BI112" s="999"/>
      <c r="BJ112" s="999"/>
      <c r="BK112" s="999"/>
      <c r="BL112" s="999"/>
      <c r="BM112" s="999"/>
      <c r="BN112" s="999"/>
      <c r="BO112" s="999"/>
      <c r="BP112" s="999"/>
      <c r="BQ112" s="999"/>
      <c r="BR112" s="999"/>
    </row>
    <row r="113" spans="2:70" x14ac:dyDescent="0.2">
      <c r="B113" s="714" t="s">
        <v>724</v>
      </c>
      <c r="C113" s="562">
        <f>+C114+C115</f>
        <v>199.59739806818828</v>
      </c>
      <c r="D113" s="562">
        <f t="shared" ref="D113:AI113" si="32">+D114+D115</f>
        <v>67.373019021055171</v>
      </c>
      <c r="E113" s="562">
        <f t="shared" si="32"/>
        <v>0.99942592718573209</v>
      </c>
      <c r="F113" s="562">
        <f t="shared" si="32"/>
        <v>0.99942592718573209</v>
      </c>
      <c r="G113" s="562">
        <f t="shared" si="32"/>
        <v>35.742518660498632</v>
      </c>
      <c r="H113" s="562">
        <f t="shared" si="32"/>
        <v>98.280085577740721</v>
      </c>
      <c r="I113" s="562">
        <f t="shared" si="32"/>
        <v>98.280085577740721</v>
      </c>
      <c r="J113" s="562">
        <f t="shared" si="32"/>
        <v>119.12594121682173</v>
      </c>
      <c r="K113" s="562">
        <f t="shared" si="32"/>
        <v>0.99942592718573209</v>
      </c>
      <c r="L113" s="562">
        <f t="shared" si="32"/>
        <v>0.99942592718573209</v>
      </c>
      <c r="M113" s="562">
        <f t="shared" si="32"/>
        <v>0.99942592718573209</v>
      </c>
      <c r="N113" s="562">
        <f t="shared" si="32"/>
        <v>0.99942592718573209</v>
      </c>
      <c r="O113" s="562">
        <f t="shared" si="32"/>
        <v>0.99942592718573209</v>
      </c>
      <c r="P113" s="562">
        <f t="shared" si="32"/>
        <v>0.99942592718573209</v>
      </c>
      <c r="Q113" s="562">
        <f t="shared" si="32"/>
        <v>0.99942592718573209</v>
      </c>
      <c r="R113" s="562">
        <f t="shared" si="32"/>
        <v>0.99942592718573209</v>
      </c>
      <c r="S113" s="562">
        <f t="shared" si="32"/>
        <v>0.99942592718573209</v>
      </c>
      <c r="T113" s="562">
        <f t="shared" si="32"/>
        <v>0.99942592718573209</v>
      </c>
      <c r="U113" s="562">
        <f t="shared" si="32"/>
        <v>0.99942592718573209</v>
      </c>
      <c r="V113" s="562">
        <f t="shared" si="32"/>
        <v>0.99942592718573209</v>
      </c>
      <c r="W113" s="562">
        <f t="shared" si="32"/>
        <v>0.99942592718573209</v>
      </c>
      <c r="X113" s="562">
        <f t="shared" si="32"/>
        <v>0.99942592718573209</v>
      </c>
      <c r="Y113" s="562">
        <f t="shared" si="32"/>
        <v>0.99942592718573209</v>
      </c>
      <c r="Z113" s="562">
        <f t="shared" si="32"/>
        <v>0.99942592718573209</v>
      </c>
      <c r="AA113" s="562">
        <f t="shared" si="32"/>
        <v>0.99942592718573209</v>
      </c>
      <c r="AB113" s="562">
        <f t="shared" si="32"/>
        <v>0.99942592718573209</v>
      </c>
      <c r="AC113" s="562">
        <f t="shared" si="32"/>
        <v>0.99942592718573209</v>
      </c>
      <c r="AD113" s="562">
        <f t="shared" si="32"/>
        <v>0.99942592718573209</v>
      </c>
      <c r="AE113" s="562">
        <f t="shared" si="32"/>
        <v>0.99942592718573209</v>
      </c>
      <c r="AF113" s="562">
        <f t="shared" si="32"/>
        <v>0.99942592718573209</v>
      </c>
      <c r="AG113" s="562">
        <f t="shared" si="32"/>
        <v>0.99942592718573209</v>
      </c>
      <c r="AH113" s="562">
        <f t="shared" si="32"/>
        <v>0.99942592718573209</v>
      </c>
      <c r="AI113" s="562">
        <f t="shared" si="32"/>
        <v>62.96383341950407</v>
      </c>
      <c r="AJ113" s="562">
        <f t="shared" si="27"/>
        <v>707.34795564837782</v>
      </c>
      <c r="AK113" s="999"/>
      <c r="AL113" s="999"/>
      <c r="AM113" s="999"/>
      <c r="AN113" s="999"/>
      <c r="AO113" s="999"/>
      <c r="AP113" s="999"/>
      <c r="AQ113" s="999"/>
      <c r="AR113" s="999"/>
      <c r="AS113" s="999"/>
      <c r="AT113" s="999"/>
      <c r="AU113" s="999"/>
      <c r="AV113" s="999"/>
      <c r="AW113" s="999"/>
      <c r="AX113" s="999"/>
      <c r="AY113" s="999"/>
      <c r="AZ113" s="999"/>
      <c r="BA113" s="999"/>
      <c r="BB113" s="999"/>
      <c r="BC113" s="999"/>
      <c r="BD113" s="999"/>
      <c r="BE113" s="999"/>
      <c r="BF113" s="999"/>
      <c r="BG113" s="999"/>
      <c r="BH113" s="999"/>
      <c r="BI113" s="999"/>
      <c r="BJ113" s="999"/>
      <c r="BK113" s="999"/>
      <c r="BL113" s="999"/>
      <c r="BM113" s="999"/>
      <c r="BN113" s="999"/>
      <c r="BO113" s="999"/>
      <c r="BP113" s="999"/>
      <c r="BQ113" s="999"/>
      <c r="BR113" s="999"/>
    </row>
    <row r="114" spans="2:70" x14ac:dyDescent="0.2">
      <c r="B114" s="269" t="s">
        <v>722</v>
      </c>
      <c r="C114" s="554">
        <v>199.59739806818828</v>
      </c>
      <c r="D114" s="554">
        <v>66.373593093869445</v>
      </c>
      <c r="E114" s="554">
        <v>0</v>
      </c>
      <c r="F114" s="554">
        <v>0</v>
      </c>
      <c r="G114" s="554">
        <v>34.743092733312899</v>
      </c>
      <c r="H114" s="554">
        <v>97.280659650554995</v>
      </c>
      <c r="I114" s="554">
        <v>97.280659650554995</v>
      </c>
      <c r="J114" s="554">
        <v>118.126515289636</v>
      </c>
      <c r="K114" s="554">
        <v>0</v>
      </c>
      <c r="L114" s="554">
        <v>0</v>
      </c>
      <c r="M114" s="554">
        <v>0</v>
      </c>
      <c r="N114" s="554">
        <v>0</v>
      </c>
      <c r="O114" s="554">
        <v>0</v>
      </c>
      <c r="P114" s="554">
        <v>0</v>
      </c>
      <c r="Q114" s="554">
        <v>0</v>
      </c>
      <c r="R114" s="554">
        <v>0</v>
      </c>
      <c r="S114" s="554">
        <v>0</v>
      </c>
      <c r="T114" s="554">
        <v>0</v>
      </c>
      <c r="U114" s="554">
        <v>0</v>
      </c>
      <c r="V114" s="554">
        <v>0</v>
      </c>
      <c r="W114" s="554">
        <v>0</v>
      </c>
      <c r="X114" s="554">
        <v>0</v>
      </c>
      <c r="Y114" s="554">
        <v>0</v>
      </c>
      <c r="Z114" s="554">
        <v>0</v>
      </c>
      <c r="AA114" s="554">
        <v>0</v>
      </c>
      <c r="AB114" s="554">
        <v>0</v>
      </c>
      <c r="AC114" s="554">
        <v>0</v>
      </c>
      <c r="AD114" s="554">
        <v>0</v>
      </c>
      <c r="AE114" s="554">
        <v>0</v>
      </c>
      <c r="AF114" s="554">
        <v>0</v>
      </c>
      <c r="AG114" s="554">
        <v>0</v>
      </c>
      <c r="AH114" s="554">
        <v>0</v>
      </c>
      <c r="AI114" s="554">
        <v>0</v>
      </c>
      <c r="AJ114" s="554">
        <f t="shared" si="27"/>
        <v>613.40191848611653</v>
      </c>
      <c r="AK114" s="999"/>
      <c r="AL114" s="999"/>
      <c r="AM114" s="999"/>
      <c r="AN114" s="999"/>
      <c r="AO114" s="999"/>
      <c r="AP114" s="999"/>
      <c r="AQ114" s="999"/>
      <c r="AR114" s="999"/>
      <c r="AS114" s="999"/>
      <c r="AT114" s="999"/>
      <c r="AU114" s="999"/>
      <c r="AV114" s="999"/>
      <c r="AW114" s="999"/>
      <c r="AX114" s="999"/>
      <c r="AY114" s="999"/>
      <c r="AZ114" s="999"/>
      <c r="BA114" s="999"/>
      <c r="BB114" s="999"/>
      <c r="BC114" s="999"/>
      <c r="BD114" s="999"/>
      <c r="BE114" s="999"/>
      <c r="BF114" s="999"/>
      <c r="BG114" s="999"/>
      <c r="BH114" s="999"/>
      <c r="BI114" s="999"/>
      <c r="BJ114" s="999"/>
      <c r="BK114" s="999"/>
      <c r="BL114" s="999"/>
      <c r="BM114" s="999"/>
      <c r="BN114" s="999"/>
      <c r="BO114" s="999"/>
      <c r="BP114" s="999"/>
      <c r="BQ114" s="999"/>
      <c r="BR114" s="999"/>
    </row>
    <row r="115" spans="2:70" x14ac:dyDescent="0.2">
      <c r="B115" s="728" t="s">
        <v>723</v>
      </c>
      <c r="C115" s="554">
        <v>0</v>
      </c>
      <c r="D115" s="554">
        <v>0.99942592718573209</v>
      </c>
      <c r="E115" s="554">
        <v>0.99942592718573209</v>
      </c>
      <c r="F115" s="554">
        <v>0.99942592718573209</v>
      </c>
      <c r="G115" s="554">
        <v>0.99942592718573209</v>
      </c>
      <c r="H115" s="554">
        <v>0.99942592718573209</v>
      </c>
      <c r="I115" s="554">
        <v>0.99942592718573209</v>
      </c>
      <c r="J115" s="554">
        <v>0.99942592718573209</v>
      </c>
      <c r="K115" s="554">
        <v>0.99942592718573209</v>
      </c>
      <c r="L115" s="554">
        <v>0.99942592718573209</v>
      </c>
      <c r="M115" s="554">
        <v>0.99942592718573209</v>
      </c>
      <c r="N115" s="554">
        <v>0.99942592718573209</v>
      </c>
      <c r="O115" s="554">
        <v>0.99942592718573209</v>
      </c>
      <c r="P115" s="554">
        <v>0.99942592718573209</v>
      </c>
      <c r="Q115" s="554">
        <v>0.99942592718573209</v>
      </c>
      <c r="R115" s="554">
        <v>0.99942592718573209</v>
      </c>
      <c r="S115" s="554">
        <v>0.99942592718573209</v>
      </c>
      <c r="T115" s="554">
        <v>0.99942592718573209</v>
      </c>
      <c r="U115" s="554">
        <v>0.99942592718573209</v>
      </c>
      <c r="V115" s="554">
        <v>0.99942592718573209</v>
      </c>
      <c r="W115" s="554">
        <v>0.99942592718573209</v>
      </c>
      <c r="X115" s="554">
        <v>0.99942592718573209</v>
      </c>
      <c r="Y115" s="554">
        <v>0.99942592718573209</v>
      </c>
      <c r="Z115" s="554">
        <v>0.99942592718573209</v>
      </c>
      <c r="AA115" s="554">
        <v>0.99942592718573209</v>
      </c>
      <c r="AB115" s="554">
        <v>0.99942592718573209</v>
      </c>
      <c r="AC115" s="554">
        <v>0.99942592718573209</v>
      </c>
      <c r="AD115" s="554">
        <v>0.99942592718573209</v>
      </c>
      <c r="AE115" s="554">
        <v>0.99942592718573209</v>
      </c>
      <c r="AF115" s="554">
        <v>0.99942592718573209</v>
      </c>
      <c r="AG115" s="554">
        <v>0.99942592718573209</v>
      </c>
      <c r="AH115" s="554">
        <v>0.99942592718573209</v>
      </c>
      <c r="AI115" s="554">
        <v>62.96383341950407</v>
      </c>
      <c r="AJ115" s="554">
        <f t="shared" si="27"/>
        <v>93.946037162261774</v>
      </c>
      <c r="AK115" s="999"/>
      <c r="AL115" s="999"/>
      <c r="AM115" s="999"/>
      <c r="AN115" s="999"/>
      <c r="AO115" s="999"/>
      <c r="AP115" s="999"/>
      <c r="AQ115" s="999"/>
      <c r="AR115" s="999"/>
      <c r="AS115" s="999"/>
      <c r="AT115" s="999"/>
      <c r="AU115" s="999"/>
      <c r="AV115" s="999"/>
      <c r="AW115" s="999"/>
      <c r="AX115" s="999"/>
      <c r="AY115" s="999"/>
      <c r="AZ115" s="999"/>
      <c r="BA115" s="999"/>
      <c r="BB115" s="999"/>
      <c r="BC115" s="999"/>
      <c r="BD115" s="999"/>
      <c r="BE115" s="999"/>
      <c r="BF115" s="999"/>
      <c r="BG115" s="999"/>
      <c r="BH115" s="999"/>
      <c r="BI115" s="999"/>
      <c r="BJ115" s="999"/>
      <c r="BK115" s="999"/>
      <c r="BL115" s="999"/>
      <c r="BM115" s="999"/>
      <c r="BN115" s="999"/>
      <c r="BO115" s="999"/>
      <c r="BP115" s="999"/>
      <c r="BQ115" s="999"/>
      <c r="BR115" s="999"/>
    </row>
    <row r="116" spans="2:70" x14ac:dyDescent="0.2">
      <c r="B116" s="714" t="s">
        <v>725</v>
      </c>
      <c r="C116" s="562">
        <f>+C117+C118</f>
        <v>8.2300046099999982</v>
      </c>
      <c r="D116" s="562">
        <f t="shared" ref="D116:AI116" si="33">+D117+D118</f>
        <v>0</v>
      </c>
      <c r="E116" s="562">
        <f t="shared" si="33"/>
        <v>6.6349999999999998</v>
      </c>
      <c r="F116" s="562">
        <f t="shared" si="33"/>
        <v>0</v>
      </c>
      <c r="G116" s="562">
        <f t="shared" si="33"/>
        <v>0</v>
      </c>
      <c r="H116" s="562">
        <f t="shared" si="33"/>
        <v>0</v>
      </c>
      <c r="I116" s="562">
        <f t="shared" si="33"/>
        <v>0</v>
      </c>
      <c r="J116" s="562">
        <f t="shared" si="33"/>
        <v>0</v>
      </c>
      <c r="K116" s="562">
        <f t="shared" si="33"/>
        <v>0</v>
      </c>
      <c r="L116" s="562">
        <f t="shared" si="33"/>
        <v>0</v>
      </c>
      <c r="M116" s="562">
        <f t="shared" si="33"/>
        <v>0</v>
      </c>
      <c r="N116" s="562">
        <f t="shared" si="33"/>
        <v>0</v>
      </c>
      <c r="O116" s="562">
        <f t="shared" si="33"/>
        <v>0.53600000999999997</v>
      </c>
      <c r="P116" s="562">
        <f t="shared" si="33"/>
        <v>0</v>
      </c>
      <c r="Q116" s="562">
        <f t="shared" si="33"/>
        <v>0</v>
      </c>
      <c r="R116" s="562">
        <f t="shared" si="33"/>
        <v>0</v>
      </c>
      <c r="S116" s="562">
        <f t="shared" si="33"/>
        <v>0</v>
      </c>
      <c r="T116" s="562">
        <f t="shared" si="33"/>
        <v>0</v>
      </c>
      <c r="U116" s="562">
        <f t="shared" si="33"/>
        <v>0</v>
      </c>
      <c r="V116" s="562">
        <f t="shared" si="33"/>
        <v>0</v>
      </c>
      <c r="W116" s="562">
        <f t="shared" si="33"/>
        <v>0</v>
      </c>
      <c r="X116" s="562">
        <f t="shared" si="33"/>
        <v>0</v>
      </c>
      <c r="Y116" s="562">
        <f t="shared" si="33"/>
        <v>0</v>
      </c>
      <c r="Z116" s="562">
        <f t="shared" si="33"/>
        <v>0</v>
      </c>
      <c r="AA116" s="562">
        <f t="shared" si="33"/>
        <v>0</v>
      </c>
      <c r="AB116" s="562">
        <f t="shared" si="33"/>
        <v>0</v>
      </c>
      <c r="AC116" s="562">
        <f t="shared" si="33"/>
        <v>0</v>
      </c>
      <c r="AD116" s="562">
        <f t="shared" si="33"/>
        <v>0</v>
      </c>
      <c r="AE116" s="562">
        <f t="shared" si="33"/>
        <v>0</v>
      </c>
      <c r="AF116" s="562">
        <f t="shared" si="33"/>
        <v>0</v>
      </c>
      <c r="AG116" s="562">
        <f t="shared" si="33"/>
        <v>0</v>
      </c>
      <c r="AH116" s="562">
        <f t="shared" si="33"/>
        <v>0</v>
      </c>
      <c r="AI116" s="562">
        <f t="shared" si="33"/>
        <v>0</v>
      </c>
      <c r="AJ116" s="562">
        <f t="shared" si="27"/>
        <v>15.401004619999998</v>
      </c>
      <c r="AK116" s="999"/>
      <c r="AL116" s="999"/>
      <c r="AM116" s="999"/>
      <c r="AN116" s="999"/>
      <c r="AO116" s="999"/>
      <c r="AP116" s="999"/>
      <c r="AQ116" s="999"/>
      <c r="AR116" s="999"/>
      <c r="AS116" s="999"/>
      <c r="AT116" s="999"/>
      <c r="AU116" s="999"/>
      <c r="AV116" s="999"/>
      <c r="AW116" s="999"/>
      <c r="AX116" s="999"/>
      <c r="AY116" s="999"/>
      <c r="AZ116" s="999"/>
      <c r="BA116" s="999"/>
      <c r="BB116" s="999"/>
      <c r="BC116" s="999"/>
      <c r="BD116" s="999"/>
      <c r="BE116" s="999"/>
      <c r="BF116" s="999"/>
      <c r="BG116" s="999"/>
      <c r="BH116" s="999"/>
      <c r="BI116" s="999"/>
      <c r="BJ116" s="999"/>
      <c r="BK116" s="999"/>
      <c r="BL116" s="999"/>
      <c r="BM116" s="999"/>
      <c r="BN116" s="999"/>
      <c r="BO116" s="999"/>
      <c r="BP116" s="999"/>
      <c r="BQ116" s="999"/>
      <c r="BR116" s="999"/>
    </row>
    <row r="117" spans="2:70" x14ac:dyDescent="0.2">
      <c r="B117" s="21" t="s">
        <v>722</v>
      </c>
      <c r="C117" s="554">
        <v>3.0980264799999997</v>
      </c>
      <c r="D117" s="554">
        <v>0</v>
      </c>
      <c r="E117" s="554">
        <v>0</v>
      </c>
      <c r="F117" s="554">
        <v>0</v>
      </c>
      <c r="G117" s="554">
        <v>0</v>
      </c>
      <c r="H117" s="554">
        <v>0</v>
      </c>
      <c r="I117" s="554">
        <v>0</v>
      </c>
      <c r="J117" s="554">
        <v>0</v>
      </c>
      <c r="K117" s="554">
        <v>0</v>
      </c>
      <c r="L117" s="554">
        <v>0</v>
      </c>
      <c r="M117" s="554">
        <v>0</v>
      </c>
      <c r="N117" s="554">
        <v>0</v>
      </c>
      <c r="O117" s="554">
        <v>0</v>
      </c>
      <c r="P117" s="554">
        <v>0</v>
      </c>
      <c r="Q117" s="554">
        <v>0</v>
      </c>
      <c r="R117" s="554">
        <v>0</v>
      </c>
      <c r="S117" s="554">
        <v>0</v>
      </c>
      <c r="T117" s="554">
        <v>0</v>
      </c>
      <c r="U117" s="554">
        <v>0</v>
      </c>
      <c r="V117" s="554">
        <v>0</v>
      </c>
      <c r="W117" s="554">
        <v>0</v>
      </c>
      <c r="X117" s="554">
        <v>0</v>
      </c>
      <c r="Y117" s="554">
        <v>0</v>
      </c>
      <c r="Z117" s="554">
        <v>0</v>
      </c>
      <c r="AA117" s="554">
        <v>0</v>
      </c>
      <c r="AB117" s="554">
        <v>0</v>
      </c>
      <c r="AC117" s="554">
        <v>0</v>
      </c>
      <c r="AD117" s="554">
        <v>0</v>
      </c>
      <c r="AE117" s="554">
        <v>0</v>
      </c>
      <c r="AF117" s="554">
        <v>0</v>
      </c>
      <c r="AG117" s="554">
        <v>0</v>
      </c>
      <c r="AH117" s="554">
        <v>0</v>
      </c>
      <c r="AI117" s="554">
        <v>0</v>
      </c>
      <c r="AJ117" s="554">
        <f t="shared" si="27"/>
        <v>3.0980264799999997</v>
      </c>
      <c r="AK117" s="999"/>
      <c r="AL117" s="999"/>
      <c r="AM117" s="999"/>
      <c r="AN117" s="999"/>
      <c r="AO117" s="999"/>
      <c r="AP117" s="999"/>
      <c r="AQ117" s="999"/>
      <c r="AR117" s="999"/>
      <c r="AS117" s="999"/>
      <c r="AT117" s="999"/>
      <c r="AU117" s="999"/>
      <c r="AV117" s="999"/>
      <c r="AW117" s="999"/>
      <c r="AX117" s="999"/>
      <c r="AY117" s="999"/>
      <c r="AZ117" s="999"/>
      <c r="BA117" s="999"/>
      <c r="BB117" s="999"/>
      <c r="BC117" s="999"/>
      <c r="BD117" s="999"/>
      <c r="BE117" s="999"/>
      <c r="BF117" s="999"/>
      <c r="BG117" s="999"/>
      <c r="BH117" s="999"/>
      <c r="BI117" s="999"/>
      <c r="BJ117" s="999"/>
      <c r="BK117" s="999"/>
      <c r="BL117" s="999"/>
      <c r="BM117" s="999"/>
      <c r="BN117" s="999"/>
      <c r="BO117" s="999"/>
      <c r="BP117" s="999"/>
      <c r="BQ117" s="999"/>
      <c r="BR117" s="999"/>
    </row>
    <row r="118" spans="2:70" x14ac:dyDescent="0.2">
      <c r="B118" s="594" t="s">
        <v>723</v>
      </c>
      <c r="C118" s="554">
        <v>5.1319781299999994</v>
      </c>
      <c r="D118" s="554">
        <v>0</v>
      </c>
      <c r="E118" s="554">
        <v>6.6349999999999998</v>
      </c>
      <c r="F118" s="554">
        <v>0</v>
      </c>
      <c r="G118" s="554">
        <v>0</v>
      </c>
      <c r="H118" s="554">
        <v>0</v>
      </c>
      <c r="I118" s="554">
        <v>0</v>
      </c>
      <c r="J118" s="554">
        <v>0</v>
      </c>
      <c r="K118" s="554">
        <v>0</v>
      </c>
      <c r="L118" s="554">
        <v>0</v>
      </c>
      <c r="M118" s="554">
        <v>0</v>
      </c>
      <c r="N118" s="554">
        <v>0</v>
      </c>
      <c r="O118" s="554">
        <v>0.53600000999999997</v>
      </c>
      <c r="P118" s="554">
        <v>0</v>
      </c>
      <c r="Q118" s="554">
        <v>0</v>
      </c>
      <c r="R118" s="554">
        <v>0</v>
      </c>
      <c r="S118" s="554">
        <v>0</v>
      </c>
      <c r="T118" s="554">
        <v>0</v>
      </c>
      <c r="U118" s="554">
        <v>0</v>
      </c>
      <c r="V118" s="554">
        <v>0</v>
      </c>
      <c r="W118" s="554">
        <v>0</v>
      </c>
      <c r="X118" s="554">
        <v>0</v>
      </c>
      <c r="Y118" s="554">
        <v>0</v>
      </c>
      <c r="Z118" s="554">
        <v>0</v>
      </c>
      <c r="AA118" s="554">
        <v>0</v>
      </c>
      <c r="AB118" s="554">
        <v>0</v>
      </c>
      <c r="AC118" s="554">
        <v>0</v>
      </c>
      <c r="AD118" s="554">
        <v>0</v>
      </c>
      <c r="AE118" s="554">
        <v>0</v>
      </c>
      <c r="AF118" s="554">
        <v>0</v>
      </c>
      <c r="AG118" s="554">
        <v>0</v>
      </c>
      <c r="AH118" s="554">
        <v>0</v>
      </c>
      <c r="AI118" s="554">
        <v>0</v>
      </c>
      <c r="AJ118" s="554">
        <f t="shared" si="27"/>
        <v>12.302978139999999</v>
      </c>
      <c r="AK118" s="999"/>
      <c r="AL118" s="999"/>
      <c r="AM118" s="999"/>
      <c r="AN118" s="999"/>
      <c r="AO118" s="999"/>
      <c r="AP118" s="999"/>
      <c r="AQ118" s="999"/>
      <c r="AR118" s="999"/>
      <c r="AS118" s="999"/>
      <c r="AT118" s="999"/>
      <c r="AU118" s="999"/>
      <c r="AV118" s="999"/>
      <c r="AW118" s="999"/>
      <c r="AX118" s="999"/>
      <c r="AY118" s="999"/>
      <c r="AZ118" s="999"/>
      <c r="BA118" s="999"/>
      <c r="BB118" s="999"/>
      <c r="BC118" s="999"/>
      <c r="BD118" s="999"/>
      <c r="BE118" s="999"/>
      <c r="BF118" s="999"/>
      <c r="BG118" s="999"/>
      <c r="BH118" s="999"/>
      <c r="BI118" s="999"/>
      <c r="BJ118" s="999"/>
      <c r="BK118" s="999"/>
      <c r="BL118" s="999"/>
      <c r="BM118" s="999"/>
      <c r="BN118" s="999"/>
      <c r="BO118" s="999"/>
      <c r="BP118" s="999"/>
      <c r="BQ118" s="999"/>
      <c r="BR118" s="999"/>
    </row>
    <row r="119" spans="2:70" ht="6" customHeight="1" x14ac:dyDescent="0.2">
      <c r="B119" s="21"/>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999"/>
      <c r="AL119" s="999"/>
      <c r="AM119" s="999"/>
      <c r="AN119" s="999"/>
      <c r="AO119" s="999"/>
      <c r="AP119" s="999"/>
      <c r="AQ119" s="999"/>
      <c r="AR119" s="999"/>
      <c r="AS119" s="999"/>
      <c r="AT119" s="999"/>
      <c r="AU119" s="999"/>
      <c r="AV119" s="999"/>
      <c r="AW119" s="999"/>
      <c r="AX119" s="999"/>
      <c r="AY119" s="999"/>
      <c r="AZ119" s="999"/>
      <c r="BA119" s="999"/>
      <c r="BB119" s="999"/>
      <c r="BC119" s="999"/>
      <c r="BD119" s="999"/>
      <c r="BE119" s="999"/>
      <c r="BF119" s="999"/>
      <c r="BG119" s="999"/>
      <c r="BH119" s="999"/>
      <c r="BI119" s="999"/>
      <c r="BJ119" s="999"/>
      <c r="BK119" s="999"/>
      <c r="BL119" s="999"/>
      <c r="BM119" s="999"/>
      <c r="BN119" s="999"/>
      <c r="BO119" s="999"/>
      <c r="BP119" s="999"/>
      <c r="BQ119" s="999"/>
      <c r="BR119" s="999"/>
    </row>
    <row r="120" spans="2:70" x14ac:dyDescent="0.2">
      <c r="B120" s="595" t="s">
        <v>726</v>
      </c>
      <c r="C120" s="596">
        <v>29513.705206101666</v>
      </c>
      <c r="D120" s="596">
        <v>15962.680872890651</v>
      </c>
      <c r="E120" s="596">
        <v>2603.9380514320601</v>
      </c>
      <c r="F120" s="596">
        <v>3490.9080578247681</v>
      </c>
      <c r="G120" s="596">
        <v>5027.7637602021869</v>
      </c>
      <c r="H120" s="596">
        <v>2731.8411991971984</v>
      </c>
      <c r="I120" s="596">
        <v>180.2979539032396</v>
      </c>
      <c r="J120" s="596">
        <v>201.1438095423199</v>
      </c>
      <c r="K120" s="596">
        <v>83.017294252684621</v>
      </c>
      <c r="L120" s="596">
        <v>497.6054191461717</v>
      </c>
      <c r="M120" s="596">
        <v>473.80706175857671</v>
      </c>
      <c r="N120" s="596">
        <v>473.80706175857671</v>
      </c>
      <c r="O120" s="596">
        <v>680.78992852060367</v>
      </c>
      <c r="P120" s="596">
        <v>473.80706175857671</v>
      </c>
      <c r="Q120" s="596">
        <v>549.97170529678169</v>
      </c>
      <c r="R120" s="596">
        <v>682.27351937109665</v>
      </c>
      <c r="S120" s="596">
        <v>1385.0192460680755</v>
      </c>
      <c r="T120" s="596">
        <v>626.13634883498673</v>
      </c>
      <c r="U120" s="596">
        <v>626.13634883498673</v>
      </c>
      <c r="V120" s="596">
        <v>153.32871300359574</v>
      </c>
      <c r="W120" s="596">
        <v>153.32871300359574</v>
      </c>
      <c r="X120" s="596">
        <v>1296.4721844222656</v>
      </c>
      <c r="Y120" s="596">
        <v>1296.4721844222656</v>
      </c>
      <c r="Z120" s="596">
        <v>1372.6368279809358</v>
      </c>
      <c r="AA120" s="596">
        <v>1144.1428973458455</v>
      </c>
      <c r="AB120" s="596">
        <v>1144.1428973458455</v>
      </c>
      <c r="AC120" s="596">
        <v>1144.1428973458455</v>
      </c>
      <c r="AD120" s="596">
        <v>1144.1428973458455</v>
      </c>
      <c r="AE120" s="596">
        <v>1144.1428973458455</v>
      </c>
      <c r="AF120" s="596">
        <v>1144.1428973458455</v>
      </c>
      <c r="AG120" s="596">
        <v>1144.1428973458455</v>
      </c>
      <c r="AH120" s="596">
        <v>0.99942592718573209</v>
      </c>
      <c r="AI120" s="596">
        <v>62.96383341950407</v>
      </c>
      <c r="AJ120" s="596">
        <f t="shared" si="27"/>
        <v>78609.852070295427</v>
      </c>
      <c r="AK120" s="999"/>
      <c r="AL120" s="999"/>
      <c r="AM120" s="999"/>
      <c r="AN120" s="999"/>
      <c r="AO120" s="999"/>
      <c r="AP120" s="999"/>
      <c r="AQ120" s="999"/>
      <c r="AR120" s="999"/>
      <c r="AS120" s="999"/>
      <c r="AT120" s="999"/>
      <c r="AU120" s="999"/>
      <c r="AV120" s="999"/>
      <c r="AW120" s="999"/>
      <c r="AX120" s="999"/>
      <c r="AY120" s="999"/>
      <c r="AZ120" s="999"/>
      <c r="BA120" s="999"/>
      <c r="BB120" s="999"/>
      <c r="BC120" s="999"/>
      <c r="BD120" s="999"/>
      <c r="BE120" s="999"/>
      <c r="BF120" s="999"/>
      <c r="BG120" s="999"/>
      <c r="BH120" s="999"/>
      <c r="BI120" s="999"/>
      <c r="BJ120" s="999"/>
      <c r="BK120" s="999"/>
      <c r="BL120" s="999"/>
      <c r="BM120" s="999"/>
      <c r="BN120" s="999"/>
      <c r="BO120" s="999"/>
      <c r="BP120" s="999"/>
      <c r="BQ120" s="999"/>
      <c r="BR120" s="999"/>
    </row>
    <row r="121" spans="2:70" x14ac:dyDescent="0.2">
      <c r="B121" s="563" t="s">
        <v>727</v>
      </c>
      <c r="C121" s="564">
        <v>266.17927961166504</v>
      </c>
      <c r="D121" s="564">
        <v>573.38509122025005</v>
      </c>
      <c r="E121" s="564">
        <v>1008.6606119125801</v>
      </c>
      <c r="F121" s="564">
        <v>335.88607064946802</v>
      </c>
      <c r="G121" s="564">
        <v>104.372358204387</v>
      </c>
      <c r="H121" s="564">
        <v>109.57505648712801</v>
      </c>
      <c r="I121" s="564">
        <v>82.017868325498895</v>
      </c>
      <c r="J121" s="564">
        <v>82.017868325498895</v>
      </c>
      <c r="K121" s="564">
        <v>82.017868325498895</v>
      </c>
      <c r="L121" s="564">
        <v>496.60599321898599</v>
      </c>
      <c r="M121" s="564">
        <v>472.807635831391</v>
      </c>
      <c r="N121" s="564">
        <v>472.807635831391</v>
      </c>
      <c r="O121" s="564">
        <v>679.79050259341795</v>
      </c>
      <c r="P121" s="564">
        <v>472.807635831391</v>
      </c>
      <c r="Q121" s="564">
        <v>548.97227936959598</v>
      </c>
      <c r="R121" s="564">
        <v>681.27409344391094</v>
      </c>
      <c r="S121" s="564">
        <v>1384.0198201408898</v>
      </c>
      <c r="T121" s="564">
        <v>625.13692290780102</v>
      </c>
      <c r="U121" s="564">
        <v>625.13692290780102</v>
      </c>
      <c r="V121" s="564">
        <v>152.32928707641</v>
      </c>
      <c r="W121" s="564">
        <v>152.32928707641</v>
      </c>
      <c r="X121" s="564">
        <v>1295.4727584950799</v>
      </c>
      <c r="Y121" s="564">
        <v>1295.4727584950799</v>
      </c>
      <c r="Z121" s="564">
        <v>1371.6374020537501</v>
      </c>
      <c r="AA121" s="564">
        <v>1143.1434714186598</v>
      </c>
      <c r="AB121" s="564">
        <v>1143.1434714186598</v>
      </c>
      <c r="AC121" s="564">
        <v>1143.1434714186598</v>
      </c>
      <c r="AD121" s="564">
        <v>1143.1434714186598</v>
      </c>
      <c r="AE121" s="564">
        <v>1143.1434714186598</v>
      </c>
      <c r="AF121" s="564">
        <v>1143.1434714186598</v>
      </c>
      <c r="AG121" s="564">
        <v>1143.1434714186598</v>
      </c>
      <c r="AH121" s="564">
        <v>0</v>
      </c>
      <c r="AI121" s="564">
        <v>0</v>
      </c>
      <c r="AJ121" s="596">
        <f t="shared" si="27"/>
        <v>21372.717308265906</v>
      </c>
      <c r="AK121" s="999"/>
      <c r="AL121" s="999"/>
      <c r="AM121" s="999"/>
      <c r="AN121" s="999"/>
      <c r="AO121" s="999"/>
      <c r="AP121" s="999"/>
      <c r="AQ121" s="999"/>
      <c r="AR121" s="999"/>
      <c r="AS121" s="999"/>
      <c r="AT121" s="999"/>
      <c r="AU121" s="999"/>
      <c r="AV121" s="999"/>
      <c r="AW121" s="999"/>
      <c r="AX121" s="999"/>
      <c r="AY121" s="999"/>
      <c r="AZ121" s="999"/>
      <c r="BA121" s="999"/>
      <c r="BB121" s="999"/>
      <c r="BC121" s="999"/>
      <c r="BD121" s="999"/>
      <c r="BE121" s="999"/>
      <c r="BF121" s="999"/>
      <c r="BG121" s="999"/>
      <c r="BH121" s="999"/>
      <c r="BI121" s="999"/>
      <c r="BJ121" s="999"/>
      <c r="BK121" s="999"/>
      <c r="BL121" s="999"/>
      <c r="BM121" s="999"/>
      <c r="BN121" s="999"/>
      <c r="BO121" s="999"/>
      <c r="BP121" s="999"/>
      <c r="BQ121" s="999"/>
      <c r="BR121" s="999"/>
    </row>
    <row r="122" spans="2:70" x14ac:dyDescent="0.2">
      <c r="B122" s="595" t="s">
        <v>728</v>
      </c>
      <c r="C122" s="596">
        <v>9024.5617074842739</v>
      </c>
      <c r="D122" s="596">
        <v>14026.102733965177</v>
      </c>
      <c r="E122" s="596">
        <v>12199.692640599325</v>
      </c>
      <c r="F122" s="596">
        <v>7244.5917281433112</v>
      </c>
      <c r="G122" s="596">
        <v>5829.5791506271389</v>
      </c>
      <c r="H122" s="596">
        <v>8862.7342485551035</v>
      </c>
      <c r="I122" s="596">
        <v>11771.711320016442</v>
      </c>
      <c r="J122" s="596">
        <v>9604.5171278021971</v>
      </c>
      <c r="K122" s="596">
        <v>11012.948558615381</v>
      </c>
      <c r="L122" s="596">
        <v>14386.826099528684</v>
      </c>
      <c r="M122" s="596">
        <v>2725.6923575924416</v>
      </c>
      <c r="N122" s="596">
        <v>2631.3116563104418</v>
      </c>
      <c r="O122" s="596">
        <v>2578.0155271584422</v>
      </c>
      <c r="P122" s="596">
        <v>2556.8589708704421</v>
      </c>
      <c r="Q122" s="596">
        <v>3213.7868330878759</v>
      </c>
      <c r="R122" s="596">
        <v>3859.1704222233093</v>
      </c>
      <c r="S122" s="596">
        <v>3823.0580976483093</v>
      </c>
      <c r="T122" s="596">
        <v>3691.64511400831</v>
      </c>
      <c r="U122" s="596">
        <v>3612.9254528913098</v>
      </c>
      <c r="V122" s="596">
        <v>1681.4016139642322</v>
      </c>
      <c r="W122" s="596">
        <v>1627.4788478472324</v>
      </c>
      <c r="X122" s="596">
        <v>1603.126909663232</v>
      </c>
      <c r="Y122" s="596">
        <v>1546.4536015712322</v>
      </c>
      <c r="Z122" s="596">
        <v>2143.0531160946666</v>
      </c>
      <c r="AA122" s="596">
        <v>20.972182507365005</v>
      </c>
      <c r="AB122" s="596">
        <v>4.0483068653647933</v>
      </c>
      <c r="AC122" s="596">
        <v>2.7187885729615573</v>
      </c>
      <c r="AD122" s="596">
        <v>1.2771018884120622</v>
      </c>
      <c r="AE122" s="596">
        <v>0.63855076180266224</v>
      </c>
      <c r="AF122" s="596">
        <v>0</v>
      </c>
      <c r="AG122" s="596">
        <v>0</v>
      </c>
      <c r="AH122" s="596">
        <v>0</v>
      </c>
      <c r="AI122" s="596">
        <v>0</v>
      </c>
      <c r="AJ122" s="596">
        <f t="shared" si="27"/>
        <v>141286.89876686441</v>
      </c>
      <c r="AK122" s="999"/>
      <c r="AL122" s="999"/>
      <c r="AM122" s="999"/>
      <c r="AN122" s="999"/>
      <c r="AO122" s="999"/>
      <c r="AP122" s="999"/>
      <c r="AQ122" s="999"/>
      <c r="AR122" s="999"/>
      <c r="AS122" s="999"/>
      <c r="AT122" s="999"/>
      <c r="AU122" s="999"/>
      <c r="AV122" s="999"/>
      <c r="AW122" s="999"/>
      <c r="AX122" s="999"/>
      <c r="AY122" s="999"/>
      <c r="AZ122" s="999"/>
      <c r="BA122" s="999"/>
      <c r="BB122" s="999"/>
      <c r="BC122" s="999"/>
      <c r="BD122" s="999"/>
      <c r="BE122" s="999"/>
      <c r="BF122" s="999"/>
      <c r="BG122" s="999"/>
      <c r="BH122" s="999"/>
      <c r="BI122" s="999"/>
      <c r="BJ122" s="999"/>
      <c r="BK122" s="999"/>
      <c r="BL122" s="999"/>
      <c r="BM122" s="999"/>
      <c r="BN122" s="999"/>
      <c r="BO122" s="999"/>
      <c r="BP122" s="999"/>
      <c r="BQ122" s="999"/>
      <c r="BR122" s="999"/>
    </row>
    <row r="123" spans="2:70" x14ac:dyDescent="0.2">
      <c r="AJ123" s="917"/>
      <c r="AK123" s="918"/>
    </row>
    <row r="124" spans="2:70" x14ac:dyDescent="0.2">
      <c r="B124" s="545" t="s">
        <v>729</v>
      </c>
      <c r="C124" s="544"/>
      <c r="D124" s="544"/>
      <c r="AJ124" s="565"/>
    </row>
    <row r="125" spans="2:70" x14ac:dyDescent="0.2">
      <c r="B125" s="729" t="s">
        <v>887</v>
      </c>
      <c r="C125" s="729"/>
      <c r="D125" s="729"/>
    </row>
    <row r="126" spans="2:70" x14ac:dyDescent="0.2">
      <c r="B126" s="1159"/>
      <c r="C126" s="1159"/>
      <c r="D126" s="1159"/>
    </row>
  </sheetData>
  <mergeCells count="3">
    <mergeCell ref="B6:AJ6"/>
    <mergeCell ref="B11:AJ11"/>
    <mergeCell ref="B126:D12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35" orientation="landscape" r:id="rId1"/>
  <headerFooter alignWithMargins="0">
    <oddFooter>&amp;R&amp;8&amp;A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7"/>
  <sheetViews>
    <sheetView showGridLines="0" view="pageBreakPreview" zoomScale="85" zoomScaleNormal="73" zoomScaleSheetLayoutView="85" workbookViewId="0"/>
  </sheetViews>
  <sheetFormatPr baseColWidth="10" defaultRowHeight="12.75" x14ac:dyDescent="0.2"/>
  <cols>
    <col min="1" max="1" width="7.140625" style="19" customWidth="1"/>
    <col min="2" max="2" width="46" style="541" customWidth="1"/>
    <col min="3" max="34" width="9.7109375" style="541" customWidth="1"/>
    <col min="35" max="36" width="15.7109375" style="541" bestFit="1" customWidth="1"/>
    <col min="37" max="54" width="12.5703125" style="541" bestFit="1" customWidth="1"/>
    <col min="55" max="69" width="11.5703125" style="541" bestFit="1" customWidth="1"/>
    <col min="70" max="70" width="13.5703125" style="541" bestFit="1" customWidth="1"/>
    <col min="71" max="16384" width="11.42578125" style="541"/>
  </cols>
  <sheetData>
    <row r="1" spans="1:70" x14ac:dyDescent="0.2">
      <c r="A1" s="16" t="s">
        <v>66</v>
      </c>
    </row>
    <row r="2" spans="1:70" x14ac:dyDescent="0.2">
      <c r="B2" s="706"/>
    </row>
    <row r="3" spans="1:70" ht="14.25" x14ac:dyDescent="0.2">
      <c r="B3" s="599" t="s">
        <v>67</v>
      </c>
      <c r="C3" s="707"/>
      <c r="D3" s="708"/>
      <c r="E3" s="708"/>
      <c r="F3" s="708"/>
      <c r="G3" s="708"/>
      <c r="H3" s="707"/>
      <c r="I3" s="708"/>
      <c r="J3" s="708"/>
      <c r="K3" s="708"/>
      <c r="L3" s="708"/>
      <c r="M3" s="708"/>
      <c r="N3" s="708"/>
      <c r="O3" s="708"/>
      <c r="P3" s="708"/>
      <c r="Q3" s="708"/>
      <c r="R3" s="708"/>
      <c r="S3" s="708"/>
      <c r="T3" s="708"/>
      <c r="U3" s="708"/>
      <c r="V3" s="708"/>
      <c r="W3" s="708"/>
      <c r="X3" s="708"/>
      <c r="Y3" s="708"/>
      <c r="Z3" s="708"/>
      <c r="AA3" s="708"/>
      <c r="AB3" s="708"/>
      <c r="AC3" s="708"/>
      <c r="AD3" s="708"/>
      <c r="AE3" s="708"/>
      <c r="AF3" s="708"/>
    </row>
    <row r="4" spans="1:70" s="19" customFormat="1" ht="14.25" x14ac:dyDescent="0.2">
      <c r="B4" s="600" t="s">
        <v>68</v>
      </c>
      <c r="C4" s="708"/>
      <c r="D4" s="707"/>
      <c r="E4" s="708"/>
      <c r="F4" s="708"/>
      <c r="G4" s="707"/>
      <c r="H4" s="708"/>
      <c r="I4" s="708"/>
      <c r="J4" s="707"/>
      <c r="K4" s="708"/>
      <c r="L4" s="708"/>
      <c r="M4" s="708"/>
      <c r="N4" s="708"/>
      <c r="O4" s="708"/>
      <c r="P4" s="708"/>
      <c r="Q4" s="708"/>
      <c r="R4" s="708"/>
      <c r="S4" s="708"/>
      <c r="T4" s="708"/>
      <c r="U4" s="708"/>
      <c r="V4" s="708"/>
      <c r="W4" s="708"/>
      <c r="X4" s="708"/>
      <c r="Y4" s="708"/>
      <c r="Z4" s="708"/>
      <c r="AA4" s="708"/>
      <c r="AB4" s="708"/>
      <c r="AC4" s="708"/>
      <c r="AD4" s="708"/>
      <c r="AE4" s="708"/>
      <c r="AF4" s="708"/>
      <c r="AG4" s="541"/>
      <c r="AH4" s="709"/>
      <c r="AI4" s="709"/>
      <c r="AJ4" s="709"/>
    </row>
    <row r="5" spans="1:70" s="19" customFormat="1" ht="13.5" thickBot="1" x14ac:dyDescent="0.2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row>
    <row r="6" spans="1:70" s="19" customFormat="1" ht="21" thickBot="1" x14ac:dyDescent="0.25">
      <c r="B6" s="1155" t="s">
        <v>749</v>
      </c>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7"/>
    </row>
    <row r="7" spans="1:70" s="19" customFormat="1" x14ac:dyDescent="0.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row>
    <row r="8" spans="1:70" s="19" customFormat="1" ht="13.5" thickBot="1" x14ac:dyDescent="0.25">
      <c r="B8" s="21" t="s">
        <v>655</v>
      </c>
      <c r="C8" s="21"/>
      <c r="D8" s="21"/>
      <c r="E8" s="21"/>
      <c r="F8" s="21"/>
      <c r="G8" s="21"/>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row>
    <row r="9" spans="1:70" s="19" customFormat="1" ht="14.25" thickTop="1" thickBot="1" x14ac:dyDescent="0.25">
      <c r="B9" s="21"/>
      <c r="C9" s="547">
        <v>2015</v>
      </c>
      <c r="D9" s="547">
        <v>2016</v>
      </c>
      <c r="E9" s="547">
        <v>2017</v>
      </c>
      <c r="F9" s="547">
        <v>2018</v>
      </c>
      <c r="G9" s="547">
        <v>2019</v>
      </c>
      <c r="H9" s="547">
        <v>2020</v>
      </c>
      <c r="I9" s="547">
        <v>2021</v>
      </c>
      <c r="J9" s="547">
        <v>2022</v>
      </c>
      <c r="K9" s="547">
        <v>2023</v>
      </c>
      <c r="L9" s="547">
        <v>2024</v>
      </c>
      <c r="M9" s="547">
        <v>2025</v>
      </c>
      <c r="N9" s="547">
        <v>2026</v>
      </c>
      <c r="O9" s="547">
        <v>2027</v>
      </c>
      <c r="P9" s="547">
        <v>2028</v>
      </c>
      <c r="Q9" s="547">
        <v>2029</v>
      </c>
      <c r="R9" s="547">
        <v>2030</v>
      </c>
      <c r="S9" s="547">
        <v>2031</v>
      </c>
      <c r="T9" s="547">
        <v>2032</v>
      </c>
      <c r="U9" s="547">
        <v>2033</v>
      </c>
      <c r="V9" s="547">
        <v>2034</v>
      </c>
      <c r="W9" s="547">
        <v>2035</v>
      </c>
      <c r="X9" s="547">
        <v>2036</v>
      </c>
      <c r="Y9" s="547">
        <v>2037</v>
      </c>
      <c r="Z9" s="547">
        <v>2038</v>
      </c>
      <c r="AA9" s="547">
        <v>2039</v>
      </c>
      <c r="AB9" s="547">
        <v>2040</v>
      </c>
      <c r="AC9" s="547">
        <v>2041</v>
      </c>
      <c r="AD9" s="547">
        <v>2042</v>
      </c>
      <c r="AE9" s="547">
        <v>2043</v>
      </c>
      <c r="AF9" s="547">
        <v>2044</v>
      </c>
      <c r="AG9" s="547">
        <v>2045</v>
      </c>
      <c r="AH9" s="547">
        <v>2046</v>
      </c>
      <c r="AI9" s="547" t="s">
        <v>746</v>
      </c>
      <c r="AJ9" s="547" t="s">
        <v>391</v>
      </c>
    </row>
    <row r="10" spans="1:70" s="19" customFormat="1" ht="14.25" thickTop="1" thickBot="1" x14ac:dyDescent="0.25">
      <c r="B10" s="21"/>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row>
    <row r="11" spans="1:70" s="19" customFormat="1" ht="13.5" thickBot="1" x14ac:dyDescent="0.25">
      <c r="B11" s="1128" t="s">
        <v>656</v>
      </c>
      <c r="C11" s="1129"/>
      <c r="D11" s="1129"/>
      <c r="E11" s="1129"/>
      <c r="F11" s="1129"/>
      <c r="G11" s="1129"/>
      <c r="H11" s="1129"/>
      <c r="I11" s="1129"/>
      <c r="J11" s="1129"/>
      <c r="K11" s="1129"/>
      <c r="L11" s="1129"/>
      <c r="M11" s="1129"/>
      <c r="N11" s="1129"/>
      <c r="O11" s="1129"/>
      <c r="P11" s="1129"/>
      <c r="Q11" s="1129"/>
      <c r="R11" s="1129"/>
      <c r="S11" s="1129"/>
      <c r="T11" s="1129"/>
      <c r="U11" s="1129"/>
      <c r="V11" s="1129"/>
      <c r="W11" s="1129"/>
      <c r="X11" s="1129"/>
      <c r="Y11" s="1129"/>
      <c r="Z11" s="1129"/>
      <c r="AA11" s="1129"/>
      <c r="AB11" s="1129"/>
      <c r="AC11" s="1129"/>
      <c r="AD11" s="1129"/>
      <c r="AE11" s="1129"/>
      <c r="AF11" s="1129"/>
      <c r="AG11" s="1129"/>
      <c r="AH11" s="1129"/>
      <c r="AI11" s="1129"/>
      <c r="AJ11" s="1158"/>
    </row>
    <row r="12" spans="1:70" s="19" customFormat="1" ht="13.5" thickBot="1" x14ac:dyDescent="0.25">
      <c r="B12" s="21"/>
      <c r="C12" s="21"/>
      <c r="D12" s="21"/>
      <c r="E12" s="21"/>
      <c r="F12" s="21"/>
      <c r="G12" s="21"/>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row>
    <row r="13" spans="1:70" ht="15" thickBot="1" x14ac:dyDescent="0.25">
      <c r="B13" s="550" t="s">
        <v>657</v>
      </c>
      <c r="C13" s="551">
        <f>+C14+C15</f>
        <v>8516.2068261043769</v>
      </c>
      <c r="D13" s="551">
        <f t="shared" ref="D13:AJ13" si="0">+D14+D15</f>
        <v>8292.9324538820729</v>
      </c>
      <c r="E13" s="551">
        <f t="shared" si="0"/>
        <v>6856.4327405268077</v>
      </c>
      <c r="F13" s="551">
        <f t="shared" si="0"/>
        <v>6152.8316173577823</v>
      </c>
      <c r="G13" s="551">
        <f t="shared" si="0"/>
        <v>4520.6445568638292</v>
      </c>
      <c r="H13" s="551">
        <f t="shared" si="0"/>
        <v>3978.5211236775554</v>
      </c>
      <c r="I13" s="551">
        <f t="shared" si="0"/>
        <v>3262.9120624093571</v>
      </c>
      <c r="J13" s="551">
        <f t="shared" si="0"/>
        <v>3144.0793703765112</v>
      </c>
      <c r="K13" s="551">
        <f t="shared" si="0"/>
        <v>3040.0243522892647</v>
      </c>
      <c r="L13" s="551">
        <f t="shared" si="0"/>
        <v>2911.8366880279905</v>
      </c>
      <c r="M13" s="551">
        <f t="shared" si="0"/>
        <v>2677.7896813097186</v>
      </c>
      <c r="N13" s="551">
        <f t="shared" si="0"/>
        <v>2474.7764058202415</v>
      </c>
      <c r="O13" s="551">
        <f t="shared" si="0"/>
        <v>2271.5794072736026</v>
      </c>
      <c r="P13" s="551">
        <f t="shared" si="0"/>
        <v>2064.4596235687436</v>
      </c>
      <c r="Q13" s="551">
        <f t="shared" si="0"/>
        <v>1968.4594285536493</v>
      </c>
      <c r="R13" s="551">
        <f t="shared" si="0"/>
        <v>1819.6532918850085</v>
      </c>
      <c r="S13" s="551">
        <f t="shared" si="0"/>
        <v>1531.3254094076312</v>
      </c>
      <c r="T13" s="551">
        <f t="shared" si="0"/>
        <v>1246.687217452745</v>
      </c>
      <c r="U13" s="551">
        <f t="shared" si="0"/>
        <v>985.73600912240147</v>
      </c>
      <c r="V13" s="551">
        <f t="shared" si="0"/>
        <v>772.07886554066113</v>
      </c>
      <c r="W13" s="551">
        <f t="shared" si="0"/>
        <v>695.09000372859816</v>
      </c>
      <c r="X13" s="551">
        <f t="shared" si="0"/>
        <v>609.8801209512302</v>
      </c>
      <c r="Y13" s="551">
        <f t="shared" si="0"/>
        <v>496.94094611244026</v>
      </c>
      <c r="Z13" s="551">
        <f t="shared" si="0"/>
        <v>393.80532741492482</v>
      </c>
      <c r="AA13" s="551">
        <f t="shared" si="0"/>
        <v>255.70466220514339</v>
      </c>
      <c r="AB13" s="551">
        <f t="shared" si="0"/>
        <v>217.59219683412041</v>
      </c>
      <c r="AC13" s="551">
        <f t="shared" si="0"/>
        <v>179.73864178894516</v>
      </c>
      <c r="AD13" s="551">
        <f t="shared" si="0"/>
        <v>141.89587614556174</v>
      </c>
      <c r="AE13" s="551">
        <f t="shared" si="0"/>
        <v>104.05527303436716</v>
      </c>
      <c r="AF13" s="551">
        <f t="shared" si="0"/>
        <v>66.216585582796199</v>
      </c>
      <c r="AG13" s="551">
        <f t="shared" si="0"/>
        <v>28.3785366776101</v>
      </c>
      <c r="AH13" s="551">
        <f t="shared" si="0"/>
        <v>0</v>
      </c>
      <c r="AI13" s="551">
        <f t="shared" si="0"/>
        <v>0</v>
      </c>
      <c r="AJ13" s="551">
        <f t="shared" si="0"/>
        <v>71678.265301925683</v>
      </c>
      <c r="AK13" s="705"/>
      <c r="AL13" s="705"/>
      <c r="AM13" s="705"/>
      <c r="AN13" s="705"/>
      <c r="AO13" s="705"/>
      <c r="AP13" s="705"/>
      <c r="AQ13" s="705"/>
      <c r="AR13" s="705"/>
      <c r="AS13" s="705"/>
      <c r="AT13" s="705"/>
      <c r="AU13" s="705"/>
      <c r="AV13" s="705"/>
      <c r="AW13" s="705"/>
      <c r="AX13" s="705"/>
      <c r="AY13" s="705"/>
      <c r="AZ13" s="705"/>
      <c r="BA13" s="705"/>
      <c r="BB13" s="705"/>
      <c r="BC13" s="705"/>
      <c r="BD13" s="705"/>
      <c r="BE13" s="705"/>
      <c r="BF13" s="705"/>
      <c r="BG13" s="705"/>
      <c r="BH13" s="705"/>
      <c r="BI13" s="705"/>
      <c r="BJ13" s="705"/>
      <c r="BK13" s="705"/>
      <c r="BL13" s="705"/>
      <c r="BM13" s="705"/>
      <c r="BN13" s="705"/>
      <c r="BO13" s="705"/>
      <c r="BP13" s="705"/>
      <c r="BQ13" s="705"/>
      <c r="BR13" s="705"/>
    </row>
    <row r="14" spans="1:70" ht="13.5" x14ac:dyDescent="0.25">
      <c r="B14" s="552" t="s">
        <v>658</v>
      </c>
      <c r="C14" s="553">
        <v>302.15961838000004</v>
      </c>
      <c r="D14" s="553">
        <v>0</v>
      </c>
      <c r="E14" s="553">
        <v>0</v>
      </c>
      <c r="F14" s="553">
        <v>0</v>
      </c>
      <c r="G14" s="553">
        <v>0</v>
      </c>
      <c r="H14" s="553">
        <v>0</v>
      </c>
      <c r="I14" s="553">
        <v>0</v>
      </c>
      <c r="J14" s="553">
        <v>0</v>
      </c>
      <c r="K14" s="553">
        <v>0</v>
      </c>
      <c r="L14" s="553">
        <v>0</v>
      </c>
      <c r="M14" s="553">
        <v>0</v>
      </c>
      <c r="N14" s="553">
        <v>0</v>
      </c>
      <c r="O14" s="553">
        <v>0</v>
      </c>
      <c r="P14" s="553">
        <v>0</v>
      </c>
      <c r="Q14" s="553">
        <v>0</v>
      </c>
      <c r="R14" s="553">
        <v>0</v>
      </c>
      <c r="S14" s="553">
        <v>0</v>
      </c>
      <c r="T14" s="553">
        <v>0</v>
      </c>
      <c r="U14" s="553">
        <v>0</v>
      </c>
      <c r="V14" s="553">
        <v>0</v>
      </c>
      <c r="W14" s="553">
        <v>0</v>
      </c>
      <c r="X14" s="553">
        <v>0</v>
      </c>
      <c r="Y14" s="553">
        <v>0</v>
      </c>
      <c r="Z14" s="553">
        <v>0</v>
      </c>
      <c r="AA14" s="553">
        <v>0</v>
      </c>
      <c r="AB14" s="553">
        <v>0</v>
      </c>
      <c r="AC14" s="553">
        <v>0</v>
      </c>
      <c r="AD14" s="553">
        <v>0</v>
      </c>
      <c r="AE14" s="553">
        <v>0</v>
      </c>
      <c r="AF14" s="553">
        <v>0</v>
      </c>
      <c r="AG14" s="553">
        <v>0</v>
      </c>
      <c r="AH14" s="553">
        <v>0</v>
      </c>
      <c r="AI14" s="553">
        <v>0</v>
      </c>
      <c r="AJ14" s="553">
        <v>302.15961838000004</v>
      </c>
      <c r="AK14" s="705"/>
      <c r="AL14" s="705"/>
      <c r="AM14" s="705"/>
      <c r="AN14" s="705"/>
      <c r="AO14" s="705"/>
      <c r="AP14" s="705"/>
      <c r="AQ14" s="705"/>
      <c r="AR14" s="705"/>
      <c r="AS14" s="705"/>
      <c r="AT14" s="705"/>
      <c r="AU14" s="705"/>
      <c r="AV14" s="705"/>
      <c r="AW14" s="705"/>
      <c r="AX14" s="705"/>
      <c r="AY14" s="705"/>
      <c r="AZ14" s="705"/>
      <c r="BA14" s="705"/>
      <c r="BB14" s="705"/>
      <c r="BC14" s="705"/>
      <c r="BD14" s="705"/>
      <c r="BE14" s="705"/>
      <c r="BF14" s="705"/>
      <c r="BG14" s="705"/>
      <c r="BH14" s="705"/>
      <c r="BI14" s="705"/>
      <c r="BJ14" s="705"/>
      <c r="BK14" s="705"/>
      <c r="BL14" s="705"/>
      <c r="BM14" s="705"/>
      <c r="BN14" s="705"/>
      <c r="BO14" s="705"/>
      <c r="BP14" s="705"/>
      <c r="BQ14" s="705"/>
      <c r="BR14" s="705"/>
    </row>
    <row r="15" spans="1:70" ht="13.5" x14ac:dyDescent="0.25">
      <c r="B15" s="552" t="s">
        <v>659</v>
      </c>
      <c r="C15" s="553">
        <v>8214.0472077243776</v>
      </c>
      <c r="D15" s="553">
        <v>8292.9324538820729</v>
      </c>
      <c r="E15" s="553">
        <v>6856.4327405268077</v>
      </c>
      <c r="F15" s="553">
        <v>6152.8316173577823</v>
      </c>
      <c r="G15" s="553">
        <v>4520.6445568638292</v>
      </c>
      <c r="H15" s="553">
        <v>3978.5211236775554</v>
      </c>
      <c r="I15" s="553">
        <v>3262.9120624093571</v>
      </c>
      <c r="J15" s="553">
        <v>3144.0793703765112</v>
      </c>
      <c r="K15" s="553">
        <v>3040.0243522892647</v>
      </c>
      <c r="L15" s="553">
        <v>2911.8366880279905</v>
      </c>
      <c r="M15" s="553">
        <v>2677.7896813097186</v>
      </c>
      <c r="N15" s="553">
        <v>2474.7764058202415</v>
      </c>
      <c r="O15" s="553">
        <v>2271.5794072736026</v>
      </c>
      <c r="P15" s="553">
        <v>2064.4596235687436</v>
      </c>
      <c r="Q15" s="553">
        <v>1968.4594285536493</v>
      </c>
      <c r="R15" s="553">
        <v>1819.6532918850085</v>
      </c>
      <c r="S15" s="553">
        <v>1531.3254094076312</v>
      </c>
      <c r="T15" s="553">
        <v>1246.687217452745</v>
      </c>
      <c r="U15" s="553">
        <v>985.73600912240147</v>
      </c>
      <c r="V15" s="553">
        <v>772.07886554066113</v>
      </c>
      <c r="W15" s="553">
        <v>695.09000372859816</v>
      </c>
      <c r="X15" s="553">
        <v>609.8801209512302</v>
      </c>
      <c r="Y15" s="553">
        <v>496.94094611244026</v>
      </c>
      <c r="Z15" s="553">
        <v>393.80532741492482</v>
      </c>
      <c r="AA15" s="553">
        <v>255.70466220514339</v>
      </c>
      <c r="AB15" s="553">
        <v>217.59219683412041</v>
      </c>
      <c r="AC15" s="553">
        <v>179.73864178894516</v>
      </c>
      <c r="AD15" s="553">
        <v>141.89587614556174</v>
      </c>
      <c r="AE15" s="553">
        <v>104.05527303436716</v>
      </c>
      <c r="AF15" s="553">
        <v>66.216585582796199</v>
      </c>
      <c r="AG15" s="553">
        <v>28.3785366776101</v>
      </c>
      <c r="AH15" s="553">
        <v>0</v>
      </c>
      <c r="AI15" s="553">
        <v>0</v>
      </c>
      <c r="AJ15" s="553">
        <v>71376.105683545684</v>
      </c>
      <c r="AK15" s="705"/>
      <c r="AL15" s="705"/>
      <c r="AM15" s="705"/>
      <c r="AN15" s="705"/>
      <c r="AO15" s="705"/>
      <c r="AP15" s="705"/>
      <c r="AQ15" s="705"/>
      <c r="AR15" s="705"/>
      <c r="AS15" s="705"/>
      <c r="AT15" s="705"/>
      <c r="AU15" s="705"/>
      <c r="AV15" s="705"/>
      <c r="AW15" s="705"/>
      <c r="AX15" s="705"/>
      <c r="AY15" s="705"/>
      <c r="AZ15" s="705"/>
      <c r="BA15" s="705"/>
      <c r="BB15" s="705"/>
      <c r="BC15" s="705"/>
      <c r="BD15" s="705"/>
      <c r="BE15" s="705"/>
      <c r="BF15" s="705"/>
      <c r="BG15" s="705"/>
      <c r="BH15" s="705"/>
      <c r="BI15" s="705"/>
      <c r="BJ15" s="705"/>
      <c r="BK15" s="705"/>
      <c r="BL15" s="705"/>
      <c r="BM15" s="705"/>
      <c r="BN15" s="705"/>
      <c r="BO15" s="705"/>
      <c r="BP15" s="705"/>
      <c r="BQ15" s="705"/>
      <c r="BR15" s="705"/>
    </row>
    <row r="16" spans="1:70" ht="13.5" thickBot="1" x14ac:dyDescent="0.25">
      <c r="B16" s="730"/>
      <c r="C16" s="712"/>
      <c r="D16" s="712"/>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05"/>
      <c r="AL16" s="705"/>
      <c r="AM16" s="705"/>
      <c r="AN16" s="705"/>
      <c r="AO16" s="705"/>
      <c r="AP16" s="705"/>
      <c r="AQ16" s="705"/>
      <c r="AR16" s="705"/>
      <c r="AS16" s="705"/>
      <c r="AT16" s="705"/>
      <c r="AU16" s="705"/>
      <c r="AV16" s="705"/>
      <c r="AW16" s="705"/>
      <c r="AX16" s="705"/>
      <c r="AY16" s="705"/>
      <c r="AZ16" s="705"/>
      <c r="BA16" s="705"/>
      <c r="BB16" s="705"/>
      <c r="BC16" s="705"/>
      <c r="BD16" s="705"/>
      <c r="BE16" s="705"/>
      <c r="BF16" s="705"/>
      <c r="BG16" s="705"/>
      <c r="BH16" s="705"/>
      <c r="BI16" s="705"/>
      <c r="BJ16" s="705"/>
      <c r="BK16" s="705"/>
      <c r="BL16" s="705"/>
      <c r="BM16" s="705"/>
      <c r="BN16" s="705"/>
      <c r="BO16" s="705"/>
      <c r="BP16" s="705"/>
      <c r="BQ16" s="705"/>
      <c r="BR16" s="705"/>
    </row>
    <row r="17" spans="2:70" ht="13.5" thickBot="1" x14ac:dyDescent="0.25">
      <c r="B17" s="555" t="s">
        <v>551</v>
      </c>
      <c r="C17" s="556">
        <f>+C18+C22+C25+C32+C33+C41+C44</f>
        <v>1246.1895407673351</v>
      </c>
      <c r="D17" s="556">
        <f t="shared" ref="D17:AJ17" si="1">+D18+D22+D25+D32+D33+D41+D44</f>
        <v>1234.725265999836</v>
      </c>
      <c r="E17" s="556">
        <f t="shared" si="1"/>
        <v>904.14744824073671</v>
      </c>
      <c r="F17" s="556">
        <f t="shared" si="1"/>
        <v>717.99239550046423</v>
      </c>
      <c r="G17" s="556">
        <f t="shared" si="1"/>
        <v>503.05773353731945</v>
      </c>
      <c r="H17" s="556">
        <f t="shared" si="1"/>
        <v>377.24797667482568</v>
      </c>
      <c r="I17" s="556">
        <f t="shared" si="1"/>
        <v>329.74878266089701</v>
      </c>
      <c r="J17" s="556">
        <f t="shared" si="1"/>
        <v>288.93984648456149</v>
      </c>
      <c r="K17" s="556">
        <f t="shared" si="1"/>
        <v>259.78924249560401</v>
      </c>
      <c r="L17" s="556">
        <f t="shared" si="1"/>
        <v>235.21313721768038</v>
      </c>
      <c r="M17" s="556">
        <f t="shared" si="1"/>
        <v>210.81912890019842</v>
      </c>
      <c r="N17" s="556">
        <f t="shared" si="1"/>
        <v>188.7978722243615</v>
      </c>
      <c r="O17" s="556">
        <f t="shared" si="1"/>
        <v>166.59289246543253</v>
      </c>
      <c r="P17" s="556">
        <f t="shared" si="1"/>
        <v>140.51738756373339</v>
      </c>
      <c r="Q17" s="556">
        <f t="shared" si="1"/>
        <v>124.24798002885936</v>
      </c>
      <c r="R17" s="556">
        <f t="shared" si="1"/>
        <v>108.22613843039863</v>
      </c>
      <c r="S17" s="556">
        <f t="shared" si="1"/>
        <v>71.628284916121544</v>
      </c>
      <c r="T17" s="556">
        <f t="shared" si="1"/>
        <v>38.720121957994955</v>
      </c>
      <c r="U17" s="556">
        <f t="shared" si="1"/>
        <v>29.498942534341328</v>
      </c>
      <c r="V17" s="556">
        <f t="shared" si="1"/>
        <v>22.323823236535063</v>
      </c>
      <c r="W17" s="556">
        <f t="shared" si="1"/>
        <v>16.072971547999181</v>
      </c>
      <c r="X17" s="556">
        <f t="shared" si="1"/>
        <v>11.060611178075167</v>
      </c>
      <c r="Y17" s="556">
        <f t="shared" si="1"/>
        <v>6.6974953665392851</v>
      </c>
      <c r="Z17" s="556">
        <f t="shared" si="1"/>
        <v>3.2960107515998294</v>
      </c>
      <c r="AA17" s="556">
        <f t="shared" si="1"/>
        <v>0.29783210665236054</v>
      </c>
      <c r="AB17" s="556">
        <f t="shared" si="1"/>
        <v>2.3415640815450597E-2</v>
      </c>
      <c r="AC17" s="556">
        <f t="shared" si="1"/>
        <v>7.9094957081545098E-3</v>
      </c>
      <c r="AD17" s="556">
        <f t="shared" si="1"/>
        <v>3.1927575107296101E-3</v>
      </c>
      <c r="AE17" s="556">
        <f t="shared" si="1"/>
        <v>6.3855150214592305E-4</v>
      </c>
      <c r="AF17" s="556">
        <f t="shared" si="1"/>
        <v>0</v>
      </c>
      <c r="AG17" s="556">
        <f t="shared" si="1"/>
        <v>0</v>
      </c>
      <c r="AH17" s="556">
        <f t="shared" si="1"/>
        <v>0</v>
      </c>
      <c r="AI17" s="556">
        <f t="shared" si="1"/>
        <v>0</v>
      </c>
      <c r="AJ17" s="556">
        <f t="shared" si="1"/>
        <v>7235.8840192336393</v>
      </c>
      <c r="AK17" s="705"/>
      <c r="AL17" s="705"/>
      <c r="AM17" s="705"/>
      <c r="AN17" s="705"/>
      <c r="AO17" s="705"/>
      <c r="AP17" s="705"/>
      <c r="AQ17" s="705"/>
      <c r="AR17" s="705"/>
      <c r="AS17" s="705"/>
      <c r="AT17" s="705"/>
      <c r="AU17" s="705"/>
      <c r="AV17" s="705"/>
      <c r="AW17" s="705"/>
      <c r="AX17" s="705"/>
      <c r="AY17" s="705"/>
      <c r="AZ17" s="705"/>
      <c r="BA17" s="705"/>
      <c r="BB17" s="705"/>
      <c r="BC17" s="705"/>
      <c r="BD17" s="705"/>
      <c r="BE17" s="705"/>
      <c r="BF17" s="705"/>
      <c r="BG17" s="705"/>
      <c r="BH17" s="705"/>
      <c r="BI17" s="705"/>
      <c r="BJ17" s="705"/>
      <c r="BK17" s="705"/>
      <c r="BL17" s="705"/>
      <c r="BM17" s="705"/>
      <c r="BN17" s="705"/>
      <c r="BO17" s="705"/>
      <c r="BP17" s="705"/>
      <c r="BQ17" s="705"/>
      <c r="BR17" s="705"/>
    </row>
    <row r="18" spans="2:70" x14ac:dyDescent="0.2">
      <c r="B18" s="581" t="s">
        <v>660</v>
      </c>
      <c r="C18" s="558">
        <f>+C19+C20+C21</f>
        <v>380.27732776872796</v>
      </c>
      <c r="D18" s="558">
        <f t="shared" ref="D18:AI18" si="2">+D19+D20+D21</f>
        <v>465.1656426960875</v>
      </c>
      <c r="E18" s="558">
        <f t="shared" si="2"/>
        <v>408.41954210728858</v>
      </c>
      <c r="F18" s="558">
        <f t="shared" si="2"/>
        <v>356.5894920322072</v>
      </c>
      <c r="G18" s="558">
        <f t="shared" si="2"/>
        <v>310.22031374351127</v>
      </c>
      <c r="H18" s="558">
        <f t="shared" si="2"/>
        <v>272.26677540047791</v>
      </c>
      <c r="I18" s="558">
        <f t="shared" si="2"/>
        <v>237.5374486363209</v>
      </c>
      <c r="J18" s="558">
        <f t="shared" si="2"/>
        <v>207.58280513981376</v>
      </c>
      <c r="K18" s="558">
        <f t="shared" si="2"/>
        <v>183.14983774519106</v>
      </c>
      <c r="L18" s="558">
        <f t="shared" si="2"/>
        <v>160.81098731677199</v>
      </c>
      <c r="M18" s="558">
        <f t="shared" si="2"/>
        <v>138.93149476000002</v>
      </c>
      <c r="N18" s="558">
        <f t="shared" si="2"/>
        <v>119.24792042999999</v>
      </c>
      <c r="O18" s="558">
        <f t="shared" si="2"/>
        <v>101.90385575000001</v>
      </c>
      <c r="P18" s="558">
        <f t="shared" si="2"/>
        <v>85.747124609999986</v>
      </c>
      <c r="Q18" s="558">
        <f t="shared" si="2"/>
        <v>70.038172029999998</v>
      </c>
      <c r="R18" s="558">
        <f t="shared" si="2"/>
        <v>55.909000949999999</v>
      </c>
      <c r="S18" s="558">
        <f t="shared" si="2"/>
        <v>41.873954319999996</v>
      </c>
      <c r="T18" s="558">
        <f t="shared" si="2"/>
        <v>29.399816919999999</v>
      </c>
      <c r="U18" s="558">
        <f t="shared" si="2"/>
        <v>21.46179334</v>
      </c>
      <c r="V18" s="558">
        <f t="shared" si="2"/>
        <v>15.569829870000001</v>
      </c>
      <c r="W18" s="558">
        <f t="shared" si="2"/>
        <v>10.602134019999999</v>
      </c>
      <c r="X18" s="558">
        <f t="shared" si="2"/>
        <v>6.8729294830000001</v>
      </c>
      <c r="Y18" s="558">
        <f t="shared" si="2"/>
        <v>3.7929695099999998</v>
      </c>
      <c r="Z18" s="558">
        <f t="shared" si="2"/>
        <v>1.5149259400000001</v>
      </c>
      <c r="AA18" s="558">
        <f t="shared" si="2"/>
        <v>0.27904745000000003</v>
      </c>
      <c r="AB18" s="558">
        <f t="shared" si="2"/>
        <v>1.0068569999999999E-2</v>
      </c>
      <c r="AC18" s="558">
        <f t="shared" si="2"/>
        <v>0</v>
      </c>
      <c r="AD18" s="558">
        <f t="shared" si="2"/>
        <v>0</v>
      </c>
      <c r="AE18" s="558">
        <f t="shared" si="2"/>
        <v>0</v>
      </c>
      <c r="AF18" s="558">
        <f t="shared" si="2"/>
        <v>0</v>
      </c>
      <c r="AG18" s="558">
        <f t="shared" si="2"/>
        <v>0</v>
      </c>
      <c r="AH18" s="558">
        <f t="shared" si="2"/>
        <v>0</v>
      </c>
      <c r="AI18" s="558">
        <f t="shared" si="2"/>
        <v>0</v>
      </c>
      <c r="AJ18" s="558">
        <f>+SUM(C18:AI18)</f>
        <v>3685.1752105393975</v>
      </c>
      <c r="AK18" s="705"/>
      <c r="AL18" s="705"/>
      <c r="AM18" s="705"/>
      <c r="AN18" s="705"/>
      <c r="AO18" s="705"/>
      <c r="AP18" s="705"/>
      <c r="AQ18" s="705"/>
      <c r="AR18" s="705"/>
      <c r="AS18" s="705"/>
      <c r="AT18" s="705"/>
      <c r="AU18" s="705"/>
      <c r="AV18" s="705"/>
      <c r="AW18" s="705"/>
      <c r="AX18" s="705"/>
      <c r="AY18" s="705"/>
      <c r="AZ18" s="705"/>
      <c r="BA18" s="705"/>
      <c r="BB18" s="705"/>
      <c r="BC18" s="705"/>
      <c r="BD18" s="705"/>
      <c r="BE18" s="705"/>
      <c r="BF18" s="705"/>
      <c r="BG18" s="705"/>
      <c r="BH18" s="705"/>
      <c r="BI18" s="705"/>
      <c r="BJ18" s="705"/>
      <c r="BK18" s="705"/>
      <c r="BL18" s="705"/>
      <c r="BM18" s="705"/>
      <c r="BN18" s="705"/>
      <c r="BO18" s="705"/>
      <c r="BP18" s="705"/>
      <c r="BQ18" s="705"/>
      <c r="BR18" s="705"/>
    </row>
    <row r="19" spans="2:70" x14ac:dyDescent="0.2">
      <c r="B19" s="559" t="s">
        <v>661</v>
      </c>
      <c r="C19" s="560">
        <v>87.975247639313295</v>
      </c>
      <c r="D19" s="560">
        <v>99.084969468798292</v>
      </c>
      <c r="E19" s="560">
        <v>80.408233896437793</v>
      </c>
      <c r="F19" s="560">
        <v>65.34519851051499</v>
      </c>
      <c r="G19" s="560">
        <v>52.567592209356206</v>
      </c>
      <c r="H19" s="560">
        <v>46.068668310557904</v>
      </c>
      <c r="I19" s="560">
        <v>40.625867130000003</v>
      </c>
      <c r="J19" s="560">
        <v>36.052755810000001</v>
      </c>
      <c r="K19" s="560">
        <v>33.422253359999999</v>
      </c>
      <c r="L19" s="560">
        <v>31.277268750000001</v>
      </c>
      <c r="M19" s="560">
        <v>29.070227510000002</v>
      </c>
      <c r="N19" s="560">
        <v>26.90234495</v>
      </c>
      <c r="O19" s="560">
        <v>24.73446229</v>
      </c>
      <c r="P19" s="560">
        <v>22.594610539999998</v>
      </c>
      <c r="Q19" s="560">
        <v>20.398697070000001</v>
      </c>
      <c r="R19" s="560">
        <v>18.23081444</v>
      </c>
      <c r="S19" s="560">
        <v>16.062931840000001</v>
      </c>
      <c r="T19" s="560">
        <v>13.91195239</v>
      </c>
      <c r="U19" s="560">
        <v>11.727166630000001</v>
      </c>
      <c r="V19" s="560">
        <v>9.559283970000001</v>
      </c>
      <c r="W19" s="560">
        <v>7.3914013499999998</v>
      </c>
      <c r="X19" s="560">
        <v>5.2292942230000001</v>
      </c>
      <c r="Y19" s="560">
        <v>3.0652424599999999</v>
      </c>
      <c r="Z19" s="560">
        <v>1.3118055500000001</v>
      </c>
      <c r="AA19" s="560">
        <v>0.25337649000000001</v>
      </c>
      <c r="AB19" s="560">
        <v>1.0068569999999999E-2</v>
      </c>
      <c r="AC19" s="560">
        <v>0</v>
      </c>
      <c r="AD19" s="560">
        <v>0</v>
      </c>
      <c r="AE19" s="560">
        <v>0</v>
      </c>
      <c r="AF19" s="560">
        <v>0</v>
      </c>
      <c r="AG19" s="560">
        <v>0</v>
      </c>
      <c r="AH19" s="560">
        <v>0</v>
      </c>
      <c r="AI19" s="560">
        <v>0</v>
      </c>
      <c r="AJ19" s="560">
        <f t="shared" ref="AJ19:AJ44" si="3">+SUM(C19:AI19)</f>
        <v>783.28173535797873</v>
      </c>
      <c r="AK19" s="705"/>
      <c r="AL19" s="705"/>
      <c r="AM19" s="705"/>
      <c r="AN19" s="705"/>
      <c r="AO19" s="705"/>
      <c r="AP19" s="705"/>
      <c r="AQ19" s="705"/>
      <c r="AR19" s="705"/>
      <c r="AS19" s="705"/>
      <c r="AT19" s="705"/>
      <c r="AU19" s="705"/>
      <c r="AV19" s="705"/>
      <c r="AW19" s="705"/>
      <c r="AX19" s="705"/>
      <c r="AY19" s="705"/>
      <c r="AZ19" s="705"/>
      <c r="BA19" s="705"/>
      <c r="BB19" s="705"/>
      <c r="BC19" s="705"/>
      <c r="BD19" s="705"/>
      <c r="BE19" s="705"/>
      <c r="BF19" s="705"/>
      <c r="BG19" s="705"/>
      <c r="BH19" s="705"/>
      <c r="BI19" s="705"/>
      <c r="BJ19" s="705"/>
      <c r="BK19" s="705"/>
      <c r="BL19" s="705"/>
      <c r="BM19" s="705"/>
      <c r="BN19" s="705"/>
      <c r="BO19" s="705"/>
      <c r="BP19" s="705"/>
      <c r="BQ19" s="705"/>
      <c r="BR19" s="705"/>
    </row>
    <row r="20" spans="2:70" x14ac:dyDescent="0.2">
      <c r="B20" s="561" t="s">
        <v>662</v>
      </c>
      <c r="C20" s="562">
        <v>245.64517021787501</v>
      </c>
      <c r="D20" s="562">
        <v>313.314074497344</v>
      </c>
      <c r="E20" s="562">
        <v>281.18268691946901</v>
      </c>
      <c r="F20" s="562">
        <v>250.71099549000002</v>
      </c>
      <c r="G20" s="562">
        <v>223.52890557000001</v>
      </c>
      <c r="H20" s="562">
        <v>198.38734445</v>
      </c>
      <c r="I20" s="562">
        <v>173.72604099</v>
      </c>
      <c r="J20" s="562">
        <v>152.98388900999998</v>
      </c>
      <c r="K20" s="562">
        <v>135.40470149000001</v>
      </c>
      <c r="L20" s="562">
        <v>119.06103939</v>
      </c>
      <c r="M20" s="562">
        <v>103.17207681000001</v>
      </c>
      <c r="N20" s="562">
        <v>88.525003349999992</v>
      </c>
      <c r="O20" s="562">
        <v>74.716058200000006</v>
      </c>
      <c r="P20" s="562">
        <v>61.737321159999993</v>
      </c>
      <c r="Q20" s="562">
        <v>48.816043759999999</v>
      </c>
      <c r="R20" s="562">
        <v>37.273221509999999</v>
      </c>
      <c r="S20" s="562">
        <v>25.729333459999999</v>
      </c>
      <c r="T20" s="562">
        <v>15.48786453</v>
      </c>
      <c r="U20" s="562">
        <v>9.7346267100000006</v>
      </c>
      <c r="V20" s="562">
        <v>6.0105459000000003</v>
      </c>
      <c r="W20" s="562">
        <v>3.2107326700000001</v>
      </c>
      <c r="X20" s="562">
        <v>1.6436352599999999</v>
      </c>
      <c r="Y20" s="562">
        <v>0.72772705000000004</v>
      </c>
      <c r="Z20" s="562">
        <v>0.20312039000000001</v>
      </c>
      <c r="AA20" s="562">
        <v>2.567096E-2</v>
      </c>
      <c r="AB20" s="562">
        <v>0</v>
      </c>
      <c r="AC20" s="562">
        <v>0</v>
      </c>
      <c r="AD20" s="562">
        <v>0</v>
      </c>
      <c r="AE20" s="562">
        <v>0</v>
      </c>
      <c r="AF20" s="562">
        <v>0</v>
      </c>
      <c r="AG20" s="562">
        <v>0</v>
      </c>
      <c r="AH20" s="562">
        <v>0</v>
      </c>
      <c r="AI20" s="562">
        <v>0</v>
      </c>
      <c r="AJ20" s="562">
        <f t="shared" si="3"/>
        <v>2570.9578297446883</v>
      </c>
      <c r="AK20" s="705"/>
      <c r="AL20" s="705"/>
      <c r="AM20" s="705"/>
      <c r="AN20" s="705"/>
      <c r="AO20" s="705"/>
      <c r="AP20" s="705"/>
      <c r="AQ20" s="705"/>
      <c r="AR20" s="705"/>
      <c r="AS20" s="705"/>
      <c r="AT20" s="705"/>
      <c r="AU20" s="705"/>
      <c r="AV20" s="705"/>
      <c r="AW20" s="705"/>
      <c r="AX20" s="705"/>
      <c r="AY20" s="705"/>
      <c r="AZ20" s="705"/>
      <c r="BA20" s="705"/>
      <c r="BB20" s="705"/>
      <c r="BC20" s="705"/>
      <c r="BD20" s="705"/>
      <c r="BE20" s="705"/>
      <c r="BF20" s="705"/>
      <c r="BG20" s="705"/>
      <c r="BH20" s="705"/>
      <c r="BI20" s="705"/>
      <c r="BJ20" s="705"/>
      <c r="BK20" s="705"/>
      <c r="BL20" s="705"/>
      <c r="BM20" s="705"/>
      <c r="BN20" s="705"/>
      <c r="BO20" s="705"/>
      <c r="BP20" s="705"/>
      <c r="BQ20" s="705"/>
      <c r="BR20" s="705"/>
    </row>
    <row r="21" spans="2:70" x14ac:dyDescent="0.2">
      <c r="B21" s="561" t="s">
        <v>663</v>
      </c>
      <c r="C21" s="562">
        <v>46.656909911539699</v>
      </c>
      <c r="D21" s="562">
        <v>52.766598729945194</v>
      </c>
      <c r="E21" s="562">
        <v>46.828621291381829</v>
      </c>
      <c r="F21" s="562">
        <v>40.533298031692205</v>
      </c>
      <c r="G21" s="562">
        <v>34.123815964155057</v>
      </c>
      <c r="H21" s="562">
        <v>27.810762639919989</v>
      </c>
      <c r="I21" s="562">
        <v>23.185540516320874</v>
      </c>
      <c r="J21" s="562">
        <v>18.546160319813765</v>
      </c>
      <c r="K21" s="562">
        <v>14.322882895191063</v>
      </c>
      <c r="L21" s="562">
        <v>10.472679176771971</v>
      </c>
      <c r="M21" s="562">
        <v>6.6891904400000008</v>
      </c>
      <c r="N21" s="562">
        <v>3.82057213</v>
      </c>
      <c r="O21" s="562">
        <v>2.4533352599999998</v>
      </c>
      <c r="P21" s="562">
        <v>1.4151929099999998</v>
      </c>
      <c r="Q21" s="562">
        <v>0.82343120000000003</v>
      </c>
      <c r="R21" s="562">
        <v>0.40496500000000002</v>
      </c>
      <c r="S21" s="562">
        <v>8.1689020000000001E-2</v>
      </c>
      <c r="T21" s="562">
        <v>0</v>
      </c>
      <c r="U21" s="562">
        <v>0</v>
      </c>
      <c r="V21" s="562">
        <v>0</v>
      </c>
      <c r="W21" s="562">
        <v>0</v>
      </c>
      <c r="X21" s="562">
        <v>0</v>
      </c>
      <c r="Y21" s="562">
        <v>0</v>
      </c>
      <c r="Z21" s="562">
        <v>0</v>
      </c>
      <c r="AA21" s="562">
        <v>0</v>
      </c>
      <c r="AB21" s="562">
        <v>0</v>
      </c>
      <c r="AC21" s="562">
        <v>0</v>
      </c>
      <c r="AD21" s="562">
        <v>0</v>
      </c>
      <c r="AE21" s="562">
        <v>0</v>
      </c>
      <c r="AF21" s="562">
        <v>0</v>
      </c>
      <c r="AG21" s="562">
        <v>0</v>
      </c>
      <c r="AH21" s="562">
        <v>0</v>
      </c>
      <c r="AI21" s="562">
        <v>0</v>
      </c>
      <c r="AJ21" s="562">
        <f t="shared" si="3"/>
        <v>330.9356454367317</v>
      </c>
      <c r="AK21" s="705"/>
      <c r="AL21" s="705"/>
      <c r="AM21" s="705"/>
      <c r="AN21" s="705"/>
      <c r="AO21" s="705"/>
      <c r="AP21" s="705"/>
      <c r="AQ21" s="705"/>
      <c r="AR21" s="705"/>
      <c r="AS21" s="705"/>
      <c r="AT21" s="705"/>
      <c r="AU21" s="705"/>
      <c r="AV21" s="705"/>
      <c r="AW21" s="705"/>
      <c r="AX21" s="705"/>
      <c r="AY21" s="705"/>
      <c r="AZ21" s="705"/>
      <c r="BA21" s="705"/>
      <c r="BB21" s="705"/>
      <c r="BC21" s="705"/>
      <c r="BD21" s="705"/>
      <c r="BE21" s="705"/>
      <c r="BF21" s="705"/>
      <c r="BG21" s="705"/>
      <c r="BH21" s="705"/>
      <c r="BI21" s="705"/>
      <c r="BJ21" s="705"/>
      <c r="BK21" s="705"/>
      <c r="BL21" s="705"/>
      <c r="BM21" s="705"/>
      <c r="BN21" s="705"/>
      <c r="BO21" s="705"/>
      <c r="BP21" s="705"/>
      <c r="BQ21" s="705"/>
      <c r="BR21" s="705"/>
    </row>
    <row r="22" spans="2:70" x14ac:dyDescent="0.2">
      <c r="B22" s="563" t="s">
        <v>585</v>
      </c>
      <c r="C22" s="564">
        <f>+C23+C24</f>
        <v>105.14544045502021</v>
      </c>
      <c r="D22" s="564">
        <f t="shared" ref="D22:AI22" si="4">+D23+D24</f>
        <v>131.65611990943356</v>
      </c>
      <c r="E22" s="564">
        <f t="shared" si="4"/>
        <v>86.814043796591818</v>
      </c>
      <c r="F22" s="564">
        <f t="shared" si="4"/>
        <v>60.296602400314491</v>
      </c>
      <c r="G22" s="564">
        <f t="shared" si="4"/>
        <v>53.190236553863542</v>
      </c>
      <c r="H22" s="564">
        <f t="shared" si="4"/>
        <v>51.960929085944898</v>
      </c>
      <c r="I22" s="564">
        <f t="shared" si="4"/>
        <v>51.6260959935722</v>
      </c>
      <c r="J22" s="564">
        <f t="shared" si="4"/>
        <v>51.6260959935722</v>
      </c>
      <c r="K22" s="564">
        <f t="shared" si="4"/>
        <v>51.6260959935722</v>
      </c>
      <c r="L22" s="564">
        <f t="shared" si="4"/>
        <v>51.731285849174903</v>
      </c>
      <c r="M22" s="564">
        <f t="shared" si="4"/>
        <v>51.6260959935722</v>
      </c>
      <c r="N22" s="564">
        <f t="shared" si="4"/>
        <v>51.6260959935722</v>
      </c>
      <c r="O22" s="564">
        <f t="shared" si="4"/>
        <v>49.038810159750497</v>
      </c>
      <c r="P22" s="564">
        <f t="shared" si="4"/>
        <v>41.382142513888297</v>
      </c>
      <c r="Q22" s="564">
        <f t="shared" si="4"/>
        <v>41.276952658285602</v>
      </c>
      <c r="R22" s="564">
        <f t="shared" si="4"/>
        <v>40.107428276061498</v>
      </c>
      <c r="S22" s="564">
        <f t="shared" si="4"/>
        <v>19.150869730320302</v>
      </c>
      <c r="T22" s="564">
        <f t="shared" si="4"/>
        <v>0</v>
      </c>
      <c r="U22" s="564">
        <f t="shared" si="4"/>
        <v>0</v>
      </c>
      <c r="V22" s="564">
        <f t="shared" si="4"/>
        <v>0</v>
      </c>
      <c r="W22" s="564">
        <f t="shared" si="4"/>
        <v>0</v>
      </c>
      <c r="X22" s="564">
        <f t="shared" si="4"/>
        <v>0</v>
      </c>
      <c r="Y22" s="564">
        <f t="shared" si="4"/>
        <v>0</v>
      </c>
      <c r="Z22" s="564">
        <f t="shared" si="4"/>
        <v>0</v>
      </c>
      <c r="AA22" s="564">
        <f t="shared" si="4"/>
        <v>0</v>
      </c>
      <c r="AB22" s="564">
        <f t="shared" si="4"/>
        <v>0</v>
      </c>
      <c r="AC22" s="564">
        <f t="shared" si="4"/>
        <v>0</v>
      </c>
      <c r="AD22" s="564">
        <f t="shared" si="4"/>
        <v>0</v>
      </c>
      <c r="AE22" s="564">
        <f t="shared" si="4"/>
        <v>0</v>
      </c>
      <c r="AF22" s="564">
        <f t="shared" si="4"/>
        <v>0</v>
      </c>
      <c r="AG22" s="564">
        <f t="shared" si="4"/>
        <v>0</v>
      </c>
      <c r="AH22" s="564">
        <f t="shared" si="4"/>
        <v>0</v>
      </c>
      <c r="AI22" s="564">
        <f t="shared" si="4"/>
        <v>0</v>
      </c>
      <c r="AJ22" s="564">
        <f t="shared" si="3"/>
        <v>989.88134135651069</v>
      </c>
      <c r="AK22" s="705"/>
      <c r="AL22" s="705"/>
      <c r="AM22" s="705"/>
      <c r="AN22" s="705"/>
      <c r="AO22" s="705"/>
      <c r="AP22" s="705"/>
      <c r="AQ22" s="705"/>
      <c r="AR22" s="705"/>
      <c r="AS22" s="705"/>
      <c r="AT22" s="705"/>
      <c r="AU22" s="705"/>
      <c r="AV22" s="705"/>
      <c r="AW22" s="705"/>
      <c r="AX22" s="705"/>
      <c r="AY22" s="705"/>
      <c r="AZ22" s="705"/>
      <c r="BA22" s="705"/>
      <c r="BB22" s="705"/>
      <c r="BC22" s="705"/>
      <c r="BD22" s="705"/>
      <c r="BE22" s="705"/>
      <c r="BF22" s="705"/>
      <c r="BG22" s="705"/>
      <c r="BH22" s="705"/>
      <c r="BI22" s="705"/>
      <c r="BJ22" s="705"/>
      <c r="BK22" s="705"/>
      <c r="BL22" s="705"/>
      <c r="BM22" s="705"/>
      <c r="BN22" s="705"/>
      <c r="BO22" s="705"/>
      <c r="BP22" s="705"/>
      <c r="BQ22" s="705"/>
      <c r="BR22" s="705"/>
    </row>
    <row r="23" spans="2:70" x14ac:dyDescent="0.2">
      <c r="B23" s="559" t="s">
        <v>664</v>
      </c>
      <c r="C23" s="560">
        <v>105.14089982778799</v>
      </c>
      <c r="D23" s="560">
        <v>131.65098870769199</v>
      </c>
      <c r="E23" s="560">
        <v>86.81092828245869</v>
      </c>
      <c r="F23" s="560">
        <v>60.295502570388301</v>
      </c>
      <c r="G23" s="560">
        <v>53.190235887174197</v>
      </c>
      <c r="H23" s="560">
        <v>51.960929085944898</v>
      </c>
      <c r="I23" s="560">
        <v>51.6260959935722</v>
      </c>
      <c r="J23" s="560">
        <v>51.6260959935722</v>
      </c>
      <c r="K23" s="560">
        <v>51.6260959935722</v>
      </c>
      <c r="L23" s="560">
        <v>51.731285849174903</v>
      </c>
      <c r="M23" s="560">
        <v>51.6260959935722</v>
      </c>
      <c r="N23" s="560">
        <v>51.6260959935722</v>
      </c>
      <c r="O23" s="560">
        <v>49.038810159750497</v>
      </c>
      <c r="P23" s="560">
        <v>41.382142513888297</v>
      </c>
      <c r="Q23" s="560">
        <v>41.276952658285602</v>
      </c>
      <c r="R23" s="560">
        <v>40.107428276061498</v>
      </c>
      <c r="S23" s="560">
        <v>19.150869730320302</v>
      </c>
      <c r="T23" s="560">
        <v>0</v>
      </c>
      <c r="U23" s="560">
        <v>0</v>
      </c>
      <c r="V23" s="560">
        <v>0</v>
      </c>
      <c r="W23" s="560">
        <v>0</v>
      </c>
      <c r="X23" s="560">
        <v>0</v>
      </c>
      <c r="Y23" s="560">
        <v>0</v>
      </c>
      <c r="Z23" s="560">
        <v>0</v>
      </c>
      <c r="AA23" s="560">
        <v>0</v>
      </c>
      <c r="AB23" s="560">
        <v>0</v>
      </c>
      <c r="AC23" s="560">
        <v>0</v>
      </c>
      <c r="AD23" s="560">
        <v>0</v>
      </c>
      <c r="AE23" s="560">
        <v>0</v>
      </c>
      <c r="AF23" s="560">
        <v>0</v>
      </c>
      <c r="AG23" s="560">
        <v>0</v>
      </c>
      <c r="AH23" s="560">
        <v>0</v>
      </c>
      <c r="AI23" s="560">
        <v>0</v>
      </c>
      <c r="AJ23" s="560">
        <f t="shared" si="3"/>
        <v>989.86745351678826</v>
      </c>
      <c r="AK23" s="705"/>
      <c r="AL23" s="705"/>
      <c r="AM23" s="705"/>
      <c r="AN23" s="705"/>
      <c r="AO23" s="705"/>
      <c r="AP23" s="705"/>
      <c r="AQ23" s="705"/>
      <c r="AR23" s="705"/>
      <c r="AS23" s="705"/>
      <c r="AT23" s="705"/>
      <c r="AU23" s="705"/>
      <c r="AV23" s="705"/>
      <c r="AW23" s="705"/>
      <c r="AX23" s="705"/>
      <c r="AY23" s="705"/>
      <c r="AZ23" s="705"/>
      <c r="BA23" s="705"/>
      <c r="BB23" s="705"/>
      <c r="BC23" s="705"/>
      <c r="BD23" s="705"/>
      <c r="BE23" s="705"/>
      <c r="BF23" s="705"/>
      <c r="BG23" s="705"/>
      <c r="BH23" s="705"/>
      <c r="BI23" s="705"/>
      <c r="BJ23" s="705"/>
      <c r="BK23" s="705"/>
      <c r="BL23" s="705"/>
      <c r="BM23" s="705"/>
      <c r="BN23" s="705"/>
      <c r="BO23" s="705"/>
      <c r="BP23" s="705"/>
      <c r="BQ23" s="705"/>
      <c r="BR23" s="705"/>
    </row>
    <row r="24" spans="2:70" x14ac:dyDescent="0.2">
      <c r="B24" s="566" t="s">
        <v>665</v>
      </c>
      <c r="C24" s="567">
        <v>4.54062723221878E-3</v>
      </c>
      <c r="D24" s="567">
        <v>5.1312017415558403E-3</v>
      </c>
      <c r="E24" s="567">
        <v>3.1155141331337798E-3</v>
      </c>
      <c r="F24" s="567">
        <v>1.0998299261879699E-3</v>
      </c>
      <c r="G24" s="567">
        <v>6.6668934317493803E-7</v>
      </c>
      <c r="H24" s="567">
        <v>0</v>
      </c>
      <c r="I24" s="567">
        <v>0</v>
      </c>
      <c r="J24" s="567">
        <v>0</v>
      </c>
      <c r="K24" s="567">
        <v>0</v>
      </c>
      <c r="L24" s="567">
        <v>0</v>
      </c>
      <c r="M24" s="567">
        <v>0</v>
      </c>
      <c r="N24" s="567">
        <v>0</v>
      </c>
      <c r="O24" s="567">
        <v>0</v>
      </c>
      <c r="P24" s="567">
        <v>0</v>
      </c>
      <c r="Q24" s="567">
        <v>0</v>
      </c>
      <c r="R24" s="567">
        <v>0</v>
      </c>
      <c r="S24" s="567">
        <v>0</v>
      </c>
      <c r="T24" s="567">
        <v>0</v>
      </c>
      <c r="U24" s="567">
        <v>0</v>
      </c>
      <c r="V24" s="567">
        <v>0</v>
      </c>
      <c r="W24" s="567">
        <v>0</v>
      </c>
      <c r="X24" s="567">
        <v>0</v>
      </c>
      <c r="Y24" s="567">
        <v>0</v>
      </c>
      <c r="Z24" s="567">
        <v>0</v>
      </c>
      <c r="AA24" s="567">
        <v>0</v>
      </c>
      <c r="AB24" s="567">
        <v>0</v>
      </c>
      <c r="AC24" s="567">
        <v>0</v>
      </c>
      <c r="AD24" s="567">
        <v>0</v>
      </c>
      <c r="AE24" s="567">
        <v>0</v>
      </c>
      <c r="AF24" s="567">
        <v>0</v>
      </c>
      <c r="AG24" s="567">
        <v>0</v>
      </c>
      <c r="AH24" s="567">
        <v>0</v>
      </c>
      <c r="AI24" s="567">
        <v>0</v>
      </c>
      <c r="AJ24" s="567">
        <f t="shared" si="3"/>
        <v>1.3887839722439545E-2</v>
      </c>
      <c r="AK24" s="705"/>
      <c r="AL24" s="705"/>
      <c r="AM24" s="705"/>
      <c r="AN24" s="705"/>
      <c r="AO24" s="705"/>
      <c r="AP24" s="705"/>
      <c r="AQ24" s="705"/>
      <c r="AR24" s="705"/>
      <c r="AS24" s="705"/>
      <c r="AT24" s="705"/>
      <c r="AU24" s="705"/>
      <c r="AV24" s="705"/>
      <c r="AW24" s="705"/>
      <c r="AX24" s="705"/>
      <c r="AY24" s="705"/>
      <c r="AZ24" s="705"/>
      <c r="BA24" s="705"/>
      <c r="BB24" s="705"/>
      <c r="BC24" s="705"/>
      <c r="BD24" s="705"/>
      <c r="BE24" s="705"/>
      <c r="BF24" s="705"/>
      <c r="BG24" s="705"/>
      <c r="BH24" s="705"/>
      <c r="BI24" s="705"/>
      <c r="BJ24" s="705"/>
      <c r="BK24" s="705"/>
      <c r="BL24" s="705"/>
      <c r="BM24" s="705"/>
      <c r="BN24" s="705"/>
      <c r="BO24" s="705"/>
      <c r="BP24" s="705"/>
      <c r="BQ24" s="705"/>
      <c r="BR24" s="705"/>
    </row>
    <row r="25" spans="2:70" x14ac:dyDescent="0.2">
      <c r="B25" s="563" t="s">
        <v>666</v>
      </c>
      <c r="C25" s="564">
        <f>+C26+C27+C29</f>
        <v>340.83233491217698</v>
      </c>
      <c r="D25" s="564">
        <f t="shared" ref="D25:AI25" si="5">+D26+D27+D29</f>
        <v>205.03696628218631</v>
      </c>
      <c r="E25" s="564">
        <f t="shared" si="5"/>
        <v>46.088659109233987</v>
      </c>
      <c r="F25" s="564">
        <f t="shared" si="5"/>
        <v>4.0582001974784943</v>
      </c>
      <c r="G25" s="564">
        <f t="shared" si="5"/>
        <v>2.519946775001447</v>
      </c>
      <c r="H25" s="564">
        <f t="shared" si="5"/>
        <v>0.98299936238691199</v>
      </c>
      <c r="I25" s="564">
        <f t="shared" si="5"/>
        <v>1.786884E-2</v>
      </c>
      <c r="J25" s="564">
        <f t="shared" si="5"/>
        <v>8.89269E-3</v>
      </c>
      <c r="K25" s="564">
        <f t="shared" si="5"/>
        <v>7.4467000000000001E-4</v>
      </c>
      <c r="L25" s="564">
        <f t="shared" si="5"/>
        <v>0</v>
      </c>
      <c r="M25" s="564">
        <f t="shared" si="5"/>
        <v>0</v>
      </c>
      <c r="N25" s="564">
        <f t="shared" si="5"/>
        <v>0</v>
      </c>
      <c r="O25" s="564">
        <f t="shared" si="5"/>
        <v>0</v>
      </c>
      <c r="P25" s="564">
        <f t="shared" si="5"/>
        <v>0</v>
      </c>
      <c r="Q25" s="564">
        <f t="shared" si="5"/>
        <v>0</v>
      </c>
      <c r="R25" s="564">
        <f t="shared" si="5"/>
        <v>0</v>
      </c>
      <c r="S25" s="564">
        <f t="shared" si="5"/>
        <v>0</v>
      </c>
      <c r="T25" s="564">
        <f t="shared" si="5"/>
        <v>0</v>
      </c>
      <c r="U25" s="564">
        <f t="shared" si="5"/>
        <v>0</v>
      </c>
      <c r="V25" s="564">
        <f t="shared" si="5"/>
        <v>0</v>
      </c>
      <c r="W25" s="564">
        <f t="shared" si="5"/>
        <v>0</v>
      </c>
      <c r="X25" s="564">
        <f t="shared" si="5"/>
        <v>0</v>
      </c>
      <c r="Y25" s="564">
        <f t="shared" si="5"/>
        <v>0</v>
      </c>
      <c r="Z25" s="564">
        <f t="shared" si="5"/>
        <v>0</v>
      </c>
      <c r="AA25" s="564">
        <f t="shared" si="5"/>
        <v>0</v>
      </c>
      <c r="AB25" s="564">
        <f t="shared" si="5"/>
        <v>0</v>
      </c>
      <c r="AC25" s="564">
        <f t="shared" si="5"/>
        <v>0</v>
      </c>
      <c r="AD25" s="564">
        <f t="shared" si="5"/>
        <v>0</v>
      </c>
      <c r="AE25" s="564">
        <f t="shared" si="5"/>
        <v>0</v>
      </c>
      <c r="AF25" s="564">
        <f t="shared" si="5"/>
        <v>0</v>
      </c>
      <c r="AG25" s="564">
        <f t="shared" si="5"/>
        <v>0</v>
      </c>
      <c r="AH25" s="564">
        <f t="shared" si="5"/>
        <v>0</v>
      </c>
      <c r="AI25" s="564">
        <f t="shared" si="5"/>
        <v>0</v>
      </c>
      <c r="AJ25" s="564">
        <f t="shared" si="3"/>
        <v>599.54661283846417</v>
      </c>
      <c r="AK25" s="705"/>
      <c r="AL25" s="705"/>
      <c r="AM25" s="705"/>
      <c r="AN25" s="705"/>
      <c r="AO25" s="705"/>
      <c r="AP25" s="705"/>
      <c r="AQ25" s="705"/>
      <c r="AR25" s="705"/>
      <c r="AS25" s="705"/>
      <c r="AT25" s="705"/>
      <c r="AU25" s="705"/>
      <c r="AV25" s="705"/>
      <c r="AW25" s="705"/>
      <c r="AX25" s="705"/>
      <c r="AY25" s="705"/>
      <c r="AZ25" s="705"/>
      <c r="BA25" s="705"/>
      <c r="BB25" s="705"/>
      <c r="BC25" s="705"/>
      <c r="BD25" s="705"/>
      <c r="BE25" s="705"/>
      <c r="BF25" s="705"/>
      <c r="BG25" s="705"/>
      <c r="BH25" s="705"/>
      <c r="BI25" s="705"/>
      <c r="BJ25" s="705"/>
      <c r="BK25" s="705"/>
      <c r="BL25" s="705"/>
      <c r="BM25" s="705"/>
      <c r="BN25" s="705"/>
      <c r="BO25" s="705"/>
      <c r="BP25" s="705"/>
      <c r="BQ25" s="705"/>
      <c r="BR25" s="705"/>
    </row>
    <row r="26" spans="2:70" x14ac:dyDescent="0.2">
      <c r="B26" s="559" t="s">
        <v>664</v>
      </c>
      <c r="C26" s="560">
        <v>0</v>
      </c>
      <c r="D26" s="560">
        <v>0</v>
      </c>
      <c r="E26" s="560">
        <v>0</v>
      </c>
      <c r="F26" s="560">
        <v>0</v>
      </c>
      <c r="G26" s="560">
        <v>0</v>
      </c>
      <c r="H26" s="560">
        <v>0</v>
      </c>
      <c r="I26" s="560">
        <v>0</v>
      </c>
      <c r="J26" s="560">
        <v>0</v>
      </c>
      <c r="K26" s="560">
        <v>0</v>
      </c>
      <c r="L26" s="560">
        <v>0</v>
      </c>
      <c r="M26" s="560">
        <v>0</v>
      </c>
      <c r="N26" s="560">
        <v>0</v>
      </c>
      <c r="O26" s="560">
        <v>0</v>
      </c>
      <c r="P26" s="560">
        <v>0</v>
      </c>
      <c r="Q26" s="560">
        <v>0</v>
      </c>
      <c r="R26" s="560">
        <v>0</v>
      </c>
      <c r="S26" s="560">
        <v>0</v>
      </c>
      <c r="T26" s="560">
        <v>0</v>
      </c>
      <c r="U26" s="560">
        <v>0</v>
      </c>
      <c r="V26" s="560">
        <v>0</v>
      </c>
      <c r="W26" s="560">
        <v>0</v>
      </c>
      <c r="X26" s="560">
        <v>0</v>
      </c>
      <c r="Y26" s="560">
        <v>0</v>
      </c>
      <c r="Z26" s="560">
        <v>0</v>
      </c>
      <c r="AA26" s="560">
        <v>0</v>
      </c>
      <c r="AB26" s="560">
        <v>0</v>
      </c>
      <c r="AC26" s="560">
        <v>0</v>
      </c>
      <c r="AD26" s="560">
        <v>0</v>
      </c>
      <c r="AE26" s="560">
        <v>0</v>
      </c>
      <c r="AF26" s="560">
        <v>0</v>
      </c>
      <c r="AG26" s="560">
        <v>0</v>
      </c>
      <c r="AH26" s="560">
        <v>0</v>
      </c>
      <c r="AI26" s="560">
        <v>0</v>
      </c>
      <c r="AJ26" s="560">
        <f t="shared" si="3"/>
        <v>0</v>
      </c>
      <c r="AK26" s="705"/>
      <c r="AL26" s="705"/>
      <c r="AM26" s="705"/>
      <c r="AN26" s="705"/>
      <c r="AO26" s="705"/>
      <c r="AP26" s="705"/>
      <c r="AQ26" s="705"/>
      <c r="AR26" s="705"/>
      <c r="AS26" s="705"/>
      <c r="AT26" s="705"/>
      <c r="AU26" s="705"/>
      <c r="AV26" s="705"/>
      <c r="AW26" s="705"/>
      <c r="AX26" s="705"/>
      <c r="AY26" s="705"/>
      <c r="AZ26" s="705"/>
      <c r="BA26" s="705"/>
      <c r="BB26" s="705"/>
      <c r="BC26" s="705"/>
      <c r="BD26" s="705"/>
      <c r="BE26" s="705"/>
      <c r="BF26" s="705"/>
      <c r="BG26" s="705"/>
      <c r="BH26" s="705"/>
      <c r="BI26" s="705"/>
      <c r="BJ26" s="705"/>
      <c r="BK26" s="705"/>
      <c r="BL26" s="705"/>
      <c r="BM26" s="705"/>
      <c r="BN26" s="705"/>
      <c r="BO26" s="705"/>
      <c r="BP26" s="705"/>
      <c r="BQ26" s="705"/>
      <c r="BR26" s="705"/>
    </row>
    <row r="27" spans="2:70" x14ac:dyDescent="0.2">
      <c r="B27" s="714" t="s">
        <v>665</v>
      </c>
      <c r="C27" s="562">
        <f>+C28</f>
        <v>340.76382211866616</v>
      </c>
      <c r="D27" s="562">
        <f t="shared" ref="D27:AI27" si="6">+D28</f>
        <v>204.95486095445455</v>
      </c>
      <c r="E27" s="562">
        <f t="shared" si="6"/>
        <v>46.01889288184411</v>
      </c>
      <c r="F27" s="562">
        <f t="shared" si="6"/>
        <v>4.0021293037178101</v>
      </c>
      <c r="G27" s="562">
        <f t="shared" si="6"/>
        <v>2.4769116579929</v>
      </c>
      <c r="H27" s="562">
        <f t="shared" si="6"/>
        <v>0.95482802136127098</v>
      </c>
      <c r="I27" s="562">
        <f t="shared" si="6"/>
        <v>0</v>
      </c>
      <c r="J27" s="562">
        <f t="shared" si="6"/>
        <v>0</v>
      </c>
      <c r="K27" s="562">
        <f t="shared" si="6"/>
        <v>0</v>
      </c>
      <c r="L27" s="562">
        <f t="shared" si="6"/>
        <v>0</v>
      </c>
      <c r="M27" s="562">
        <f t="shared" si="6"/>
        <v>0</v>
      </c>
      <c r="N27" s="562">
        <f t="shared" si="6"/>
        <v>0</v>
      </c>
      <c r="O27" s="562">
        <f t="shared" si="6"/>
        <v>0</v>
      </c>
      <c r="P27" s="562">
        <f t="shared" si="6"/>
        <v>0</v>
      </c>
      <c r="Q27" s="562">
        <f t="shared" si="6"/>
        <v>0</v>
      </c>
      <c r="R27" s="562">
        <f t="shared" si="6"/>
        <v>0</v>
      </c>
      <c r="S27" s="562">
        <f t="shared" si="6"/>
        <v>0</v>
      </c>
      <c r="T27" s="562">
        <f t="shared" si="6"/>
        <v>0</v>
      </c>
      <c r="U27" s="562">
        <f t="shared" si="6"/>
        <v>0</v>
      </c>
      <c r="V27" s="562">
        <f t="shared" si="6"/>
        <v>0</v>
      </c>
      <c r="W27" s="562">
        <f t="shared" si="6"/>
        <v>0</v>
      </c>
      <c r="X27" s="562">
        <f t="shared" si="6"/>
        <v>0</v>
      </c>
      <c r="Y27" s="562">
        <f t="shared" si="6"/>
        <v>0</v>
      </c>
      <c r="Z27" s="562">
        <f t="shared" si="6"/>
        <v>0</v>
      </c>
      <c r="AA27" s="562">
        <f t="shared" si="6"/>
        <v>0</v>
      </c>
      <c r="AB27" s="562">
        <f t="shared" si="6"/>
        <v>0</v>
      </c>
      <c r="AC27" s="562">
        <f t="shared" si="6"/>
        <v>0</v>
      </c>
      <c r="AD27" s="562">
        <f t="shared" si="6"/>
        <v>0</v>
      </c>
      <c r="AE27" s="562">
        <f t="shared" si="6"/>
        <v>0</v>
      </c>
      <c r="AF27" s="562">
        <f t="shared" si="6"/>
        <v>0</v>
      </c>
      <c r="AG27" s="562">
        <f t="shared" si="6"/>
        <v>0</v>
      </c>
      <c r="AH27" s="562">
        <f t="shared" si="6"/>
        <v>0</v>
      </c>
      <c r="AI27" s="562">
        <f t="shared" si="6"/>
        <v>0</v>
      </c>
      <c r="AJ27" s="562">
        <f t="shared" si="3"/>
        <v>599.17144493803676</v>
      </c>
      <c r="AK27" s="705"/>
      <c r="AL27" s="705"/>
      <c r="AM27" s="705"/>
      <c r="AN27" s="705"/>
      <c r="AO27" s="705"/>
      <c r="AP27" s="705"/>
      <c r="AQ27" s="705"/>
      <c r="AR27" s="705"/>
      <c r="AS27" s="705"/>
      <c r="AT27" s="705"/>
      <c r="AU27" s="705"/>
      <c r="AV27" s="705"/>
      <c r="AW27" s="705"/>
      <c r="AX27" s="705"/>
      <c r="AY27" s="705"/>
      <c r="AZ27" s="705"/>
      <c r="BA27" s="705"/>
      <c r="BB27" s="705"/>
      <c r="BC27" s="705"/>
      <c r="BD27" s="705"/>
      <c r="BE27" s="705"/>
      <c r="BF27" s="705"/>
      <c r="BG27" s="705"/>
      <c r="BH27" s="705"/>
      <c r="BI27" s="705"/>
      <c r="BJ27" s="705"/>
      <c r="BK27" s="705"/>
      <c r="BL27" s="705"/>
      <c r="BM27" s="705"/>
      <c r="BN27" s="705"/>
      <c r="BO27" s="705"/>
      <c r="BP27" s="705"/>
      <c r="BQ27" s="705"/>
      <c r="BR27" s="705"/>
    </row>
    <row r="28" spans="2:70" x14ac:dyDescent="0.2">
      <c r="B28" s="607" t="s">
        <v>667</v>
      </c>
      <c r="C28" s="731">
        <v>340.76382211866616</v>
      </c>
      <c r="D28" s="731">
        <v>204.95486095445455</v>
      </c>
      <c r="E28" s="731">
        <v>46.01889288184411</v>
      </c>
      <c r="F28" s="731">
        <v>4.0021293037178101</v>
      </c>
      <c r="G28" s="731">
        <v>2.4769116579929</v>
      </c>
      <c r="H28" s="731">
        <v>0.95482802136127098</v>
      </c>
      <c r="I28" s="731">
        <v>0</v>
      </c>
      <c r="J28" s="731">
        <v>0</v>
      </c>
      <c r="K28" s="731">
        <v>0</v>
      </c>
      <c r="L28" s="731">
        <v>0</v>
      </c>
      <c r="M28" s="731">
        <v>0</v>
      </c>
      <c r="N28" s="731">
        <v>0</v>
      </c>
      <c r="O28" s="731">
        <v>0</v>
      </c>
      <c r="P28" s="731">
        <v>0</v>
      </c>
      <c r="Q28" s="731">
        <v>0</v>
      </c>
      <c r="R28" s="731">
        <v>0</v>
      </c>
      <c r="S28" s="731">
        <v>0</v>
      </c>
      <c r="T28" s="731">
        <v>0</v>
      </c>
      <c r="U28" s="731">
        <v>0</v>
      </c>
      <c r="V28" s="731">
        <v>0</v>
      </c>
      <c r="W28" s="731">
        <v>0</v>
      </c>
      <c r="X28" s="731">
        <v>0</v>
      </c>
      <c r="Y28" s="731">
        <v>0</v>
      </c>
      <c r="Z28" s="731">
        <v>0</v>
      </c>
      <c r="AA28" s="731">
        <v>0</v>
      </c>
      <c r="AB28" s="731">
        <v>0</v>
      </c>
      <c r="AC28" s="731">
        <v>0</v>
      </c>
      <c r="AD28" s="731">
        <v>0</v>
      </c>
      <c r="AE28" s="731">
        <v>0</v>
      </c>
      <c r="AF28" s="731">
        <v>0</v>
      </c>
      <c r="AG28" s="731">
        <v>0</v>
      </c>
      <c r="AH28" s="731">
        <v>0</v>
      </c>
      <c r="AI28" s="731">
        <v>0</v>
      </c>
      <c r="AJ28" s="731">
        <f t="shared" si="3"/>
        <v>599.17144493803676</v>
      </c>
      <c r="AK28" s="705"/>
      <c r="AL28" s="705"/>
      <c r="AM28" s="705"/>
      <c r="AN28" s="705"/>
      <c r="AO28" s="705"/>
      <c r="AP28" s="705"/>
      <c r="AQ28" s="705"/>
      <c r="AR28" s="705"/>
      <c r="AS28" s="705"/>
      <c r="AT28" s="705"/>
      <c r="AU28" s="705"/>
      <c r="AV28" s="705"/>
      <c r="AW28" s="705"/>
      <c r="AX28" s="705"/>
      <c r="AY28" s="705"/>
      <c r="AZ28" s="705"/>
      <c r="BA28" s="705"/>
      <c r="BB28" s="705"/>
      <c r="BC28" s="705"/>
      <c r="BD28" s="705"/>
      <c r="BE28" s="705"/>
      <c r="BF28" s="705"/>
      <c r="BG28" s="705"/>
      <c r="BH28" s="705"/>
      <c r="BI28" s="705"/>
      <c r="BJ28" s="705"/>
      <c r="BK28" s="705"/>
      <c r="BL28" s="705"/>
      <c r="BM28" s="705"/>
      <c r="BN28" s="705"/>
      <c r="BO28" s="705"/>
      <c r="BP28" s="705"/>
      <c r="BQ28" s="705"/>
      <c r="BR28" s="705"/>
    </row>
    <row r="29" spans="2:70" x14ac:dyDescent="0.2">
      <c r="B29" s="714" t="s">
        <v>668</v>
      </c>
      <c r="C29" s="562">
        <f>+C30+C31</f>
        <v>6.8512793510848102E-2</v>
      </c>
      <c r="D29" s="562">
        <f t="shared" ref="D29:AI29" si="7">+D30+D31</f>
        <v>8.2105327731755398E-2</v>
      </c>
      <c r="E29" s="562">
        <f t="shared" si="7"/>
        <v>6.9766227389875105E-2</v>
      </c>
      <c r="F29" s="562">
        <f t="shared" si="7"/>
        <v>5.6070893760683797E-2</v>
      </c>
      <c r="G29" s="562">
        <f t="shared" si="7"/>
        <v>4.3035117008547008E-2</v>
      </c>
      <c r="H29" s="562">
        <f t="shared" si="7"/>
        <v>2.817134102564103E-2</v>
      </c>
      <c r="I29" s="562">
        <f t="shared" si="7"/>
        <v>1.786884E-2</v>
      </c>
      <c r="J29" s="562">
        <f t="shared" si="7"/>
        <v>8.89269E-3</v>
      </c>
      <c r="K29" s="562">
        <f t="shared" si="7"/>
        <v>7.4467000000000001E-4</v>
      </c>
      <c r="L29" s="562">
        <f t="shared" si="7"/>
        <v>0</v>
      </c>
      <c r="M29" s="562">
        <f t="shared" si="7"/>
        <v>0</v>
      </c>
      <c r="N29" s="562">
        <f t="shared" si="7"/>
        <v>0</v>
      </c>
      <c r="O29" s="562">
        <f t="shared" si="7"/>
        <v>0</v>
      </c>
      <c r="P29" s="562">
        <f t="shared" si="7"/>
        <v>0</v>
      </c>
      <c r="Q29" s="562">
        <f t="shared" si="7"/>
        <v>0</v>
      </c>
      <c r="R29" s="562">
        <f t="shared" si="7"/>
        <v>0</v>
      </c>
      <c r="S29" s="562">
        <f t="shared" si="7"/>
        <v>0</v>
      </c>
      <c r="T29" s="562">
        <f t="shared" si="7"/>
        <v>0</v>
      </c>
      <c r="U29" s="562">
        <f t="shared" si="7"/>
        <v>0</v>
      </c>
      <c r="V29" s="562">
        <f t="shared" si="7"/>
        <v>0</v>
      </c>
      <c r="W29" s="562">
        <f t="shared" si="7"/>
        <v>0</v>
      </c>
      <c r="X29" s="562">
        <f t="shared" si="7"/>
        <v>0</v>
      </c>
      <c r="Y29" s="562">
        <f t="shared" si="7"/>
        <v>0</v>
      </c>
      <c r="Z29" s="562">
        <f t="shared" si="7"/>
        <v>0</v>
      </c>
      <c r="AA29" s="562">
        <f t="shared" si="7"/>
        <v>0</v>
      </c>
      <c r="AB29" s="562">
        <f t="shared" si="7"/>
        <v>0</v>
      </c>
      <c r="AC29" s="562">
        <f t="shared" si="7"/>
        <v>0</v>
      </c>
      <c r="AD29" s="562">
        <f t="shared" si="7"/>
        <v>0</v>
      </c>
      <c r="AE29" s="562">
        <f t="shared" si="7"/>
        <v>0</v>
      </c>
      <c r="AF29" s="562">
        <f t="shared" si="7"/>
        <v>0</v>
      </c>
      <c r="AG29" s="562">
        <f t="shared" si="7"/>
        <v>0</v>
      </c>
      <c r="AH29" s="562">
        <f t="shared" si="7"/>
        <v>0</v>
      </c>
      <c r="AI29" s="562">
        <f t="shared" si="7"/>
        <v>0</v>
      </c>
      <c r="AJ29" s="562">
        <f t="shared" si="3"/>
        <v>0.37516790042735038</v>
      </c>
      <c r="AK29" s="705"/>
      <c r="AL29" s="705"/>
      <c r="AM29" s="705"/>
      <c r="AN29" s="705"/>
      <c r="AO29" s="705"/>
      <c r="AP29" s="705"/>
      <c r="AQ29" s="705"/>
      <c r="AR29" s="705"/>
      <c r="AS29" s="705"/>
      <c r="AT29" s="705"/>
      <c r="AU29" s="705"/>
      <c r="AV29" s="705"/>
      <c r="AW29" s="705"/>
      <c r="AX29" s="705"/>
      <c r="AY29" s="705"/>
      <c r="AZ29" s="705"/>
      <c r="BA29" s="705"/>
      <c r="BB29" s="705"/>
      <c r="BC29" s="705"/>
      <c r="BD29" s="705"/>
      <c r="BE29" s="705"/>
      <c r="BF29" s="705"/>
      <c r="BG29" s="705"/>
      <c r="BH29" s="705"/>
      <c r="BI29" s="705"/>
      <c r="BJ29" s="705"/>
      <c r="BK29" s="705"/>
      <c r="BL29" s="705"/>
      <c r="BM29" s="705"/>
      <c r="BN29" s="705"/>
      <c r="BO29" s="705"/>
      <c r="BP29" s="705"/>
      <c r="BQ29" s="705"/>
      <c r="BR29" s="705"/>
    </row>
    <row r="30" spans="2:70" x14ac:dyDescent="0.2">
      <c r="B30" s="570" t="s">
        <v>667</v>
      </c>
      <c r="C30" s="569">
        <v>0</v>
      </c>
      <c r="D30" s="569">
        <v>0</v>
      </c>
      <c r="E30" s="569">
        <v>0</v>
      </c>
      <c r="F30" s="569">
        <v>0</v>
      </c>
      <c r="G30" s="569">
        <v>0</v>
      </c>
      <c r="H30" s="569">
        <v>0</v>
      </c>
      <c r="I30" s="569">
        <v>0</v>
      </c>
      <c r="J30" s="569">
        <v>0</v>
      </c>
      <c r="K30" s="569">
        <v>0</v>
      </c>
      <c r="L30" s="569">
        <v>0</v>
      </c>
      <c r="M30" s="569">
        <v>0</v>
      </c>
      <c r="N30" s="569">
        <v>0</v>
      </c>
      <c r="O30" s="569">
        <v>0</v>
      </c>
      <c r="P30" s="569">
        <v>0</v>
      </c>
      <c r="Q30" s="569">
        <v>0</v>
      </c>
      <c r="R30" s="569">
        <v>0</v>
      </c>
      <c r="S30" s="569">
        <v>0</v>
      </c>
      <c r="T30" s="569">
        <v>0</v>
      </c>
      <c r="U30" s="569">
        <v>0</v>
      </c>
      <c r="V30" s="569">
        <v>0</v>
      </c>
      <c r="W30" s="569">
        <v>0</v>
      </c>
      <c r="X30" s="569">
        <v>0</v>
      </c>
      <c r="Y30" s="569">
        <v>0</v>
      </c>
      <c r="Z30" s="569">
        <v>0</v>
      </c>
      <c r="AA30" s="569">
        <v>0</v>
      </c>
      <c r="AB30" s="569">
        <v>0</v>
      </c>
      <c r="AC30" s="569">
        <v>0</v>
      </c>
      <c r="AD30" s="569">
        <v>0</v>
      </c>
      <c r="AE30" s="569">
        <v>0</v>
      </c>
      <c r="AF30" s="569">
        <v>0</v>
      </c>
      <c r="AG30" s="569">
        <v>0</v>
      </c>
      <c r="AH30" s="569">
        <v>0</v>
      </c>
      <c r="AI30" s="569">
        <v>0</v>
      </c>
      <c r="AJ30" s="569">
        <f t="shared" si="3"/>
        <v>0</v>
      </c>
      <c r="AK30" s="705"/>
      <c r="AL30" s="705"/>
      <c r="AM30" s="705"/>
      <c r="AN30" s="705"/>
      <c r="AO30" s="705"/>
      <c r="AP30" s="705"/>
      <c r="AQ30" s="705"/>
      <c r="AR30" s="705"/>
      <c r="AS30" s="705"/>
      <c r="AT30" s="705"/>
      <c r="AU30" s="705"/>
      <c r="AV30" s="705"/>
      <c r="AW30" s="705"/>
      <c r="AX30" s="705"/>
      <c r="AY30" s="705"/>
      <c r="AZ30" s="705"/>
      <c r="BA30" s="705"/>
      <c r="BB30" s="705"/>
      <c r="BC30" s="705"/>
      <c r="BD30" s="705"/>
      <c r="BE30" s="705"/>
      <c r="BF30" s="705"/>
      <c r="BG30" s="705"/>
      <c r="BH30" s="705"/>
      <c r="BI30" s="705"/>
      <c r="BJ30" s="705"/>
      <c r="BK30" s="705"/>
      <c r="BL30" s="705"/>
      <c r="BM30" s="705"/>
      <c r="BN30" s="705"/>
      <c r="BO30" s="705"/>
      <c r="BP30" s="705"/>
      <c r="BQ30" s="705"/>
      <c r="BR30" s="705"/>
    </row>
    <row r="31" spans="2:70" x14ac:dyDescent="0.2">
      <c r="B31" s="571" t="s">
        <v>669</v>
      </c>
      <c r="C31" s="569">
        <v>6.8512793510848102E-2</v>
      </c>
      <c r="D31" s="569">
        <v>8.2105327731755398E-2</v>
      </c>
      <c r="E31" s="569">
        <v>6.9766227389875105E-2</v>
      </c>
      <c r="F31" s="569">
        <v>5.6070893760683797E-2</v>
      </c>
      <c r="G31" s="569">
        <v>4.3035117008547008E-2</v>
      </c>
      <c r="H31" s="569">
        <v>2.817134102564103E-2</v>
      </c>
      <c r="I31" s="569">
        <v>1.786884E-2</v>
      </c>
      <c r="J31" s="569">
        <v>8.89269E-3</v>
      </c>
      <c r="K31" s="569">
        <v>7.4467000000000001E-4</v>
      </c>
      <c r="L31" s="569">
        <v>0</v>
      </c>
      <c r="M31" s="569">
        <v>0</v>
      </c>
      <c r="N31" s="569">
        <v>0</v>
      </c>
      <c r="O31" s="569">
        <v>0</v>
      </c>
      <c r="P31" s="569">
        <v>0</v>
      </c>
      <c r="Q31" s="569">
        <v>0</v>
      </c>
      <c r="R31" s="569">
        <v>0</v>
      </c>
      <c r="S31" s="569">
        <v>0</v>
      </c>
      <c r="T31" s="569">
        <v>0</v>
      </c>
      <c r="U31" s="569">
        <v>0</v>
      </c>
      <c r="V31" s="569">
        <v>0</v>
      </c>
      <c r="W31" s="569">
        <v>0</v>
      </c>
      <c r="X31" s="569">
        <v>0</v>
      </c>
      <c r="Y31" s="569">
        <v>0</v>
      </c>
      <c r="Z31" s="569">
        <v>0</v>
      </c>
      <c r="AA31" s="569">
        <v>0</v>
      </c>
      <c r="AB31" s="569">
        <v>0</v>
      </c>
      <c r="AC31" s="569">
        <v>0</v>
      </c>
      <c r="AD31" s="569">
        <v>0</v>
      </c>
      <c r="AE31" s="569">
        <v>0</v>
      </c>
      <c r="AF31" s="569">
        <v>0</v>
      </c>
      <c r="AG31" s="569">
        <v>0</v>
      </c>
      <c r="AH31" s="569">
        <v>0</v>
      </c>
      <c r="AI31" s="569">
        <v>0</v>
      </c>
      <c r="AJ31" s="569">
        <f t="shared" si="3"/>
        <v>0.37516790042735038</v>
      </c>
      <c r="AK31" s="705"/>
      <c r="AL31" s="705"/>
      <c r="AM31" s="705"/>
      <c r="AN31" s="705"/>
      <c r="AO31" s="705"/>
      <c r="AP31" s="705"/>
      <c r="AQ31" s="705"/>
      <c r="AR31" s="705"/>
      <c r="AS31" s="705"/>
      <c r="AT31" s="705"/>
      <c r="AU31" s="705"/>
      <c r="AV31" s="705"/>
      <c r="AW31" s="705"/>
      <c r="AX31" s="705"/>
      <c r="AY31" s="705"/>
      <c r="AZ31" s="705"/>
      <c r="BA31" s="705"/>
      <c r="BB31" s="705"/>
      <c r="BC31" s="705"/>
      <c r="BD31" s="705"/>
      <c r="BE31" s="705"/>
      <c r="BF31" s="705"/>
      <c r="BG31" s="705"/>
      <c r="BH31" s="705"/>
      <c r="BI31" s="705"/>
      <c r="BJ31" s="705"/>
      <c r="BK31" s="705"/>
      <c r="BL31" s="705"/>
      <c r="BM31" s="705"/>
      <c r="BN31" s="705"/>
      <c r="BO31" s="705"/>
      <c r="BP31" s="705"/>
      <c r="BQ31" s="705"/>
      <c r="BR31" s="705"/>
    </row>
    <row r="32" spans="2:70" x14ac:dyDescent="0.2">
      <c r="B32" s="563" t="s">
        <v>670</v>
      </c>
      <c r="C32" s="564">
        <v>286.13750558401654</v>
      </c>
      <c r="D32" s="564">
        <v>259.30583569170022</v>
      </c>
      <c r="E32" s="564">
        <v>195.53894530154059</v>
      </c>
      <c r="F32" s="564">
        <v>135.3441798143823</v>
      </c>
      <c r="G32" s="564">
        <v>74.647489534407995</v>
      </c>
      <c r="H32" s="564">
        <v>25.746862409003501</v>
      </c>
      <c r="I32" s="564">
        <v>21.771179703991397</v>
      </c>
      <c r="J32" s="564">
        <v>18.508784054163097</v>
      </c>
      <c r="K32" s="564">
        <v>15.893365259828299</v>
      </c>
      <c r="L32" s="564">
        <v>13.551665224720999</v>
      </c>
      <c r="M32" s="564">
        <v>11.142339319613701</v>
      </c>
      <c r="N32" s="564">
        <v>8.8046569737768188</v>
      </c>
      <c r="O32" s="564">
        <v>6.53102772866953</v>
      </c>
      <c r="P32" s="564">
        <v>4.2689216128326199</v>
      </c>
      <c r="Q32" s="564">
        <v>1.9846646584549399</v>
      </c>
      <c r="R32" s="564">
        <v>0.39081535407725304</v>
      </c>
      <c r="S32" s="564">
        <v>6.2285268240343403E-2</v>
      </c>
      <c r="T32" s="564">
        <v>5.6847693133047203E-2</v>
      </c>
      <c r="U32" s="564">
        <v>5.1410107296137299E-2</v>
      </c>
      <c r="V32" s="564">
        <v>4.5972532188841203E-2</v>
      </c>
      <c r="W32" s="564">
        <v>4.0534946351931299E-2</v>
      </c>
      <c r="X32" s="564">
        <v>3.5097371244635203E-2</v>
      </c>
      <c r="Y32" s="564">
        <v>2.9659785407725299E-2</v>
      </c>
      <c r="Z32" s="564">
        <v>2.42222103004292E-2</v>
      </c>
      <c r="AA32" s="564">
        <v>1.8784656652360499E-2</v>
      </c>
      <c r="AB32" s="564">
        <v>1.3347070815450598E-2</v>
      </c>
      <c r="AC32" s="564">
        <v>7.9094957081545098E-3</v>
      </c>
      <c r="AD32" s="564">
        <v>3.1927575107296101E-3</v>
      </c>
      <c r="AE32" s="564">
        <v>6.3855150214592305E-4</v>
      </c>
      <c r="AF32" s="564">
        <v>0</v>
      </c>
      <c r="AG32" s="564">
        <v>0</v>
      </c>
      <c r="AH32" s="564">
        <v>0</v>
      </c>
      <c r="AI32" s="564">
        <v>0</v>
      </c>
      <c r="AJ32" s="564">
        <f t="shared" si="3"/>
        <v>1079.958140671532</v>
      </c>
      <c r="AK32" s="705"/>
      <c r="AL32" s="705"/>
      <c r="AM32" s="705"/>
      <c r="AN32" s="705"/>
      <c r="AO32" s="705"/>
      <c r="AP32" s="705"/>
      <c r="AQ32" s="705"/>
      <c r="AR32" s="705"/>
      <c r="AS32" s="705"/>
      <c r="AT32" s="705"/>
      <c r="AU32" s="705"/>
      <c r="AV32" s="705"/>
      <c r="AW32" s="705"/>
      <c r="AX32" s="705"/>
      <c r="AY32" s="705"/>
      <c r="AZ32" s="705"/>
      <c r="BA32" s="705"/>
      <c r="BB32" s="705"/>
      <c r="BC32" s="705"/>
      <c r="BD32" s="705"/>
      <c r="BE32" s="705"/>
      <c r="BF32" s="705"/>
      <c r="BG32" s="705"/>
      <c r="BH32" s="705"/>
      <c r="BI32" s="705"/>
      <c r="BJ32" s="705"/>
      <c r="BK32" s="705"/>
      <c r="BL32" s="705"/>
      <c r="BM32" s="705"/>
      <c r="BN32" s="705"/>
      <c r="BO32" s="705"/>
      <c r="BP32" s="705"/>
      <c r="BQ32" s="705"/>
      <c r="BR32" s="705"/>
    </row>
    <row r="33" spans="2:70" s="21" customFormat="1" x14ac:dyDescent="0.2">
      <c r="B33" s="637" t="s">
        <v>671</v>
      </c>
      <c r="C33" s="564">
        <f>+C34+C37+C38</f>
        <v>97.883747947393402</v>
      </c>
      <c r="D33" s="564">
        <f t="shared" ref="D33:AI33" si="8">+D34+D37+D38</f>
        <v>131.99241642042819</v>
      </c>
      <c r="E33" s="564">
        <f t="shared" si="8"/>
        <v>131.64839196608168</v>
      </c>
      <c r="F33" s="564">
        <f t="shared" si="8"/>
        <v>131.64839196608168</v>
      </c>
      <c r="G33" s="564">
        <f t="shared" si="8"/>
        <v>38.56153331053514</v>
      </c>
      <c r="H33" s="564">
        <f t="shared" si="8"/>
        <v>9.1191988270124913</v>
      </c>
      <c r="I33" s="564">
        <f t="shared" si="8"/>
        <v>9.1191988270124913</v>
      </c>
      <c r="J33" s="564">
        <f t="shared" si="8"/>
        <v>9.1191988270124913</v>
      </c>
      <c r="K33" s="564">
        <f t="shared" si="8"/>
        <v>9.1191988270124913</v>
      </c>
      <c r="L33" s="564">
        <f t="shared" si="8"/>
        <v>9.1191988270124913</v>
      </c>
      <c r="M33" s="564">
        <f t="shared" si="8"/>
        <v>9.1191988270124913</v>
      </c>
      <c r="N33" s="564">
        <f t="shared" si="8"/>
        <v>9.1191988270124913</v>
      </c>
      <c r="O33" s="564">
        <f t="shared" si="8"/>
        <v>9.1191988270124913</v>
      </c>
      <c r="P33" s="564">
        <f t="shared" si="8"/>
        <v>9.1191988270124913</v>
      </c>
      <c r="Q33" s="564">
        <f t="shared" si="8"/>
        <v>10.948190682118799</v>
      </c>
      <c r="R33" s="564">
        <f t="shared" si="8"/>
        <v>11.818893850259901</v>
      </c>
      <c r="S33" s="564">
        <f t="shared" si="8"/>
        <v>10.541175597560899</v>
      </c>
      <c r="T33" s="564">
        <f t="shared" si="8"/>
        <v>9.2634573448619104</v>
      </c>
      <c r="U33" s="564">
        <f t="shared" si="8"/>
        <v>7.9857390870451903</v>
      </c>
      <c r="V33" s="564">
        <f t="shared" si="8"/>
        <v>6.70802083434622</v>
      </c>
      <c r="W33" s="564">
        <f t="shared" si="8"/>
        <v>5.4303025816472497</v>
      </c>
      <c r="X33" s="564">
        <f t="shared" si="8"/>
        <v>4.1525843238305304</v>
      </c>
      <c r="Y33" s="564">
        <f t="shared" si="8"/>
        <v>2.8748660711315601</v>
      </c>
      <c r="Z33" s="564">
        <f t="shared" si="8"/>
        <v>1.7568626012994</v>
      </c>
      <c r="AA33" s="564">
        <f t="shared" si="8"/>
        <v>0</v>
      </c>
      <c r="AB33" s="564">
        <f t="shared" si="8"/>
        <v>0</v>
      </c>
      <c r="AC33" s="564">
        <f t="shared" si="8"/>
        <v>0</v>
      </c>
      <c r="AD33" s="564">
        <f t="shared" si="8"/>
        <v>0</v>
      </c>
      <c r="AE33" s="564">
        <f t="shared" si="8"/>
        <v>0</v>
      </c>
      <c r="AF33" s="564">
        <f t="shared" si="8"/>
        <v>0</v>
      </c>
      <c r="AG33" s="564">
        <f t="shared" si="8"/>
        <v>0</v>
      </c>
      <c r="AH33" s="564">
        <f t="shared" si="8"/>
        <v>0</v>
      </c>
      <c r="AI33" s="564">
        <f t="shared" si="8"/>
        <v>0</v>
      </c>
      <c r="AJ33" s="564">
        <f t="shared" si="3"/>
        <v>685.28736402773427</v>
      </c>
      <c r="AK33" s="425"/>
      <c r="AL33" s="425"/>
      <c r="AM33" s="425"/>
      <c r="AN33" s="425"/>
      <c r="AO33" s="425"/>
      <c r="AP33" s="425"/>
      <c r="AQ33" s="425"/>
      <c r="AR33" s="425"/>
      <c r="AS33" s="425"/>
      <c r="AT33" s="425"/>
      <c r="AU33" s="425"/>
      <c r="AV33" s="425"/>
      <c r="AW33" s="425"/>
      <c r="AX33" s="425"/>
      <c r="AY33" s="425"/>
      <c r="AZ33" s="425"/>
      <c r="BA33" s="425"/>
      <c r="BB33" s="425"/>
      <c r="BC33" s="425"/>
      <c r="BD33" s="425"/>
      <c r="BE33" s="425"/>
      <c r="BF33" s="425"/>
      <c r="BG33" s="425"/>
      <c r="BH33" s="425"/>
      <c r="BI33" s="425"/>
      <c r="BJ33" s="425"/>
      <c r="BK33" s="425"/>
      <c r="BL33" s="425"/>
      <c r="BM33" s="425"/>
      <c r="BN33" s="425"/>
      <c r="BO33" s="425"/>
      <c r="BP33" s="425"/>
      <c r="BQ33" s="425"/>
      <c r="BR33" s="425"/>
    </row>
    <row r="34" spans="2:70" s="21" customFormat="1" x14ac:dyDescent="0.2">
      <c r="B34" s="719" t="s">
        <v>672</v>
      </c>
      <c r="C34" s="114">
        <f>+C35+C36</f>
        <v>3.0397329457493298</v>
      </c>
      <c r="D34" s="114">
        <f t="shared" ref="D34:AI34" si="9">+D35+D36</f>
        <v>6.0794658914986597</v>
      </c>
      <c r="E34" s="114">
        <f t="shared" si="9"/>
        <v>6.0794658914986597</v>
      </c>
      <c r="F34" s="114">
        <f t="shared" si="9"/>
        <v>6.0794658914986597</v>
      </c>
      <c r="G34" s="114">
        <f t="shared" si="9"/>
        <v>7.5993323592555697</v>
      </c>
      <c r="H34" s="114">
        <f t="shared" si="9"/>
        <v>9.1191988270124913</v>
      </c>
      <c r="I34" s="114">
        <f t="shared" si="9"/>
        <v>9.1191988270124913</v>
      </c>
      <c r="J34" s="114">
        <f t="shared" si="9"/>
        <v>9.1191988270124913</v>
      </c>
      <c r="K34" s="114">
        <f t="shared" si="9"/>
        <v>9.1191988270124913</v>
      </c>
      <c r="L34" s="114">
        <f t="shared" si="9"/>
        <v>9.1191988270124913</v>
      </c>
      <c r="M34" s="114">
        <f t="shared" si="9"/>
        <v>9.1191988270124913</v>
      </c>
      <c r="N34" s="114">
        <f t="shared" si="9"/>
        <v>9.1191988270124913</v>
      </c>
      <c r="O34" s="114">
        <f t="shared" si="9"/>
        <v>9.1191988270124913</v>
      </c>
      <c r="P34" s="114">
        <f t="shared" si="9"/>
        <v>9.1191988270124913</v>
      </c>
      <c r="Q34" s="114">
        <f t="shared" si="9"/>
        <v>10.948190682118799</v>
      </c>
      <c r="R34" s="114">
        <f t="shared" si="9"/>
        <v>11.818893850259901</v>
      </c>
      <c r="S34" s="114">
        <f t="shared" si="9"/>
        <v>10.541175597560899</v>
      </c>
      <c r="T34" s="114">
        <f t="shared" si="9"/>
        <v>9.2634573448619104</v>
      </c>
      <c r="U34" s="114">
        <f t="shared" si="9"/>
        <v>7.9857390870451903</v>
      </c>
      <c r="V34" s="114">
        <f t="shared" si="9"/>
        <v>6.70802083434622</v>
      </c>
      <c r="W34" s="114">
        <f t="shared" si="9"/>
        <v>5.4303025816472497</v>
      </c>
      <c r="X34" s="114">
        <f t="shared" si="9"/>
        <v>4.1525843238305304</v>
      </c>
      <c r="Y34" s="114">
        <f t="shared" si="9"/>
        <v>2.8748660711315601</v>
      </c>
      <c r="Z34" s="114">
        <f t="shared" si="9"/>
        <v>1.7568626012994</v>
      </c>
      <c r="AA34" s="114">
        <f t="shared" si="9"/>
        <v>0</v>
      </c>
      <c r="AB34" s="114">
        <f t="shared" si="9"/>
        <v>0</v>
      </c>
      <c r="AC34" s="114">
        <f t="shared" si="9"/>
        <v>0</v>
      </c>
      <c r="AD34" s="114">
        <f t="shared" si="9"/>
        <v>0</v>
      </c>
      <c r="AE34" s="114">
        <f t="shared" si="9"/>
        <v>0</v>
      </c>
      <c r="AF34" s="114">
        <f t="shared" si="9"/>
        <v>0</v>
      </c>
      <c r="AG34" s="114">
        <f t="shared" si="9"/>
        <v>0</v>
      </c>
      <c r="AH34" s="114">
        <f t="shared" si="9"/>
        <v>0</v>
      </c>
      <c r="AI34" s="114">
        <f t="shared" si="9"/>
        <v>0</v>
      </c>
      <c r="AJ34" s="114">
        <f t="shared" si="3"/>
        <v>182.43034539671501</v>
      </c>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c r="BI34" s="425"/>
      <c r="BJ34" s="425"/>
      <c r="BK34" s="425"/>
      <c r="BL34" s="425"/>
      <c r="BM34" s="425"/>
      <c r="BN34" s="425"/>
      <c r="BO34" s="425"/>
      <c r="BP34" s="425"/>
      <c r="BQ34" s="425"/>
      <c r="BR34" s="425"/>
    </row>
    <row r="35" spans="2:70" s="21" customFormat="1" x14ac:dyDescent="0.2">
      <c r="B35" s="720" t="s">
        <v>673</v>
      </c>
      <c r="C35" s="632">
        <v>3.0397329457493298</v>
      </c>
      <c r="D35" s="632">
        <v>6.0794658914986597</v>
      </c>
      <c r="E35" s="632">
        <v>6.0794658914986597</v>
      </c>
      <c r="F35" s="632">
        <v>6.0794658914986597</v>
      </c>
      <c r="G35" s="632">
        <v>7.5993323592555697</v>
      </c>
      <c r="H35" s="632">
        <v>9.1191988270124913</v>
      </c>
      <c r="I35" s="632">
        <v>9.1191988270124913</v>
      </c>
      <c r="J35" s="632">
        <v>9.1191988270124913</v>
      </c>
      <c r="K35" s="632">
        <v>9.1191988270124913</v>
      </c>
      <c r="L35" s="632">
        <v>9.1191988270124913</v>
      </c>
      <c r="M35" s="632">
        <v>9.1191988270124913</v>
      </c>
      <c r="N35" s="632">
        <v>9.1191988270124913</v>
      </c>
      <c r="O35" s="632">
        <v>9.1191988270124913</v>
      </c>
      <c r="P35" s="632">
        <v>9.1191988270124913</v>
      </c>
      <c r="Q35" s="632">
        <v>10.948190682118799</v>
      </c>
      <c r="R35" s="632">
        <v>11.818893850259901</v>
      </c>
      <c r="S35" s="632">
        <v>10.541175597560899</v>
      </c>
      <c r="T35" s="632">
        <v>9.2634573448619104</v>
      </c>
      <c r="U35" s="632">
        <v>7.9857390870451903</v>
      </c>
      <c r="V35" s="632">
        <v>6.70802083434622</v>
      </c>
      <c r="W35" s="632">
        <v>5.4303025816472497</v>
      </c>
      <c r="X35" s="632">
        <v>4.1525843238305304</v>
      </c>
      <c r="Y35" s="632">
        <v>2.8748660711315601</v>
      </c>
      <c r="Z35" s="632">
        <v>1.7568626012994</v>
      </c>
      <c r="AA35" s="632">
        <v>0</v>
      </c>
      <c r="AB35" s="632">
        <v>0</v>
      </c>
      <c r="AC35" s="632">
        <v>0</v>
      </c>
      <c r="AD35" s="632">
        <v>0</v>
      </c>
      <c r="AE35" s="632">
        <v>0</v>
      </c>
      <c r="AF35" s="632">
        <v>0</v>
      </c>
      <c r="AG35" s="632">
        <v>0</v>
      </c>
      <c r="AH35" s="632">
        <v>0</v>
      </c>
      <c r="AI35" s="632">
        <v>0</v>
      </c>
      <c r="AJ35" s="632">
        <f t="shared" si="3"/>
        <v>182.43034539671501</v>
      </c>
      <c r="AK35" s="425"/>
      <c r="AL35" s="425"/>
      <c r="AM35" s="425"/>
      <c r="AN35" s="425"/>
      <c r="AO35" s="425"/>
      <c r="AP35" s="425"/>
      <c r="AQ35" s="425"/>
      <c r="AR35" s="425"/>
      <c r="AS35" s="425"/>
      <c r="AT35" s="425"/>
      <c r="AU35" s="425"/>
      <c r="AV35" s="425"/>
      <c r="AW35" s="425"/>
      <c r="AX35" s="425"/>
      <c r="AY35" s="425"/>
      <c r="AZ35" s="425"/>
      <c r="BA35" s="425"/>
      <c r="BB35" s="425"/>
      <c r="BC35" s="425"/>
      <c r="BD35" s="425"/>
      <c r="BE35" s="425"/>
      <c r="BF35" s="425"/>
      <c r="BG35" s="425"/>
      <c r="BH35" s="425"/>
      <c r="BI35" s="425"/>
      <c r="BJ35" s="425"/>
      <c r="BK35" s="425"/>
      <c r="BL35" s="425"/>
      <c r="BM35" s="425"/>
      <c r="BN35" s="425"/>
      <c r="BO35" s="425"/>
      <c r="BP35" s="425"/>
      <c r="BQ35" s="425"/>
      <c r="BR35" s="425"/>
    </row>
    <row r="36" spans="2:70" s="21" customFormat="1" x14ac:dyDescent="0.2">
      <c r="B36" s="721" t="s">
        <v>674</v>
      </c>
      <c r="C36" s="632">
        <v>0</v>
      </c>
      <c r="D36" s="632">
        <v>0</v>
      </c>
      <c r="E36" s="632">
        <v>0</v>
      </c>
      <c r="F36" s="632">
        <v>0</v>
      </c>
      <c r="G36" s="632">
        <v>0</v>
      </c>
      <c r="H36" s="632">
        <v>0</v>
      </c>
      <c r="I36" s="632">
        <v>0</v>
      </c>
      <c r="J36" s="632">
        <v>0</v>
      </c>
      <c r="K36" s="632">
        <v>0</v>
      </c>
      <c r="L36" s="632">
        <v>0</v>
      </c>
      <c r="M36" s="632">
        <v>0</v>
      </c>
      <c r="N36" s="632">
        <v>0</v>
      </c>
      <c r="O36" s="632">
        <v>0</v>
      </c>
      <c r="P36" s="632">
        <v>0</v>
      </c>
      <c r="Q36" s="632">
        <v>0</v>
      </c>
      <c r="R36" s="632">
        <v>0</v>
      </c>
      <c r="S36" s="632">
        <v>0</v>
      </c>
      <c r="T36" s="632">
        <v>0</v>
      </c>
      <c r="U36" s="632">
        <v>0</v>
      </c>
      <c r="V36" s="632">
        <v>0</v>
      </c>
      <c r="W36" s="632">
        <v>0</v>
      </c>
      <c r="X36" s="632">
        <v>0</v>
      </c>
      <c r="Y36" s="632">
        <v>0</v>
      </c>
      <c r="Z36" s="632">
        <v>0</v>
      </c>
      <c r="AA36" s="632">
        <v>0</v>
      </c>
      <c r="AB36" s="632">
        <v>0</v>
      </c>
      <c r="AC36" s="632">
        <v>0</v>
      </c>
      <c r="AD36" s="632">
        <v>0</v>
      </c>
      <c r="AE36" s="632">
        <v>0</v>
      </c>
      <c r="AF36" s="632">
        <v>0</v>
      </c>
      <c r="AG36" s="632">
        <v>0</v>
      </c>
      <c r="AH36" s="632">
        <v>0</v>
      </c>
      <c r="AI36" s="632">
        <v>0</v>
      </c>
      <c r="AJ36" s="632">
        <f t="shared" si="3"/>
        <v>0</v>
      </c>
      <c r="AK36" s="425"/>
      <c r="AL36" s="425"/>
      <c r="AM36" s="425"/>
      <c r="AN36" s="425"/>
      <c r="AO36" s="425"/>
      <c r="AP36" s="425"/>
      <c r="AQ36" s="425"/>
      <c r="AR36" s="425"/>
      <c r="AS36" s="425"/>
      <c r="AT36" s="425"/>
      <c r="AU36" s="425"/>
      <c r="AV36" s="425"/>
      <c r="AW36" s="425"/>
      <c r="AX36" s="425"/>
      <c r="AY36" s="425"/>
      <c r="AZ36" s="425"/>
      <c r="BA36" s="425"/>
      <c r="BB36" s="425"/>
      <c r="BC36" s="425"/>
      <c r="BD36" s="425"/>
      <c r="BE36" s="425"/>
      <c r="BF36" s="425"/>
      <c r="BG36" s="425"/>
      <c r="BH36" s="425"/>
      <c r="BI36" s="425"/>
      <c r="BJ36" s="425"/>
      <c r="BK36" s="425"/>
      <c r="BL36" s="425"/>
      <c r="BM36" s="425"/>
      <c r="BN36" s="425"/>
      <c r="BO36" s="425"/>
      <c r="BP36" s="425"/>
      <c r="BQ36" s="425"/>
      <c r="BR36" s="425"/>
    </row>
    <row r="37" spans="2:70" s="21" customFormat="1" x14ac:dyDescent="0.2">
      <c r="B37" s="720" t="s">
        <v>675</v>
      </c>
      <c r="C37" s="632">
        <v>0</v>
      </c>
      <c r="D37" s="632">
        <v>0</v>
      </c>
      <c r="E37" s="632">
        <v>0</v>
      </c>
      <c r="F37" s="632">
        <v>0</v>
      </c>
      <c r="G37" s="632">
        <v>0</v>
      </c>
      <c r="H37" s="632">
        <v>0</v>
      </c>
      <c r="I37" s="632">
        <v>0</v>
      </c>
      <c r="J37" s="632">
        <v>0</v>
      </c>
      <c r="K37" s="632">
        <v>0</v>
      </c>
      <c r="L37" s="632">
        <v>0</v>
      </c>
      <c r="M37" s="632">
        <v>0</v>
      </c>
      <c r="N37" s="632">
        <v>0</v>
      </c>
      <c r="O37" s="632">
        <v>0</v>
      </c>
      <c r="P37" s="632">
        <v>0</v>
      </c>
      <c r="Q37" s="632">
        <v>0</v>
      </c>
      <c r="R37" s="632">
        <v>0</v>
      </c>
      <c r="S37" s="632">
        <v>0</v>
      </c>
      <c r="T37" s="632">
        <v>0</v>
      </c>
      <c r="U37" s="632">
        <v>0</v>
      </c>
      <c r="V37" s="632">
        <v>0</v>
      </c>
      <c r="W37" s="632">
        <v>0</v>
      </c>
      <c r="X37" s="632">
        <v>0</v>
      </c>
      <c r="Y37" s="632">
        <v>0</v>
      </c>
      <c r="Z37" s="632">
        <v>0</v>
      </c>
      <c r="AA37" s="632">
        <v>0</v>
      </c>
      <c r="AB37" s="632">
        <v>0</v>
      </c>
      <c r="AC37" s="632">
        <v>0</v>
      </c>
      <c r="AD37" s="632">
        <v>0</v>
      </c>
      <c r="AE37" s="632">
        <v>0</v>
      </c>
      <c r="AF37" s="632">
        <v>0</v>
      </c>
      <c r="AG37" s="632">
        <v>0</v>
      </c>
      <c r="AH37" s="632">
        <v>0</v>
      </c>
      <c r="AI37" s="632">
        <v>0</v>
      </c>
      <c r="AJ37" s="632">
        <f t="shared" si="3"/>
        <v>0</v>
      </c>
      <c r="AK37" s="425"/>
      <c r="AL37" s="425"/>
      <c r="AM37" s="425"/>
      <c r="AN37" s="425"/>
      <c r="AO37" s="425"/>
      <c r="AP37" s="425"/>
      <c r="AQ37" s="425"/>
      <c r="AR37" s="425"/>
      <c r="AS37" s="425"/>
      <c r="AT37" s="425"/>
      <c r="AU37" s="425"/>
      <c r="AV37" s="425"/>
      <c r="AW37" s="425"/>
      <c r="AX37" s="425"/>
      <c r="AY37" s="425"/>
      <c r="AZ37" s="425"/>
      <c r="BA37" s="425"/>
      <c r="BB37" s="425"/>
      <c r="BC37" s="425"/>
      <c r="BD37" s="425"/>
      <c r="BE37" s="425"/>
      <c r="BF37" s="425"/>
      <c r="BG37" s="425"/>
      <c r="BH37" s="425"/>
      <c r="BI37" s="425"/>
      <c r="BJ37" s="425"/>
      <c r="BK37" s="425"/>
      <c r="BL37" s="425"/>
      <c r="BM37" s="425"/>
      <c r="BN37" s="425"/>
      <c r="BO37" s="425"/>
      <c r="BP37" s="425"/>
      <c r="BQ37" s="425"/>
      <c r="BR37" s="425"/>
    </row>
    <row r="38" spans="2:70" s="21" customFormat="1" x14ac:dyDescent="0.2">
      <c r="B38" s="722" t="s">
        <v>676</v>
      </c>
      <c r="C38" s="634">
        <f>+C39+C40</f>
        <v>94.844015001644067</v>
      </c>
      <c r="D38" s="634">
        <f t="shared" ref="D38:AI38" si="10">+D39+D40</f>
        <v>125.91295052892953</v>
      </c>
      <c r="E38" s="634">
        <f t="shared" si="10"/>
        <v>125.56892607458302</v>
      </c>
      <c r="F38" s="634">
        <f t="shared" si="10"/>
        <v>125.56892607458302</v>
      </c>
      <c r="G38" s="634">
        <f t="shared" si="10"/>
        <v>30.962200951279574</v>
      </c>
      <c r="H38" s="634">
        <f t="shared" si="10"/>
        <v>0</v>
      </c>
      <c r="I38" s="634">
        <f t="shared" si="10"/>
        <v>0</v>
      </c>
      <c r="J38" s="634">
        <f t="shared" si="10"/>
        <v>0</v>
      </c>
      <c r="K38" s="634">
        <f t="shared" si="10"/>
        <v>0</v>
      </c>
      <c r="L38" s="634">
        <f t="shared" si="10"/>
        <v>0</v>
      </c>
      <c r="M38" s="634">
        <f t="shared" si="10"/>
        <v>0</v>
      </c>
      <c r="N38" s="634">
        <f t="shared" si="10"/>
        <v>0</v>
      </c>
      <c r="O38" s="634">
        <f t="shared" si="10"/>
        <v>0</v>
      </c>
      <c r="P38" s="634">
        <f t="shared" si="10"/>
        <v>0</v>
      </c>
      <c r="Q38" s="634">
        <f t="shared" si="10"/>
        <v>0</v>
      </c>
      <c r="R38" s="634">
        <f t="shared" si="10"/>
        <v>0</v>
      </c>
      <c r="S38" s="634">
        <f t="shared" si="10"/>
        <v>0</v>
      </c>
      <c r="T38" s="634">
        <f t="shared" si="10"/>
        <v>0</v>
      </c>
      <c r="U38" s="634">
        <f t="shared" si="10"/>
        <v>0</v>
      </c>
      <c r="V38" s="634">
        <f t="shared" si="10"/>
        <v>0</v>
      </c>
      <c r="W38" s="634">
        <f t="shared" si="10"/>
        <v>0</v>
      </c>
      <c r="X38" s="634">
        <f t="shared" si="10"/>
        <v>0</v>
      </c>
      <c r="Y38" s="634">
        <f t="shared" si="10"/>
        <v>0</v>
      </c>
      <c r="Z38" s="634">
        <f t="shared" si="10"/>
        <v>0</v>
      </c>
      <c r="AA38" s="634">
        <f t="shared" si="10"/>
        <v>0</v>
      </c>
      <c r="AB38" s="634">
        <f t="shared" si="10"/>
        <v>0</v>
      </c>
      <c r="AC38" s="634">
        <f t="shared" si="10"/>
        <v>0</v>
      </c>
      <c r="AD38" s="634">
        <f t="shared" si="10"/>
        <v>0</v>
      </c>
      <c r="AE38" s="634">
        <f t="shared" si="10"/>
        <v>0</v>
      </c>
      <c r="AF38" s="634">
        <f t="shared" si="10"/>
        <v>0</v>
      </c>
      <c r="AG38" s="634">
        <f t="shared" si="10"/>
        <v>0</v>
      </c>
      <c r="AH38" s="634">
        <f t="shared" si="10"/>
        <v>0</v>
      </c>
      <c r="AI38" s="634">
        <f t="shared" si="10"/>
        <v>0</v>
      </c>
      <c r="AJ38" s="634">
        <f t="shared" si="3"/>
        <v>502.85701863101923</v>
      </c>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5"/>
      <c r="BH38" s="425"/>
      <c r="BI38" s="425"/>
      <c r="BJ38" s="425"/>
      <c r="BK38" s="425"/>
      <c r="BL38" s="425"/>
      <c r="BM38" s="425"/>
      <c r="BN38" s="425"/>
      <c r="BO38" s="425"/>
      <c r="BP38" s="425"/>
      <c r="BQ38" s="425"/>
      <c r="BR38" s="425"/>
    </row>
    <row r="39" spans="2:70" s="21" customFormat="1" x14ac:dyDescent="0.2">
      <c r="B39" s="721" t="s">
        <v>677</v>
      </c>
      <c r="C39" s="634">
        <v>0.23728987834053361</v>
      </c>
      <c r="D39" s="634">
        <v>0</v>
      </c>
      <c r="E39" s="634">
        <v>0</v>
      </c>
      <c r="F39" s="634">
        <v>0</v>
      </c>
      <c r="G39" s="634">
        <v>0</v>
      </c>
      <c r="H39" s="634">
        <v>0</v>
      </c>
      <c r="I39" s="634">
        <v>0</v>
      </c>
      <c r="J39" s="634">
        <v>0</v>
      </c>
      <c r="K39" s="634">
        <v>0</v>
      </c>
      <c r="L39" s="634">
        <v>0</v>
      </c>
      <c r="M39" s="634">
        <v>0</v>
      </c>
      <c r="N39" s="634">
        <v>0</v>
      </c>
      <c r="O39" s="634">
        <v>0</v>
      </c>
      <c r="P39" s="634">
        <v>0</v>
      </c>
      <c r="Q39" s="634">
        <v>0</v>
      </c>
      <c r="R39" s="634">
        <v>0</v>
      </c>
      <c r="S39" s="634">
        <v>0</v>
      </c>
      <c r="T39" s="634">
        <v>0</v>
      </c>
      <c r="U39" s="634">
        <v>0</v>
      </c>
      <c r="V39" s="634">
        <v>0</v>
      </c>
      <c r="W39" s="634">
        <v>0</v>
      </c>
      <c r="X39" s="634">
        <v>0</v>
      </c>
      <c r="Y39" s="634">
        <v>0</v>
      </c>
      <c r="Z39" s="634">
        <v>0</v>
      </c>
      <c r="AA39" s="634">
        <v>0</v>
      </c>
      <c r="AB39" s="634">
        <v>0</v>
      </c>
      <c r="AC39" s="634">
        <v>0</v>
      </c>
      <c r="AD39" s="634">
        <v>0</v>
      </c>
      <c r="AE39" s="634">
        <v>0</v>
      </c>
      <c r="AF39" s="634">
        <v>0</v>
      </c>
      <c r="AG39" s="634">
        <v>0</v>
      </c>
      <c r="AH39" s="634">
        <v>0</v>
      </c>
      <c r="AI39" s="634">
        <v>0</v>
      </c>
      <c r="AJ39" s="634">
        <f t="shared" si="3"/>
        <v>0.23728987834053361</v>
      </c>
      <c r="AK39" s="425"/>
      <c r="AL39" s="425"/>
      <c r="AM39" s="425"/>
      <c r="AN39" s="425"/>
      <c r="AO39" s="425"/>
      <c r="AP39" s="425"/>
      <c r="AQ39" s="425"/>
      <c r="AR39" s="425"/>
      <c r="AS39" s="425"/>
      <c r="AT39" s="425"/>
      <c r="AU39" s="425"/>
      <c r="AV39" s="425"/>
      <c r="AW39" s="425"/>
      <c r="AX39" s="425"/>
      <c r="AY39" s="425"/>
      <c r="AZ39" s="425"/>
      <c r="BA39" s="425"/>
      <c r="BB39" s="425"/>
      <c r="BC39" s="425"/>
      <c r="BD39" s="425"/>
      <c r="BE39" s="425"/>
      <c r="BF39" s="425"/>
      <c r="BG39" s="425"/>
      <c r="BH39" s="425"/>
      <c r="BI39" s="425"/>
      <c r="BJ39" s="425"/>
      <c r="BK39" s="425"/>
      <c r="BL39" s="425"/>
      <c r="BM39" s="425"/>
      <c r="BN39" s="425"/>
      <c r="BO39" s="425"/>
      <c r="BP39" s="425"/>
      <c r="BQ39" s="425"/>
      <c r="BR39" s="425"/>
    </row>
    <row r="40" spans="2:70" s="21" customFormat="1" x14ac:dyDescent="0.2">
      <c r="B40" s="723" t="s">
        <v>678</v>
      </c>
      <c r="C40" s="636">
        <v>94.606725123303534</v>
      </c>
      <c r="D40" s="636">
        <v>125.91295052892953</v>
      </c>
      <c r="E40" s="636">
        <v>125.56892607458302</v>
      </c>
      <c r="F40" s="636">
        <v>125.56892607458302</v>
      </c>
      <c r="G40" s="636">
        <v>30.962200951279574</v>
      </c>
      <c r="H40" s="636">
        <v>0</v>
      </c>
      <c r="I40" s="636">
        <v>0</v>
      </c>
      <c r="J40" s="636">
        <v>0</v>
      </c>
      <c r="K40" s="636">
        <v>0</v>
      </c>
      <c r="L40" s="636">
        <v>0</v>
      </c>
      <c r="M40" s="636">
        <v>0</v>
      </c>
      <c r="N40" s="636">
        <v>0</v>
      </c>
      <c r="O40" s="636">
        <v>0</v>
      </c>
      <c r="P40" s="636">
        <v>0</v>
      </c>
      <c r="Q40" s="636">
        <v>0</v>
      </c>
      <c r="R40" s="636">
        <v>0</v>
      </c>
      <c r="S40" s="636">
        <v>0</v>
      </c>
      <c r="T40" s="636">
        <v>0</v>
      </c>
      <c r="U40" s="636">
        <v>0</v>
      </c>
      <c r="V40" s="636">
        <v>0</v>
      </c>
      <c r="W40" s="636">
        <v>0</v>
      </c>
      <c r="X40" s="636">
        <v>0</v>
      </c>
      <c r="Y40" s="636">
        <v>0</v>
      </c>
      <c r="Z40" s="636">
        <v>0</v>
      </c>
      <c r="AA40" s="636">
        <v>0</v>
      </c>
      <c r="AB40" s="636">
        <v>0</v>
      </c>
      <c r="AC40" s="636">
        <v>0</v>
      </c>
      <c r="AD40" s="636">
        <v>0</v>
      </c>
      <c r="AE40" s="636">
        <v>0</v>
      </c>
      <c r="AF40" s="636">
        <v>0</v>
      </c>
      <c r="AG40" s="636">
        <v>0</v>
      </c>
      <c r="AH40" s="636">
        <v>0</v>
      </c>
      <c r="AI40" s="636">
        <v>0</v>
      </c>
      <c r="AJ40" s="636">
        <f t="shared" si="3"/>
        <v>502.61972875267867</v>
      </c>
      <c r="AK40" s="425"/>
      <c r="AL40" s="425"/>
      <c r="AM40" s="425"/>
      <c r="AN40" s="425"/>
      <c r="AO40" s="425"/>
      <c r="AP40" s="425"/>
      <c r="AQ40" s="425"/>
      <c r="AR40" s="425"/>
      <c r="AS40" s="425"/>
      <c r="AT40" s="425"/>
      <c r="AU40" s="425"/>
      <c r="AV40" s="425"/>
      <c r="AW40" s="425"/>
      <c r="AX40" s="425"/>
      <c r="AY40" s="425"/>
      <c r="AZ40" s="425"/>
      <c r="BA40" s="425"/>
      <c r="BB40" s="425"/>
      <c r="BC40" s="425"/>
      <c r="BD40" s="425"/>
      <c r="BE40" s="425"/>
      <c r="BF40" s="425"/>
      <c r="BG40" s="425"/>
      <c r="BH40" s="425"/>
      <c r="BI40" s="425"/>
      <c r="BJ40" s="425"/>
      <c r="BK40" s="425"/>
      <c r="BL40" s="425"/>
      <c r="BM40" s="425"/>
      <c r="BN40" s="425"/>
      <c r="BO40" s="425"/>
      <c r="BP40" s="425"/>
      <c r="BQ40" s="425"/>
      <c r="BR40" s="425"/>
    </row>
    <row r="41" spans="2:70" x14ac:dyDescent="0.2">
      <c r="B41" s="563" t="s">
        <v>679</v>
      </c>
      <c r="C41" s="564">
        <f>+C42+C43</f>
        <v>35.913184100000002</v>
      </c>
      <c r="D41" s="564">
        <f t="shared" ref="D41:AI41" si="11">+D42+D43</f>
        <v>41.568285000000003</v>
      </c>
      <c r="E41" s="564">
        <f t="shared" si="11"/>
        <v>35.637865959999999</v>
      </c>
      <c r="F41" s="564">
        <f t="shared" si="11"/>
        <v>30.05552909</v>
      </c>
      <c r="G41" s="564">
        <f t="shared" si="11"/>
        <v>23.91821362</v>
      </c>
      <c r="H41" s="564">
        <f t="shared" si="11"/>
        <v>17.171211589999999</v>
      </c>
      <c r="I41" s="564">
        <f t="shared" si="11"/>
        <v>9.6769906599999995</v>
      </c>
      <c r="J41" s="564">
        <f t="shared" si="11"/>
        <v>2.0940697799999999</v>
      </c>
      <c r="K41" s="564">
        <f t="shared" si="11"/>
        <v>0</v>
      </c>
      <c r="L41" s="564">
        <f t="shared" si="11"/>
        <v>0</v>
      </c>
      <c r="M41" s="564">
        <f t="shared" si="11"/>
        <v>0</v>
      </c>
      <c r="N41" s="564">
        <f t="shared" si="11"/>
        <v>0</v>
      </c>
      <c r="O41" s="564">
        <f t="shared" si="11"/>
        <v>0</v>
      </c>
      <c r="P41" s="564">
        <f t="shared" si="11"/>
        <v>0</v>
      </c>
      <c r="Q41" s="564">
        <f t="shared" si="11"/>
        <v>0</v>
      </c>
      <c r="R41" s="564">
        <f t="shared" si="11"/>
        <v>0</v>
      </c>
      <c r="S41" s="564">
        <f t="shared" si="11"/>
        <v>0</v>
      </c>
      <c r="T41" s="564">
        <f t="shared" si="11"/>
        <v>0</v>
      </c>
      <c r="U41" s="564">
        <f t="shared" si="11"/>
        <v>0</v>
      </c>
      <c r="V41" s="564">
        <f t="shared" si="11"/>
        <v>0</v>
      </c>
      <c r="W41" s="564">
        <f t="shared" si="11"/>
        <v>0</v>
      </c>
      <c r="X41" s="564">
        <f t="shared" si="11"/>
        <v>0</v>
      </c>
      <c r="Y41" s="564">
        <f t="shared" si="11"/>
        <v>0</v>
      </c>
      <c r="Z41" s="564">
        <f t="shared" si="11"/>
        <v>0</v>
      </c>
      <c r="AA41" s="564">
        <f t="shared" si="11"/>
        <v>0</v>
      </c>
      <c r="AB41" s="564">
        <f t="shared" si="11"/>
        <v>0</v>
      </c>
      <c r="AC41" s="564">
        <f t="shared" si="11"/>
        <v>0</v>
      </c>
      <c r="AD41" s="564">
        <f t="shared" si="11"/>
        <v>0</v>
      </c>
      <c r="AE41" s="564">
        <f t="shared" si="11"/>
        <v>0</v>
      </c>
      <c r="AF41" s="564">
        <f t="shared" si="11"/>
        <v>0</v>
      </c>
      <c r="AG41" s="564">
        <f t="shared" si="11"/>
        <v>0</v>
      </c>
      <c r="AH41" s="564">
        <f t="shared" si="11"/>
        <v>0</v>
      </c>
      <c r="AI41" s="564">
        <f t="shared" si="11"/>
        <v>0</v>
      </c>
      <c r="AJ41" s="564">
        <f t="shared" si="3"/>
        <v>196.03534979999998</v>
      </c>
      <c r="AK41" s="705"/>
      <c r="AL41" s="705"/>
      <c r="AM41" s="705"/>
      <c r="AN41" s="705"/>
      <c r="AO41" s="705"/>
      <c r="AP41" s="705"/>
      <c r="AQ41" s="705"/>
      <c r="AR41" s="705"/>
      <c r="AS41" s="705"/>
      <c r="AT41" s="705"/>
      <c r="AU41" s="705"/>
      <c r="AV41" s="705"/>
      <c r="AW41" s="705"/>
      <c r="AX41" s="705"/>
      <c r="AY41" s="705"/>
      <c r="AZ41" s="705"/>
      <c r="BA41" s="705"/>
      <c r="BB41" s="705"/>
      <c r="BC41" s="705"/>
      <c r="BD41" s="705"/>
      <c r="BE41" s="705"/>
      <c r="BF41" s="705"/>
      <c r="BG41" s="705"/>
      <c r="BH41" s="705"/>
      <c r="BI41" s="705"/>
      <c r="BJ41" s="705"/>
      <c r="BK41" s="705"/>
      <c r="BL41" s="705"/>
      <c r="BM41" s="705"/>
      <c r="BN41" s="705"/>
      <c r="BO41" s="705"/>
      <c r="BP41" s="705"/>
      <c r="BQ41" s="705"/>
      <c r="BR41" s="705"/>
    </row>
    <row r="42" spans="2:70" x14ac:dyDescent="0.2">
      <c r="B42" s="559" t="s">
        <v>680</v>
      </c>
      <c r="C42" s="560">
        <v>0</v>
      </c>
      <c r="D42" s="560">
        <v>0</v>
      </c>
      <c r="E42" s="560">
        <v>0</v>
      </c>
      <c r="F42" s="560">
        <v>0</v>
      </c>
      <c r="G42" s="560">
        <v>0</v>
      </c>
      <c r="H42" s="560">
        <v>0</v>
      </c>
      <c r="I42" s="560">
        <v>0</v>
      </c>
      <c r="J42" s="560">
        <v>0</v>
      </c>
      <c r="K42" s="560">
        <v>0</v>
      </c>
      <c r="L42" s="560">
        <v>0</v>
      </c>
      <c r="M42" s="560">
        <v>0</v>
      </c>
      <c r="N42" s="560">
        <v>0</v>
      </c>
      <c r="O42" s="560">
        <v>0</v>
      </c>
      <c r="P42" s="560">
        <v>0</v>
      </c>
      <c r="Q42" s="560">
        <v>0</v>
      </c>
      <c r="R42" s="560">
        <v>0</v>
      </c>
      <c r="S42" s="560">
        <v>0</v>
      </c>
      <c r="T42" s="560">
        <v>0</v>
      </c>
      <c r="U42" s="560">
        <v>0</v>
      </c>
      <c r="V42" s="560">
        <v>0</v>
      </c>
      <c r="W42" s="560">
        <v>0</v>
      </c>
      <c r="X42" s="560">
        <v>0</v>
      </c>
      <c r="Y42" s="560">
        <v>0</v>
      </c>
      <c r="Z42" s="560">
        <v>0</v>
      </c>
      <c r="AA42" s="560">
        <v>0</v>
      </c>
      <c r="AB42" s="560">
        <v>0</v>
      </c>
      <c r="AC42" s="560">
        <v>0</v>
      </c>
      <c r="AD42" s="560">
        <v>0</v>
      </c>
      <c r="AE42" s="560">
        <v>0</v>
      </c>
      <c r="AF42" s="560">
        <v>0</v>
      </c>
      <c r="AG42" s="560">
        <v>0</v>
      </c>
      <c r="AH42" s="560">
        <v>0</v>
      </c>
      <c r="AI42" s="560">
        <v>0</v>
      </c>
      <c r="AJ42" s="560">
        <f t="shared" si="3"/>
        <v>0</v>
      </c>
      <c r="AK42" s="705"/>
      <c r="AL42" s="705"/>
      <c r="AM42" s="705"/>
      <c r="AN42" s="705"/>
      <c r="AO42" s="705"/>
      <c r="AP42" s="705"/>
      <c r="AQ42" s="705"/>
      <c r="AR42" s="705"/>
      <c r="AS42" s="705"/>
      <c r="AT42" s="705"/>
      <c r="AU42" s="705"/>
      <c r="AV42" s="705"/>
      <c r="AW42" s="705"/>
      <c r="AX42" s="705"/>
      <c r="AY42" s="705"/>
      <c r="AZ42" s="705"/>
      <c r="BA42" s="705"/>
      <c r="BB42" s="705"/>
      <c r="BC42" s="705"/>
      <c r="BD42" s="705"/>
      <c r="BE42" s="705"/>
      <c r="BF42" s="705"/>
      <c r="BG42" s="705"/>
      <c r="BH42" s="705"/>
      <c r="BI42" s="705"/>
      <c r="BJ42" s="705"/>
      <c r="BK42" s="705"/>
      <c r="BL42" s="705"/>
      <c r="BM42" s="705"/>
      <c r="BN42" s="705"/>
      <c r="BO42" s="705"/>
      <c r="BP42" s="705"/>
      <c r="BQ42" s="705"/>
      <c r="BR42" s="705"/>
    </row>
    <row r="43" spans="2:70" x14ac:dyDescent="0.2">
      <c r="B43" s="561" t="s">
        <v>668</v>
      </c>
      <c r="C43" s="562">
        <v>35.913184100000002</v>
      </c>
      <c r="D43" s="562">
        <v>41.568285000000003</v>
      </c>
      <c r="E43" s="562">
        <v>35.637865959999999</v>
      </c>
      <c r="F43" s="562">
        <v>30.05552909</v>
      </c>
      <c r="G43" s="562">
        <v>23.91821362</v>
      </c>
      <c r="H43" s="562">
        <v>17.171211589999999</v>
      </c>
      <c r="I43" s="562">
        <v>9.6769906599999995</v>
      </c>
      <c r="J43" s="562">
        <v>2.0940697799999999</v>
      </c>
      <c r="K43" s="562">
        <v>0</v>
      </c>
      <c r="L43" s="562">
        <v>0</v>
      </c>
      <c r="M43" s="562">
        <v>0</v>
      </c>
      <c r="N43" s="562">
        <v>0</v>
      </c>
      <c r="O43" s="562">
        <v>0</v>
      </c>
      <c r="P43" s="562">
        <v>0</v>
      </c>
      <c r="Q43" s="562">
        <v>0</v>
      </c>
      <c r="R43" s="562">
        <v>0</v>
      </c>
      <c r="S43" s="562">
        <v>0</v>
      </c>
      <c r="T43" s="562">
        <v>0</v>
      </c>
      <c r="U43" s="562">
        <v>0</v>
      </c>
      <c r="V43" s="562">
        <v>0</v>
      </c>
      <c r="W43" s="562">
        <v>0</v>
      </c>
      <c r="X43" s="562">
        <v>0</v>
      </c>
      <c r="Y43" s="562">
        <v>0</v>
      </c>
      <c r="Z43" s="562">
        <v>0</v>
      </c>
      <c r="AA43" s="562">
        <v>0</v>
      </c>
      <c r="AB43" s="562">
        <v>0</v>
      </c>
      <c r="AC43" s="562">
        <v>0</v>
      </c>
      <c r="AD43" s="562">
        <v>0</v>
      </c>
      <c r="AE43" s="562">
        <v>0</v>
      </c>
      <c r="AF43" s="562">
        <v>0</v>
      </c>
      <c r="AG43" s="562">
        <v>0</v>
      </c>
      <c r="AH43" s="562">
        <v>0</v>
      </c>
      <c r="AI43" s="562">
        <v>0</v>
      </c>
      <c r="AJ43" s="562">
        <f t="shared" si="3"/>
        <v>196.03534979999998</v>
      </c>
      <c r="AK43" s="705"/>
      <c r="AL43" s="705"/>
      <c r="AM43" s="705"/>
      <c r="AN43" s="705"/>
      <c r="AO43" s="705"/>
      <c r="AP43" s="705"/>
      <c r="AQ43" s="705"/>
      <c r="AR43" s="705"/>
      <c r="AS43" s="705"/>
      <c r="AT43" s="705"/>
      <c r="AU43" s="705"/>
      <c r="AV43" s="705"/>
      <c r="AW43" s="705"/>
      <c r="AX43" s="705"/>
      <c r="AY43" s="705"/>
      <c r="AZ43" s="705"/>
      <c r="BA43" s="705"/>
      <c r="BB43" s="705"/>
      <c r="BC43" s="705"/>
      <c r="BD43" s="705"/>
      <c r="BE43" s="705"/>
      <c r="BF43" s="705"/>
      <c r="BG43" s="705"/>
      <c r="BH43" s="705"/>
      <c r="BI43" s="705"/>
      <c r="BJ43" s="705"/>
      <c r="BK43" s="705"/>
      <c r="BL43" s="705"/>
      <c r="BM43" s="705"/>
      <c r="BN43" s="705"/>
      <c r="BO43" s="705"/>
      <c r="BP43" s="705"/>
      <c r="BQ43" s="705"/>
      <c r="BR43" s="705"/>
    </row>
    <row r="44" spans="2:70" x14ac:dyDescent="0.2">
      <c r="B44" s="563" t="s">
        <v>681</v>
      </c>
      <c r="C44" s="564">
        <v>0</v>
      </c>
      <c r="D44" s="564">
        <v>0</v>
      </c>
      <c r="E44" s="564">
        <v>0</v>
      </c>
      <c r="F44" s="564">
        <v>0</v>
      </c>
      <c r="G44" s="564">
        <v>0</v>
      </c>
      <c r="H44" s="564">
        <v>0</v>
      </c>
      <c r="I44" s="564">
        <v>0</v>
      </c>
      <c r="J44" s="564">
        <v>0</v>
      </c>
      <c r="K44" s="564">
        <v>0</v>
      </c>
      <c r="L44" s="564">
        <v>0</v>
      </c>
      <c r="M44" s="564">
        <v>0</v>
      </c>
      <c r="N44" s="564">
        <v>0</v>
      </c>
      <c r="O44" s="564">
        <v>0</v>
      </c>
      <c r="P44" s="564">
        <v>0</v>
      </c>
      <c r="Q44" s="564">
        <v>0</v>
      </c>
      <c r="R44" s="564">
        <v>0</v>
      </c>
      <c r="S44" s="564">
        <v>0</v>
      </c>
      <c r="T44" s="564">
        <v>0</v>
      </c>
      <c r="U44" s="564">
        <v>0</v>
      </c>
      <c r="V44" s="564">
        <v>0</v>
      </c>
      <c r="W44" s="564">
        <v>0</v>
      </c>
      <c r="X44" s="564">
        <v>0</v>
      </c>
      <c r="Y44" s="564">
        <v>0</v>
      </c>
      <c r="Z44" s="564">
        <v>0</v>
      </c>
      <c r="AA44" s="564">
        <v>0</v>
      </c>
      <c r="AB44" s="564">
        <v>0</v>
      </c>
      <c r="AC44" s="564">
        <v>0</v>
      </c>
      <c r="AD44" s="564">
        <v>0</v>
      </c>
      <c r="AE44" s="564">
        <v>0</v>
      </c>
      <c r="AF44" s="564">
        <v>0</v>
      </c>
      <c r="AG44" s="564">
        <v>0</v>
      </c>
      <c r="AH44" s="564">
        <v>0</v>
      </c>
      <c r="AI44" s="564">
        <v>0</v>
      </c>
      <c r="AJ44" s="564">
        <f t="shared" si="3"/>
        <v>0</v>
      </c>
      <c r="AK44" s="705"/>
      <c r="AL44" s="705"/>
      <c r="AM44" s="705"/>
      <c r="AN44" s="705"/>
      <c r="AO44" s="705"/>
      <c r="AP44" s="705"/>
      <c r="AQ44" s="705"/>
      <c r="AR44" s="705"/>
      <c r="AS44" s="705"/>
      <c r="AT44" s="705"/>
      <c r="AU44" s="705"/>
      <c r="AV44" s="705"/>
      <c r="AW44" s="705"/>
      <c r="AX44" s="705"/>
      <c r="AY44" s="705"/>
      <c r="AZ44" s="705"/>
      <c r="BA44" s="705"/>
      <c r="BB44" s="705"/>
      <c r="BC44" s="705"/>
      <c r="BD44" s="705"/>
      <c r="BE44" s="705"/>
      <c r="BF44" s="705"/>
      <c r="BG44" s="705"/>
      <c r="BH44" s="705"/>
      <c r="BI44" s="705"/>
      <c r="BJ44" s="705"/>
      <c r="BK44" s="705"/>
      <c r="BL44" s="705"/>
      <c r="BM44" s="705"/>
      <c r="BN44" s="705"/>
      <c r="BO44" s="705"/>
      <c r="BP44" s="705"/>
      <c r="BQ44" s="705"/>
      <c r="BR44" s="705"/>
    </row>
    <row r="45" spans="2:70" ht="13.5" thickBot="1" x14ac:dyDescent="0.25">
      <c r="B45" s="21"/>
      <c r="C45" s="554"/>
      <c r="D45" s="554"/>
      <c r="E45" s="554"/>
      <c r="F45" s="554"/>
      <c r="G45" s="554"/>
      <c r="H45" s="554"/>
      <c r="I45" s="554"/>
      <c r="J45" s="554"/>
      <c r="K45" s="544"/>
      <c r="L45" s="621"/>
      <c r="M45" s="732"/>
      <c r="N45" s="732"/>
      <c r="O45" s="732"/>
      <c r="P45" s="732"/>
      <c r="Q45" s="732"/>
      <c r="R45" s="732"/>
      <c r="S45" s="732"/>
      <c r="T45" s="732"/>
      <c r="U45" s="732"/>
      <c r="V45" s="732"/>
      <c r="W45" s="732"/>
      <c r="X45" s="732"/>
      <c r="Y45" s="732"/>
      <c r="Z45" s="732"/>
      <c r="AA45" s="732"/>
      <c r="AB45" s="733"/>
      <c r="AC45" s="732"/>
      <c r="AD45" s="732"/>
      <c r="AE45" s="732"/>
      <c r="AF45" s="732"/>
      <c r="AG45" s="732"/>
      <c r="AH45" s="732"/>
      <c r="AI45" s="732"/>
      <c r="AJ45" s="564"/>
      <c r="AK45" s="705"/>
      <c r="AL45" s="705"/>
      <c r="AM45" s="705"/>
      <c r="AN45" s="705"/>
      <c r="AO45" s="705"/>
      <c r="AP45" s="705"/>
      <c r="AQ45" s="705"/>
      <c r="AR45" s="705"/>
      <c r="AS45" s="705"/>
      <c r="AT45" s="705"/>
      <c r="AU45" s="705"/>
      <c r="AV45" s="705"/>
      <c r="AW45" s="705"/>
      <c r="AX45" s="705"/>
      <c r="AY45" s="705"/>
      <c r="AZ45" s="705"/>
      <c r="BA45" s="705"/>
      <c r="BB45" s="705"/>
      <c r="BC45" s="705"/>
      <c r="BD45" s="705"/>
      <c r="BE45" s="705"/>
      <c r="BF45" s="705"/>
      <c r="BG45" s="705"/>
      <c r="BH45" s="705"/>
      <c r="BI45" s="705"/>
      <c r="BJ45" s="705"/>
      <c r="BK45" s="705"/>
      <c r="BL45" s="705"/>
      <c r="BM45" s="705"/>
      <c r="BN45" s="705"/>
      <c r="BO45" s="705"/>
      <c r="BP45" s="705"/>
      <c r="BQ45" s="705"/>
      <c r="BR45" s="705"/>
    </row>
    <row r="46" spans="2:70" ht="13.5" thickBot="1" x14ac:dyDescent="0.25">
      <c r="B46" s="555" t="s">
        <v>682</v>
      </c>
      <c r="C46" s="556">
        <f>+C47+C50+C67+C84+C85+C86+C88+C89+C90+C91+C92+C93+C95+C96+C94+C97+C98+C99+C100+C101+C102+C103+C104+C105+C108+C87</f>
        <v>7270.0172853470285</v>
      </c>
      <c r="D46" s="556">
        <f t="shared" ref="D46:AJ46" si="12">+D47+D50+D67+D84+D85+D86+D88+D89+D90+D91+D92+D93+D95+D96+D94+D97+D98+D99+D100+D101+D102+D103+D104+D105+D108+D87</f>
        <v>7058.2071878778388</v>
      </c>
      <c r="E46" s="556">
        <f t="shared" si="12"/>
        <v>5952.285292286062</v>
      </c>
      <c r="F46" s="556">
        <f t="shared" si="12"/>
        <v>5434.8392218573154</v>
      </c>
      <c r="G46" s="556">
        <f t="shared" si="12"/>
        <v>4017.5868233265119</v>
      </c>
      <c r="H46" s="556">
        <f t="shared" si="12"/>
        <v>3601.2731470027288</v>
      </c>
      <c r="I46" s="556">
        <f t="shared" si="12"/>
        <v>2933.1632797484585</v>
      </c>
      <c r="J46" s="556">
        <f t="shared" si="12"/>
        <v>2855.1395238919536</v>
      </c>
      <c r="K46" s="556">
        <f t="shared" si="12"/>
        <v>2780.2351097936562</v>
      </c>
      <c r="L46" s="556">
        <f t="shared" si="12"/>
        <v>2676.6235508103146</v>
      </c>
      <c r="M46" s="556">
        <f t="shared" si="12"/>
        <v>2466.9705524095184</v>
      </c>
      <c r="N46" s="556">
        <f t="shared" si="12"/>
        <v>2285.97853359588</v>
      </c>
      <c r="O46" s="556">
        <f t="shared" si="12"/>
        <v>2104.9865148081722</v>
      </c>
      <c r="P46" s="556">
        <f t="shared" si="12"/>
        <v>1923.942236005013</v>
      </c>
      <c r="Q46" s="556">
        <f t="shared" si="12"/>
        <v>1844.2114485247939</v>
      </c>
      <c r="R46" s="556">
        <f t="shared" si="12"/>
        <v>1711.427153454606</v>
      </c>
      <c r="S46" s="556">
        <f t="shared" si="12"/>
        <v>1459.6971244915098</v>
      </c>
      <c r="T46" s="556">
        <f t="shared" si="12"/>
        <v>1207.9670954947553</v>
      </c>
      <c r="U46" s="556">
        <f t="shared" si="12"/>
        <v>956.23706658806009</v>
      </c>
      <c r="V46" s="556">
        <f t="shared" si="12"/>
        <v>749.75504230412594</v>
      </c>
      <c r="W46" s="556">
        <f t="shared" si="12"/>
        <v>679.01703218059856</v>
      </c>
      <c r="X46" s="556">
        <f t="shared" si="12"/>
        <v>598.81950977315432</v>
      </c>
      <c r="Y46" s="556">
        <f t="shared" si="12"/>
        <v>490.24345074590047</v>
      </c>
      <c r="Z46" s="556">
        <f t="shared" si="12"/>
        <v>390.50931666332463</v>
      </c>
      <c r="AA46" s="556">
        <f t="shared" si="12"/>
        <v>255.40683009849101</v>
      </c>
      <c r="AB46" s="556">
        <f t="shared" si="12"/>
        <v>217.56878119330497</v>
      </c>
      <c r="AC46" s="556">
        <f t="shared" si="12"/>
        <v>179.730732293237</v>
      </c>
      <c r="AD46" s="556">
        <f t="shared" si="12"/>
        <v>141.89268338805101</v>
      </c>
      <c r="AE46" s="556">
        <f t="shared" si="12"/>
        <v>104.05463448286501</v>
      </c>
      <c r="AF46" s="556">
        <f t="shared" si="12"/>
        <v>66.216585582796199</v>
      </c>
      <c r="AG46" s="556">
        <f t="shared" si="12"/>
        <v>28.3785366776101</v>
      </c>
      <c r="AH46" s="556">
        <f t="shared" si="12"/>
        <v>0</v>
      </c>
      <c r="AI46" s="556">
        <f t="shared" si="12"/>
        <v>0</v>
      </c>
      <c r="AJ46" s="556">
        <f t="shared" si="12"/>
        <v>64442.38128269765</v>
      </c>
      <c r="AK46" s="705"/>
      <c r="AL46" s="705"/>
      <c r="AM46" s="705"/>
      <c r="AN46" s="705"/>
      <c r="AO46" s="705"/>
      <c r="AP46" s="705"/>
      <c r="AQ46" s="705"/>
      <c r="AR46" s="705"/>
      <c r="AS46" s="705"/>
      <c r="AT46" s="705"/>
      <c r="AU46" s="705"/>
      <c r="AV46" s="705"/>
      <c r="AW46" s="705"/>
      <c r="AX46" s="705"/>
      <c r="AY46" s="705"/>
      <c r="AZ46" s="705"/>
      <c r="BA46" s="705"/>
      <c r="BB46" s="705"/>
      <c r="BC46" s="705"/>
      <c r="BD46" s="705"/>
      <c r="BE46" s="705"/>
      <c r="BF46" s="705"/>
      <c r="BG46" s="705"/>
      <c r="BH46" s="705"/>
      <c r="BI46" s="705"/>
      <c r="BJ46" s="705"/>
      <c r="BK46" s="705"/>
      <c r="BL46" s="705"/>
      <c r="BM46" s="705"/>
      <c r="BN46" s="705"/>
      <c r="BO46" s="705"/>
      <c r="BP46" s="705"/>
      <c r="BQ46" s="705"/>
      <c r="BR46" s="705"/>
    </row>
    <row r="47" spans="2:70" x14ac:dyDescent="0.2">
      <c r="B47" s="581" t="s">
        <v>683</v>
      </c>
      <c r="C47" s="558">
        <f>+C48</f>
        <v>398.98662952000001</v>
      </c>
      <c r="D47" s="558">
        <f t="shared" ref="D47:AI48" si="13">+D48</f>
        <v>0</v>
      </c>
      <c r="E47" s="558">
        <f t="shared" si="13"/>
        <v>0</v>
      </c>
      <c r="F47" s="558">
        <f t="shared" si="13"/>
        <v>0</v>
      </c>
      <c r="G47" s="558">
        <f t="shared" si="13"/>
        <v>0</v>
      </c>
      <c r="H47" s="558">
        <f t="shared" si="13"/>
        <v>0</v>
      </c>
      <c r="I47" s="558">
        <f t="shared" si="13"/>
        <v>0</v>
      </c>
      <c r="J47" s="558">
        <f t="shared" si="13"/>
        <v>0</v>
      </c>
      <c r="K47" s="558">
        <f t="shared" si="13"/>
        <v>0</v>
      </c>
      <c r="L47" s="558">
        <f t="shared" si="13"/>
        <v>0</v>
      </c>
      <c r="M47" s="558">
        <f t="shared" si="13"/>
        <v>0</v>
      </c>
      <c r="N47" s="558">
        <f t="shared" si="13"/>
        <v>0</v>
      </c>
      <c r="O47" s="558">
        <f t="shared" si="13"/>
        <v>0</v>
      </c>
      <c r="P47" s="558">
        <f t="shared" si="13"/>
        <v>0</v>
      </c>
      <c r="Q47" s="558">
        <f t="shared" si="13"/>
        <v>0</v>
      </c>
      <c r="R47" s="558">
        <f t="shared" si="13"/>
        <v>0</v>
      </c>
      <c r="S47" s="558">
        <f t="shared" si="13"/>
        <v>0</v>
      </c>
      <c r="T47" s="558">
        <f t="shared" si="13"/>
        <v>0</v>
      </c>
      <c r="U47" s="558">
        <f t="shared" si="13"/>
        <v>0</v>
      </c>
      <c r="V47" s="558">
        <f t="shared" si="13"/>
        <v>0</v>
      </c>
      <c r="W47" s="558">
        <f t="shared" si="13"/>
        <v>0</v>
      </c>
      <c r="X47" s="558">
        <f t="shared" si="13"/>
        <v>0</v>
      </c>
      <c r="Y47" s="558">
        <f t="shared" si="13"/>
        <v>0</v>
      </c>
      <c r="Z47" s="558">
        <f t="shared" si="13"/>
        <v>0</v>
      </c>
      <c r="AA47" s="558">
        <f t="shared" si="13"/>
        <v>0</v>
      </c>
      <c r="AB47" s="558">
        <f t="shared" si="13"/>
        <v>0</v>
      </c>
      <c r="AC47" s="558">
        <f t="shared" si="13"/>
        <v>0</v>
      </c>
      <c r="AD47" s="558">
        <f t="shared" si="13"/>
        <v>0</v>
      </c>
      <c r="AE47" s="558">
        <f t="shared" si="13"/>
        <v>0</v>
      </c>
      <c r="AF47" s="558">
        <f t="shared" si="13"/>
        <v>0</v>
      </c>
      <c r="AG47" s="558">
        <f t="shared" si="13"/>
        <v>0</v>
      </c>
      <c r="AH47" s="558">
        <f t="shared" si="13"/>
        <v>0</v>
      </c>
      <c r="AI47" s="558">
        <f t="shared" si="13"/>
        <v>0</v>
      </c>
      <c r="AJ47" s="558">
        <f>+SUM(C47:AI47)</f>
        <v>398.98662952000001</v>
      </c>
      <c r="AK47" s="705"/>
      <c r="AL47" s="705"/>
      <c r="AM47" s="705"/>
      <c r="AN47" s="705"/>
      <c r="AO47" s="705"/>
      <c r="AP47" s="705"/>
      <c r="AQ47" s="705"/>
      <c r="AR47" s="705"/>
      <c r="AS47" s="705"/>
      <c r="AT47" s="705"/>
      <c r="AU47" s="705"/>
      <c r="AV47" s="705"/>
      <c r="AW47" s="705"/>
      <c r="AX47" s="705"/>
      <c r="AY47" s="705"/>
      <c r="AZ47" s="705"/>
      <c r="BA47" s="705"/>
      <c r="BB47" s="705"/>
      <c r="BC47" s="705"/>
      <c r="BD47" s="705"/>
      <c r="BE47" s="705"/>
      <c r="BF47" s="705"/>
      <c r="BG47" s="705"/>
      <c r="BH47" s="705"/>
      <c r="BI47" s="705"/>
      <c r="BJ47" s="705"/>
      <c r="BK47" s="705"/>
      <c r="BL47" s="705"/>
      <c r="BM47" s="705"/>
      <c r="BN47" s="705"/>
      <c r="BO47" s="705"/>
      <c r="BP47" s="705"/>
      <c r="BQ47" s="705"/>
      <c r="BR47" s="705"/>
    </row>
    <row r="48" spans="2:70" x14ac:dyDescent="0.2">
      <c r="B48" s="561" t="s">
        <v>684</v>
      </c>
      <c r="C48" s="562">
        <f>+C49</f>
        <v>398.98662952000001</v>
      </c>
      <c r="D48" s="562">
        <f t="shared" si="13"/>
        <v>0</v>
      </c>
      <c r="E48" s="562">
        <f t="shared" si="13"/>
        <v>0</v>
      </c>
      <c r="F48" s="562">
        <f t="shared" si="13"/>
        <v>0</v>
      </c>
      <c r="G48" s="562">
        <f t="shared" si="13"/>
        <v>0</v>
      </c>
      <c r="H48" s="562">
        <f t="shared" si="13"/>
        <v>0</v>
      </c>
      <c r="I48" s="562">
        <f t="shared" si="13"/>
        <v>0</v>
      </c>
      <c r="J48" s="562">
        <f t="shared" si="13"/>
        <v>0</v>
      </c>
      <c r="K48" s="562">
        <f t="shared" si="13"/>
        <v>0</v>
      </c>
      <c r="L48" s="562">
        <f t="shared" si="13"/>
        <v>0</v>
      </c>
      <c r="M48" s="562">
        <f t="shared" si="13"/>
        <v>0</v>
      </c>
      <c r="N48" s="562">
        <f t="shared" si="13"/>
        <v>0</v>
      </c>
      <c r="O48" s="562">
        <f t="shared" si="13"/>
        <v>0</v>
      </c>
      <c r="P48" s="562">
        <f t="shared" si="13"/>
        <v>0</v>
      </c>
      <c r="Q48" s="562">
        <f t="shared" si="13"/>
        <v>0</v>
      </c>
      <c r="R48" s="562">
        <f t="shared" si="13"/>
        <v>0</v>
      </c>
      <c r="S48" s="562">
        <f t="shared" si="13"/>
        <v>0</v>
      </c>
      <c r="T48" s="562">
        <f t="shared" si="13"/>
        <v>0</v>
      </c>
      <c r="U48" s="562">
        <f t="shared" si="13"/>
        <v>0</v>
      </c>
      <c r="V48" s="562">
        <f t="shared" si="13"/>
        <v>0</v>
      </c>
      <c r="W48" s="562">
        <f t="shared" si="13"/>
        <v>0</v>
      </c>
      <c r="X48" s="562">
        <f t="shared" si="13"/>
        <v>0</v>
      </c>
      <c r="Y48" s="562">
        <f t="shared" si="13"/>
        <v>0</v>
      </c>
      <c r="Z48" s="562">
        <f t="shared" si="13"/>
        <v>0</v>
      </c>
      <c r="AA48" s="562">
        <f t="shared" si="13"/>
        <v>0</v>
      </c>
      <c r="AB48" s="562">
        <f t="shared" si="13"/>
        <v>0</v>
      </c>
      <c r="AC48" s="562">
        <f t="shared" si="13"/>
        <v>0</v>
      </c>
      <c r="AD48" s="562">
        <f t="shared" si="13"/>
        <v>0</v>
      </c>
      <c r="AE48" s="562">
        <f t="shared" si="13"/>
        <v>0</v>
      </c>
      <c r="AF48" s="562">
        <f t="shared" si="13"/>
        <v>0</v>
      </c>
      <c r="AG48" s="562">
        <f t="shared" si="13"/>
        <v>0</v>
      </c>
      <c r="AH48" s="562">
        <f t="shared" si="13"/>
        <v>0</v>
      </c>
      <c r="AI48" s="562">
        <f t="shared" si="13"/>
        <v>0</v>
      </c>
      <c r="AJ48" s="562">
        <f t="shared" ref="AJ48:AJ111" si="14">+SUM(C48:AI48)</f>
        <v>398.98662952000001</v>
      </c>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row>
    <row r="49" spans="2:70" x14ac:dyDescent="0.2">
      <c r="B49" s="725" t="s">
        <v>685</v>
      </c>
      <c r="C49" s="569">
        <v>398.98662952000001</v>
      </c>
      <c r="D49" s="569">
        <v>0</v>
      </c>
      <c r="E49" s="569">
        <v>0</v>
      </c>
      <c r="F49" s="569">
        <v>0</v>
      </c>
      <c r="G49" s="569">
        <v>0</v>
      </c>
      <c r="H49" s="569">
        <v>0</v>
      </c>
      <c r="I49" s="569">
        <v>0</v>
      </c>
      <c r="J49" s="569">
        <v>0</v>
      </c>
      <c r="K49" s="569">
        <v>0</v>
      </c>
      <c r="L49" s="569">
        <v>0</v>
      </c>
      <c r="M49" s="569">
        <v>0</v>
      </c>
      <c r="N49" s="569">
        <v>0</v>
      </c>
      <c r="O49" s="569">
        <v>0</v>
      </c>
      <c r="P49" s="569">
        <v>0</v>
      </c>
      <c r="Q49" s="569">
        <v>0</v>
      </c>
      <c r="R49" s="569">
        <v>0</v>
      </c>
      <c r="S49" s="569">
        <v>0</v>
      </c>
      <c r="T49" s="569">
        <v>0</v>
      </c>
      <c r="U49" s="569">
        <v>0</v>
      </c>
      <c r="V49" s="569">
        <v>0</v>
      </c>
      <c r="W49" s="569">
        <v>0</v>
      </c>
      <c r="X49" s="569">
        <v>0</v>
      </c>
      <c r="Y49" s="569">
        <v>0</v>
      </c>
      <c r="Z49" s="569">
        <v>0</v>
      </c>
      <c r="AA49" s="569">
        <v>0</v>
      </c>
      <c r="AB49" s="569">
        <v>0</v>
      </c>
      <c r="AC49" s="569">
        <v>0</v>
      </c>
      <c r="AD49" s="569">
        <v>0</v>
      </c>
      <c r="AE49" s="569">
        <v>0</v>
      </c>
      <c r="AF49" s="569">
        <v>0</v>
      </c>
      <c r="AG49" s="569">
        <v>0</v>
      </c>
      <c r="AH49" s="569">
        <v>0</v>
      </c>
      <c r="AI49" s="569">
        <v>0</v>
      </c>
      <c r="AJ49" s="569">
        <f t="shared" si="14"/>
        <v>398.98662952000001</v>
      </c>
      <c r="AK49" s="705"/>
      <c r="AL49" s="705"/>
      <c r="AM49" s="705"/>
      <c r="AN49" s="705"/>
      <c r="AO49" s="705"/>
      <c r="AP49" s="705"/>
      <c r="AQ49" s="705"/>
      <c r="AR49" s="705"/>
      <c r="AS49" s="705"/>
      <c r="AT49" s="705"/>
      <c r="AU49" s="705"/>
      <c r="AV49" s="705"/>
      <c r="AW49" s="705"/>
      <c r="AX49" s="705"/>
      <c r="AY49" s="705"/>
      <c r="AZ49" s="705"/>
      <c r="BA49" s="705"/>
      <c r="BB49" s="705"/>
      <c r="BC49" s="705"/>
      <c r="BD49" s="705"/>
      <c r="BE49" s="705"/>
      <c r="BF49" s="705"/>
      <c r="BG49" s="705"/>
      <c r="BH49" s="705"/>
      <c r="BI49" s="705"/>
      <c r="BJ49" s="705"/>
      <c r="BK49" s="705"/>
      <c r="BL49" s="705"/>
      <c r="BM49" s="705"/>
      <c r="BN49" s="705"/>
      <c r="BO49" s="705"/>
      <c r="BP49" s="705"/>
      <c r="BQ49" s="705"/>
      <c r="BR49" s="705"/>
    </row>
    <row r="50" spans="2:70" x14ac:dyDescent="0.2">
      <c r="B50" s="563" t="s">
        <v>686</v>
      </c>
      <c r="C50" s="564">
        <f>+C51+C54+C61+C64</f>
        <v>168.52040029040688</v>
      </c>
      <c r="D50" s="564">
        <f t="shared" ref="D50:AI50" si="15">+D51+D54+D61+D64</f>
        <v>337.04080058081388</v>
      </c>
      <c r="E50" s="564">
        <f t="shared" si="15"/>
        <v>337.04080058081388</v>
      </c>
      <c r="F50" s="564">
        <f t="shared" si="15"/>
        <v>337.04080058081388</v>
      </c>
      <c r="G50" s="564">
        <f t="shared" si="15"/>
        <v>420.94921967096406</v>
      </c>
      <c r="H50" s="564">
        <f t="shared" si="15"/>
        <v>504.8576387611144</v>
      </c>
      <c r="I50" s="564">
        <f t="shared" si="15"/>
        <v>504.8576387611144</v>
      </c>
      <c r="J50" s="564">
        <f t="shared" si="15"/>
        <v>504.8576387611144</v>
      </c>
      <c r="K50" s="564">
        <f t="shared" si="15"/>
        <v>504.8576387611144</v>
      </c>
      <c r="L50" s="564">
        <f t="shared" si="15"/>
        <v>504.8576387611144</v>
      </c>
      <c r="M50" s="564">
        <f t="shared" si="15"/>
        <v>504.8576387611144</v>
      </c>
      <c r="N50" s="564">
        <f t="shared" si="15"/>
        <v>504.8576387611144</v>
      </c>
      <c r="O50" s="564">
        <f t="shared" si="15"/>
        <v>504.8576387611144</v>
      </c>
      <c r="P50" s="564">
        <f t="shared" si="15"/>
        <v>504.8576387611144</v>
      </c>
      <c r="Q50" s="564">
        <f t="shared" si="15"/>
        <v>606.11887011965212</v>
      </c>
      <c r="R50" s="564">
        <f t="shared" si="15"/>
        <v>654.32659384733927</v>
      </c>
      <c r="S50" s="564">
        <f t="shared" si="15"/>
        <v>583.58858371381223</v>
      </c>
      <c r="T50" s="564">
        <f t="shared" si="15"/>
        <v>512.85057356589721</v>
      </c>
      <c r="U50" s="564">
        <f t="shared" si="15"/>
        <v>442.11256342675784</v>
      </c>
      <c r="V50" s="564">
        <f t="shared" si="15"/>
        <v>371.37455326250097</v>
      </c>
      <c r="W50" s="564">
        <f t="shared" si="15"/>
        <v>300.63654313897348</v>
      </c>
      <c r="X50" s="564">
        <f t="shared" si="15"/>
        <v>229.89853295910527</v>
      </c>
      <c r="Y50" s="564">
        <f t="shared" si="15"/>
        <v>159.16052283703749</v>
      </c>
      <c r="Z50" s="564">
        <f t="shared" si="15"/>
        <v>97.264437659647598</v>
      </c>
      <c r="AA50" s="564">
        <f t="shared" si="15"/>
        <v>0</v>
      </c>
      <c r="AB50" s="564">
        <f t="shared" si="15"/>
        <v>0</v>
      </c>
      <c r="AC50" s="564">
        <f t="shared" si="15"/>
        <v>0</v>
      </c>
      <c r="AD50" s="564">
        <f t="shared" si="15"/>
        <v>0</v>
      </c>
      <c r="AE50" s="564">
        <f t="shared" si="15"/>
        <v>0</v>
      </c>
      <c r="AF50" s="564">
        <f t="shared" si="15"/>
        <v>0</v>
      </c>
      <c r="AG50" s="564">
        <f t="shared" si="15"/>
        <v>0</v>
      </c>
      <c r="AH50" s="564">
        <f t="shared" si="15"/>
        <v>0</v>
      </c>
      <c r="AI50" s="564">
        <f t="shared" si="15"/>
        <v>0</v>
      </c>
      <c r="AJ50" s="564">
        <f t="shared" si="14"/>
        <v>10101.642545084565</v>
      </c>
      <c r="AK50" s="705"/>
      <c r="AL50" s="705"/>
      <c r="AM50" s="705"/>
      <c r="AN50" s="705"/>
      <c r="AO50" s="705"/>
      <c r="AP50" s="705"/>
      <c r="AQ50" s="705"/>
      <c r="AR50" s="705"/>
      <c r="AS50" s="705"/>
      <c r="AT50" s="705"/>
      <c r="AU50" s="705"/>
      <c r="AV50" s="705"/>
      <c r="AW50" s="705"/>
      <c r="AX50" s="705"/>
      <c r="AY50" s="705"/>
      <c r="AZ50" s="705"/>
      <c r="BA50" s="705"/>
      <c r="BB50" s="705"/>
      <c r="BC50" s="705"/>
      <c r="BD50" s="705"/>
      <c r="BE50" s="705"/>
      <c r="BF50" s="705"/>
      <c r="BG50" s="705"/>
      <c r="BH50" s="705"/>
      <c r="BI50" s="705"/>
      <c r="BJ50" s="705"/>
      <c r="BK50" s="705"/>
      <c r="BL50" s="705"/>
      <c r="BM50" s="705"/>
      <c r="BN50" s="705"/>
      <c r="BO50" s="705"/>
      <c r="BP50" s="705"/>
      <c r="BQ50" s="705"/>
      <c r="BR50" s="705"/>
    </row>
    <row r="51" spans="2:70" x14ac:dyDescent="0.2">
      <c r="B51" s="269" t="s">
        <v>687</v>
      </c>
      <c r="C51" s="569">
        <f>+C52+C53</f>
        <v>5.9476949925408835</v>
      </c>
      <c r="D51" s="569">
        <f t="shared" ref="D51:AI51" si="16">+D52+D53</f>
        <v>11.895389985081767</v>
      </c>
      <c r="E51" s="569">
        <f t="shared" si="16"/>
        <v>11.895389985081767</v>
      </c>
      <c r="F51" s="569">
        <f t="shared" si="16"/>
        <v>11.895389985081767</v>
      </c>
      <c r="G51" s="569">
        <f t="shared" si="16"/>
        <v>14.869237486469959</v>
      </c>
      <c r="H51" s="569">
        <f t="shared" si="16"/>
        <v>17.843084987858148</v>
      </c>
      <c r="I51" s="569">
        <f t="shared" si="16"/>
        <v>17.843084987858148</v>
      </c>
      <c r="J51" s="569">
        <f t="shared" si="16"/>
        <v>17.843084987858148</v>
      </c>
      <c r="K51" s="569">
        <f t="shared" si="16"/>
        <v>17.843084987858148</v>
      </c>
      <c r="L51" s="569">
        <f t="shared" si="16"/>
        <v>17.843084987858148</v>
      </c>
      <c r="M51" s="569">
        <f t="shared" si="16"/>
        <v>17.843084987858148</v>
      </c>
      <c r="N51" s="569">
        <f t="shared" si="16"/>
        <v>17.843084987858148</v>
      </c>
      <c r="O51" s="569">
        <f t="shared" si="16"/>
        <v>17.843084987858148</v>
      </c>
      <c r="P51" s="569">
        <f t="shared" si="16"/>
        <v>17.843084987858148</v>
      </c>
      <c r="Q51" s="569">
        <f t="shared" si="16"/>
        <v>21.421782823307218</v>
      </c>
      <c r="R51" s="569">
        <f t="shared" si="16"/>
        <v>23.125444606790772</v>
      </c>
      <c r="S51" s="569">
        <f t="shared" si="16"/>
        <v>20.625396540915084</v>
      </c>
      <c r="T51" s="569">
        <f t="shared" si="16"/>
        <v>18.125348469921747</v>
      </c>
      <c r="U51" s="569">
        <f t="shared" si="16"/>
        <v>15.625300409163803</v>
      </c>
      <c r="V51" s="569">
        <f t="shared" si="16"/>
        <v>13.125252343288215</v>
      </c>
      <c r="W51" s="569">
        <f t="shared" si="16"/>
        <v>10.625204277412529</v>
      </c>
      <c r="X51" s="569">
        <f t="shared" si="16"/>
        <v>8.1251562166546787</v>
      </c>
      <c r="Y51" s="569">
        <f t="shared" si="16"/>
        <v>5.625108150779047</v>
      </c>
      <c r="Z51" s="569">
        <f t="shared" si="16"/>
        <v>3.437566086740687</v>
      </c>
      <c r="AA51" s="569">
        <f t="shared" si="16"/>
        <v>0</v>
      </c>
      <c r="AB51" s="569">
        <f t="shared" si="16"/>
        <v>0</v>
      </c>
      <c r="AC51" s="569">
        <f t="shared" si="16"/>
        <v>0</v>
      </c>
      <c r="AD51" s="569">
        <f t="shared" si="16"/>
        <v>0</v>
      </c>
      <c r="AE51" s="569">
        <f t="shared" si="16"/>
        <v>0</v>
      </c>
      <c r="AF51" s="569">
        <f t="shared" si="16"/>
        <v>0</v>
      </c>
      <c r="AG51" s="569">
        <f t="shared" si="16"/>
        <v>0</v>
      </c>
      <c r="AH51" s="569">
        <f t="shared" si="16"/>
        <v>0</v>
      </c>
      <c r="AI51" s="569">
        <f t="shared" si="16"/>
        <v>0</v>
      </c>
      <c r="AJ51" s="569">
        <f t="shared" si="14"/>
        <v>356.95242724995319</v>
      </c>
      <c r="AK51" s="705"/>
      <c r="AL51" s="705"/>
      <c r="AM51" s="705"/>
      <c r="AN51" s="705"/>
      <c r="AO51" s="705"/>
      <c r="AP51" s="705"/>
      <c r="AQ51" s="705"/>
      <c r="AR51" s="705"/>
      <c r="AS51" s="705"/>
      <c r="AT51" s="705"/>
      <c r="AU51" s="705"/>
      <c r="AV51" s="705"/>
      <c r="AW51" s="705"/>
      <c r="AX51" s="705"/>
      <c r="AY51" s="705"/>
      <c r="AZ51" s="705"/>
      <c r="BA51" s="705"/>
      <c r="BB51" s="705"/>
      <c r="BC51" s="705"/>
      <c r="BD51" s="705"/>
      <c r="BE51" s="705"/>
      <c r="BF51" s="705"/>
      <c r="BG51" s="705"/>
      <c r="BH51" s="705"/>
      <c r="BI51" s="705"/>
      <c r="BJ51" s="705"/>
      <c r="BK51" s="705"/>
      <c r="BL51" s="705"/>
      <c r="BM51" s="705"/>
      <c r="BN51" s="705"/>
      <c r="BO51" s="705"/>
      <c r="BP51" s="705"/>
      <c r="BQ51" s="705"/>
      <c r="BR51" s="705"/>
    </row>
    <row r="52" spans="2:70" x14ac:dyDescent="0.2">
      <c r="B52" s="582" t="s">
        <v>688</v>
      </c>
      <c r="C52" s="569">
        <v>5.9243867071651</v>
      </c>
      <c r="D52" s="569">
        <v>11.8487734143302</v>
      </c>
      <c r="E52" s="569">
        <v>11.8487734143302</v>
      </c>
      <c r="F52" s="569">
        <v>11.8487734143302</v>
      </c>
      <c r="G52" s="569">
        <v>14.810966773030501</v>
      </c>
      <c r="H52" s="569">
        <v>17.773160131730798</v>
      </c>
      <c r="I52" s="569">
        <v>17.773160131730798</v>
      </c>
      <c r="J52" s="569">
        <v>17.773160131730798</v>
      </c>
      <c r="K52" s="569">
        <v>17.773160131730798</v>
      </c>
      <c r="L52" s="569">
        <v>17.773160131730798</v>
      </c>
      <c r="M52" s="569">
        <v>17.773160131730798</v>
      </c>
      <c r="N52" s="569">
        <v>17.773160131730798</v>
      </c>
      <c r="O52" s="569">
        <v>17.773160131730798</v>
      </c>
      <c r="P52" s="569">
        <v>17.773160131730798</v>
      </c>
      <c r="Q52" s="569">
        <v>21.337833488998101</v>
      </c>
      <c r="R52" s="569">
        <v>23.034818834330903</v>
      </c>
      <c r="S52" s="569">
        <v>20.544568151751399</v>
      </c>
      <c r="T52" s="569">
        <v>18.054317458936502</v>
      </c>
      <c r="U52" s="569">
        <v>15.564066776357</v>
      </c>
      <c r="V52" s="569">
        <v>13.0738160937776</v>
      </c>
      <c r="W52" s="569">
        <v>10.5835654111981</v>
      </c>
      <c r="X52" s="569">
        <v>8.0933147286186902</v>
      </c>
      <c r="Y52" s="569">
        <v>5.6030640409214998</v>
      </c>
      <c r="Z52" s="569">
        <v>3.4240946885467398</v>
      </c>
      <c r="AA52" s="569">
        <v>0</v>
      </c>
      <c r="AB52" s="569">
        <v>0</v>
      </c>
      <c r="AC52" s="569">
        <v>0</v>
      </c>
      <c r="AD52" s="569">
        <v>0</v>
      </c>
      <c r="AE52" s="569">
        <v>0</v>
      </c>
      <c r="AF52" s="569">
        <v>0</v>
      </c>
      <c r="AG52" s="569">
        <v>0</v>
      </c>
      <c r="AH52" s="569">
        <v>0</v>
      </c>
      <c r="AI52" s="569">
        <v>0</v>
      </c>
      <c r="AJ52" s="569">
        <f t="shared" si="14"/>
        <v>355.55357458219993</v>
      </c>
      <c r="AK52" s="705"/>
      <c r="AL52" s="705"/>
      <c r="AM52" s="705"/>
      <c r="AN52" s="705"/>
      <c r="AO52" s="705"/>
      <c r="AP52" s="705"/>
      <c r="AQ52" s="705"/>
      <c r="AR52" s="705"/>
      <c r="AS52" s="705"/>
      <c r="AT52" s="705"/>
      <c r="AU52" s="705"/>
      <c r="AV52" s="705"/>
      <c r="AW52" s="705"/>
      <c r="AX52" s="705"/>
      <c r="AY52" s="705"/>
      <c r="AZ52" s="705"/>
      <c r="BA52" s="705"/>
      <c r="BB52" s="705"/>
      <c r="BC52" s="705"/>
      <c r="BD52" s="705"/>
      <c r="BE52" s="705"/>
      <c r="BF52" s="705"/>
      <c r="BG52" s="705"/>
      <c r="BH52" s="705"/>
      <c r="BI52" s="705"/>
      <c r="BJ52" s="705"/>
      <c r="BK52" s="705"/>
      <c r="BL52" s="705"/>
      <c r="BM52" s="705"/>
      <c r="BN52" s="705"/>
      <c r="BO52" s="705"/>
      <c r="BP52" s="705"/>
      <c r="BQ52" s="705"/>
      <c r="BR52" s="705"/>
    </row>
    <row r="53" spans="2:70" x14ac:dyDescent="0.2">
      <c r="B53" s="582" t="s">
        <v>689</v>
      </c>
      <c r="C53" s="569">
        <v>2.3308285375783298E-2</v>
      </c>
      <c r="D53" s="569">
        <v>4.6616570751566701E-2</v>
      </c>
      <c r="E53" s="569">
        <v>4.6616570751566701E-2</v>
      </c>
      <c r="F53" s="569">
        <v>4.6616570751566701E-2</v>
      </c>
      <c r="G53" s="569">
        <v>5.8270713439458298E-2</v>
      </c>
      <c r="H53" s="569">
        <v>6.9924856127349999E-2</v>
      </c>
      <c r="I53" s="569">
        <v>6.9924856127349999E-2</v>
      </c>
      <c r="J53" s="569">
        <v>6.9924856127349999E-2</v>
      </c>
      <c r="K53" s="569">
        <v>6.9924856127349999E-2</v>
      </c>
      <c r="L53" s="569">
        <v>6.9924856127349999E-2</v>
      </c>
      <c r="M53" s="569">
        <v>6.9924856127349999E-2</v>
      </c>
      <c r="N53" s="569">
        <v>6.9924856127349999E-2</v>
      </c>
      <c r="O53" s="569">
        <v>6.9924856127349999E-2</v>
      </c>
      <c r="P53" s="569">
        <v>6.9924856127349999E-2</v>
      </c>
      <c r="Q53" s="569">
        <v>8.3949334309116996E-2</v>
      </c>
      <c r="R53" s="569">
        <v>9.0625772459870496E-2</v>
      </c>
      <c r="S53" s="569">
        <v>8.0828389163683401E-2</v>
      </c>
      <c r="T53" s="569">
        <v>7.1031010985243004E-2</v>
      </c>
      <c r="U53" s="569">
        <v>6.1233632806802503E-2</v>
      </c>
      <c r="V53" s="569">
        <v>5.1436249510615498E-2</v>
      </c>
      <c r="W53" s="569">
        <v>4.1638866214428499E-2</v>
      </c>
      <c r="X53" s="569">
        <v>3.1841488035987998E-2</v>
      </c>
      <c r="Y53" s="569">
        <v>2.2044109857547501E-2</v>
      </c>
      <c r="Z53" s="569">
        <v>1.3471398193947199E-2</v>
      </c>
      <c r="AA53" s="569">
        <v>0</v>
      </c>
      <c r="AB53" s="569">
        <v>0</v>
      </c>
      <c r="AC53" s="569">
        <v>0</v>
      </c>
      <c r="AD53" s="569">
        <v>0</v>
      </c>
      <c r="AE53" s="569">
        <v>0</v>
      </c>
      <c r="AF53" s="569">
        <v>0</v>
      </c>
      <c r="AG53" s="569">
        <v>0</v>
      </c>
      <c r="AH53" s="569">
        <v>0</v>
      </c>
      <c r="AI53" s="569">
        <v>0</v>
      </c>
      <c r="AJ53" s="569">
        <f t="shared" si="14"/>
        <v>1.3988526677533348</v>
      </c>
      <c r="AK53" s="705"/>
      <c r="AL53" s="705"/>
      <c r="AM53" s="705"/>
      <c r="AN53" s="705"/>
      <c r="AO53" s="705"/>
      <c r="AP53" s="705"/>
      <c r="AQ53" s="705"/>
      <c r="AR53" s="705"/>
      <c r="AS53" s="705"/>
      <c r="AT53" s="705"/>
      <c r="AU53" s="705"/>
      <c r="AV53" s="705"/>
      <c r="AW53" s="705"/>
      <c r="AX53" s="705"/>
      <c r="AY53" s="705"/>
      <c r="AZ53" s="705"/>
      <c r="BA53" s="705"/>
      <c r="BB53" s="705"/>
      <c r="BC53" s="705"/>
      <c r="BD53" s="705"/>
      <c r="BE53" s="705"/>
      <c r="BF53" s="705"/>
      <c r="BG53" s="705"/>
      <c r="BH53" s="705"/>
      <c r="BI53" s="705"/>
      <c r="BJ53" s="705"/>
      <c r="BK53" s="705"/>
      <c r="BL53" s="705"/>
      <c r="BM53" s="705"/>
      <c r="BN53" s="705"/>
      <c r="BO53" s="705"/>
      <c r="BP53" s="705"/>
      <c r="BQ53" s="705"/>
      <c r="BR53" s="705"/>
    </row>
    <row r="54" spans="2:70" x14ac:dyDescent="0.2">
      <c r="B54" s="269" t="s">
        <v>690</v>
      </c>
      <c r="C54" s="569">
        <f>+C55+C58</f>
        <v>83.682886490000001</v>
      </c>
      <c r="D54" s="569">
        <f t="shared" ref="D54:AI54" si="17">+D55+D58</f>
        <v>167.36577298</v>
      </c>
      <c r="E54" s="569">
        <f t="shared" si="17"/>
        <v>167.36577298</v>
      </c>
      <c r="F54" s="569">
        <f t="shared" si="17"/>
        <v>167.36577298</v>
      </c>
      <c r="G54" s="569">
        <f t="shared" si="17"/>
        <v>209.20721620999998</v>
      </c>
      <c r="H54" s="569">
        <f t="shared" si="17"/>
        <v>251.04865944000002</v>
      </c>
      <c r="I54" s="569">
        <f t="shared" si="17"/>
        <v>251.04865944000002</v>
      </c>
      <c r="J54" s="569">
        <f t="shared" si="17"/>
        <v>251.04865944000002</v>
      </c>
      <c r="K54" s="569">
        <f t="shared" si="17"/>
        <v>251.04865944000002</v>
      </c>
      <c r="L54" s="569">
        <f t="shared" si="17"/>
        <v>251.04865944000002</v>
      </c>
      <c r="M54" s="569">
        <f t="shared" si="17"/>
        <v>251.04865944000002</v>
      </c>
      <c r="N54" s="569">
        <f t="shared" si="17"/>
        <v>251.04865944000002</v>
      </c>
      <c r="O54" s="569">
        <f t="shared" si="17"/>
        <v>251.04865944000002</v>
      </c>
      <c r="P54" s="569">
        <f t="shared" si="17"/>
        <v>251.04865944000002</v>
      </c>
      <c r="Q54" s="569">
        <f t="shared" si="17"/>
        <v>301.25839131999999</v>
      </c>
      <c r="R54" s="569">
        <f t="shared" si="17"/>
        <v>325.10801394999999</v>
      </c>
      <c r="S54" s="569">
        <f t="shared" si="17"/>
        <v>289.96120164000001</v>
      </c>
      <c r="T54" s="569">
        <f t="shared" si="17"/>
        <v>254.81438931000002</v>
      </c>
      <c r="U54" s="569">
        <f t="shared" si="17"/>
        <v>219.66757700000002</v>
      </c>
      <c r="V54" s="569">
        <f t="shared" si="17"/>
        <v>184.52076467000003</v>
      </c>
      <c r="W54" s="569">
        <f t="shared" si="17"/>
        <v>149.37395237000001</v>
      </c>
      <c r="X54" s="569">
        <f t="shared" si="17"/>
        <v>114.22714002999999</v>
      </c>
      <c r="Y54" s="569">
        <f t="shared" si="17"/>
        <v>79.080327710000006</v>
      </c>
      <c r="Z54" s="569">
        <f t="shared" si="17"/>
        <v>48.326540639999997</v>
      </c>
      <c r="AA54" s="569">
        <f t="shared" si="17"/>
        <v>0</v>
      </c>
      <c r="AB54" s="569">
        <f t="shared" si="17"/>
        <v>0</v>
      </c>
      <c r="AC54" s="569">
        <f t="shared" si="17"/>
        <v>0</v>
      </c>
      <c r="AD54" s="569">
        <f t="shared" si="17"/>
        <v>0</v>
      </c>
      <c r="AE54" s="569">
        <f t="shared" si="17"/>
        <v>0</v>
      </c>
      <c r="AF54" s="569">
        <f t="shared" si="17"/>
        <v>0</v>
      </c>
      <c r="AG54" s="569">
        <f t="shared" si="17"/>
        <v>0</v>
      </c>
      <c r="AH54" s="569">
        <f t="shared" si="17"/>
        <v>0</v>
      </c>
      <c r="AI54" s="569">
        <f t="shared" si="17"/>
        <v>0</v>
      </c>
      <c r="AJ54" s="569">
        <f t="shared" si="14"/>
        <v>5020.7636552399999</v>
      </c>
      <c r="AK54" s="705"/>
      <c r="AL54" s="705"/>
      <c r="AM54" s="705"/>
      <c r="AN54" s="705"/>
      <c r="AO54" s="705"/>
      <c r="AP54" s="705"/>
      <c r="AQ54" s="705"/>
      <c r="AR54" s="705"/>
      <c r="AS54" s="705"/>
      <c r="AT54" s="705"/>
      <c r="AU54" s="705"/>
      <c r="AV54" s="705"/>
      <c r="AW54" s="705"/>
      <c r="AX54" s="705"/>
      <c r="AY54" s="705"/>
      <c r="AZ54" s="705"/>
      <c r="BA54" s="705"/>
      <c r="BB54" s="705"/>
      <c r="BC54" s="705"/>
      <c r="BD54" s="705"/>
      <c r="BE54" s="705"/>
      <c r="BF54" s="705"/>
      <c r="BG54" s="705"/>
      <c r="BH54" s="705"/>
      <c r="BI54" s="705"/>
      <c r="BJ54" s="705"/>
      <c r="BK54" s="705"/>
      <c r="BL54" s="705"/>
      <c r="BM54" s="705"/>
      <c r="BN54" s="705"/>
      <c r="BO54" s="705"/>
      <c r="BP54" s="705"/>
      <c r="BQ54" s="705"/>
      <c r="BR54" s="705"/>
    </row>
    <row r="55" spans="2:70" x14ac:dyDescent="0.2">
      <c r="B55" s="582" t="s">
        <v>688</v>
      </c>
      <c r="C55" s="569">
        <f>+C56+C57</f>
        <v>81.578150469999997</v>
      </c>
      <c r="D55" s="569">
        <f t="shared" ref="D55:AI55" si="18">+D56+D57</f>
        <v>163.15630093999999</v>
      </c>
      <c r="E55" s="569">
        <f t="shared" si="18"/>
        <v>163.15630093999999</v>
      </c>
      <c r="F55" s="569">
        <f t="shared" si="18"/>
        <v>163.15630093999999</v>
      </c>
      <c r="G55" s="569">
        <f t="shared" si="18"/>
        <v>203.94537616999997</v>
      </c>
      <c r="H55" s="569">
        <f t="shared" si="18"/>
        <v>244.73445140000001</v>
      </c>
      <c r="I55" s="569">
        <f t="shared" si="18"/>
        <v>244.73445140000001</v>
      </c>
      <c r="J55" s="569">
        <f t="shared" si="18"/>
        <v>244.73445140000001</v>
      </c>
      <c r="K55" s="569">
        <f t="shared" si="18"/>
        <v>244.73445140000001</v>
      </c>
      <c r="L55" s="569">
        <f t="shared" si="18"/>
        <v>244.73445140000001</v>
      </c>
      <c r="M55" s="569">
        <f t="shared" si="18"/>
        <v>244.73445140000001</v>
      </c>
      <c r="N55" s="569">
        <f t="shared" si="18"/>
        <v>244.73445140000001</v>
      </c>
      <c r="O55" s="569">
        <f t="shared" si="18"/>
        <v>244.73445140000001</v>
      </c>
      <c r="P55" s="569">
        <f t="shared" si="18"/>
        <v>244.73445140000001</v>
      </c>
      <c r="Q55" s="569">
        <f t="shared" si="18"/>
        <v>293.68134166999999</v>
      </c>
      <c r="R55" s="569">
        <f t="shared" si="18"/>
        <v>316.93111454000001</v>
      </c>
      <c r="S55" s="569">
        <f t="shared" si="18"/>
        <v>282.66829135</v>
      </c>
      <c r="T55" s="569">
        <f t="shared" si="18"/>
        <v>248.40546816000003</v>
      </c>
      <c r="U55" s="569">
        <f t="shared" si="18"/>
        <v>214.14264496000001</v>
      </c>
      <c r="V55" s="569">
        <f t="shared" si="18"/>
        <v>179.87982176000003</v>
      </c>
      <c r="W55" s="569">
        <f t="shared" si="18"/>
        <v>145.61699858</v>
      </c>
      <c r="X55" s="569">
        <f t="shared" si="18"/>
        <v>111.35417537999999</v>
      </c>
      <c r="Y55" s="569">
        <f t="shared" si="18"/>
        <v>77.091352180000001</v>
      </c>
      <c r="Z55" s="569">
        <f t="shared" si="18"/>
        <v>47.111055589999999</v>
      </c>
      <c r="AA55" s="569">
        <f t="shared" si="18"/>
        <v>0</v>
      </c>
      <c r="AB55" s="569">
        <f t="shared" si="18"/>
        <v>0</v>
      </c>
      <c r="AC55" s="569">
        <f t="shared" si="18"/>
        <v>0</v>
      </c>
      <c r="AD55" s="569">
        <f t="shared" si="18"/>
        <v>0</v>
      </c>
      <c r="AE55" s="569">
        <f t="shared" si="18"/>
        <v>0</v>
      </c>
      <c r="AF55" s="569">
        <f t="shared" si="18"/>
        <v>0</v>
      </c>
      <c r="AG55" s="569">
        <f t="shared" si="18"/>
        <v>0</v>
      </c>
      <c r="AH55" s="569">
        <f t="shared" si="18"/>
        <v>0</v>
      </c>
      <c r="AI55" s="569">
        <f t="shared" si="18"/>
        <v>0</v>
      </c>
      <c r="AJ55" s="569">
        <f t="shared" si="14"/>
        <v>4894.484756230001</v>
      </c>
      <c r="AK55" s="705"/>
      <c r="AL55" s="705"/>
      <c r="AM55" s="705"/>
      <c r="AN55" s="705"/>
      <c r="AO55" s="705"/>
      <c r="AP55" s="705"/>
      <c r="AQ55" s="705"/>
      <c r="AR55" s="705"/>
      <c r="AS55" s="705"/>
      <c r="AT55" s="705"/>
      <c r="AU55" s="705"/>
      <c r="AV55" s="705"/>
      <c r="AW55" s="705"/>
      <c r="AX55" s="705"/>
      <c r="AY55" s="705"/>
      <c r="AZ55" s="705"/>
      <c r="BA55" s="705"/>
      <c r="BB55" s="705"/>
      <c r="BC55" s="705"/>
      <c r="BD55" s="705"/>
      <c r="BE55" s="705"/>
      <c r="BF55" s="705"/>
      <c r="BG55" s="705"/>
      <c r="BH55" s="705"/>
      <c r="BI55" s="705"/>
      <c r="BJ55" s="705"/>
      <c r="BK55" s="705"/>
      <c r="BL55" s="705"/>
      <c r="BM55" s="705"/>
      <c r="BN55" s="705"/>
      <c r="BO55" s="705"/>
      <c r="BP55" s="705"/>
      <c r="BQ55" s="705"/>
      <c r="BR55" s="705"/>
    </row>
    <row r="56" spans="2:70" x14ac:dyDescent="0.2">
      <c r="B56" s="583" t="s">
        <v>691</v>
      </c>
      <c r="C56" s="569">
        <v>66.208614940000004</v>
      </c>
      <c r="D56" s="569">
        <v>132.41722988000001</v>
      </c>
      <c r="E56" s="569">
        <v>132.41722988000001</v>
      </c>
      <c r="F56" s="569">
        <v>132.41722988000001</v>
      </c>
      <c r="G56" s="569">
        <v>165.52153734999999</v>
      </c>
      <c r="H56" s="569">
        <v>198.62584482</v>
      </c>
      <c r="I56" s="569">
        <v>198.62584482</v>
      </c>
      <c r="J56" s="569">
        <v>198.62584482</v>
      </c>
      <c r="K56" s="569">
        <v>198.62584482</v>
      </c>
      <c r="L56" s="569">
        <v>198.62584482</v>
      </c>
      <c r="M56" s="569">
        <v>198.62584482</v>
      </c>
      <c r="N56" s="569">
        <v>198.62584482</v>
      </c>
      <c r="O56" s="569">
        <v>198.62584482</v>
      </c>
      <c r="P56" s="569">
        <v>198.62584482</v>
      </c>
      <c r="Q56" s="569">
        <v>238.35101377999999</v>
      </c>
      <c r="R56" s="569">
        <v>257.22046903</v>
      </c>
      <c r="S56" s="569">
        <v>229.41285076</v>
      </c>
      <c r="T56" s="569">
        <v>201.60523249000002</v>
      </c>
      <c r="U56" s="569">
        <v>173.79761421000001</v>
      </c>
      <c r="V56" s="569">
        <v>145.98999593000002</v>
      </c>
      <c r="W56" s="569">
        <v>118.18237767000001</v>
      </c>
      <c r="X56" s="569">
        <v>90.374759389999994</v>
      </c>
      <c r="Y56" s="569">
        <v>62.567141110000001</v>
      </c>
      <c r="Z56" s="569">
        <v>38.235210299999999</v>
      </c>
      <c r="AA56" s="569">
        <v>0</v>
      </c>
      <c r="AB56" s="569">
        <v>0</v>
      </c>
      <c r="AC56" s="569">
        <v>0</v>
      </c>
      <c r="AD56" s="569">
        <v>0</v>
      </c>
      <c r="AE56" s="569">
        <v>0</v>
      </c>
      <c r="AF56" s="569">
        <v>0</v>
      </c>
      <c r="AG56" s="569">
        <v>0</v>
      </c>
      <c r="AH56" s="569">
        <v>0</v>
      </c>
      <c r="AI56" s="569">
        <v>0</v>
      </c>
      <c r="AJ56" s="569">
        <f t="shared" si="14"/>
        <v>3972.3511099800007</v>
      </c>
      <c r="AK56" s="705"/>
      <c r="AL56" s="705"/>
      <c r="AM56" s="705"/>
      <c r="AN56" s="705"/>
      <c r="AO56" s="705"/>
      <c r="AP56" s="705"/>
      <c r="AQ56" s="705"/>
      <c r="AR56" s="705"/>
      <c r="AS56" s="705"/>
      <c r="AT56" s="705"/>
      <c r="AU56" s="705"/>
      <c r="AV56" s="705"/>
      <c r="AW56" s="705"/>
      <c r="AX56" s="705"/>
      <c r="AY56" s="705"/>
      <c r="AZ56" s="705"/>
      <c r="BA56" s="705"/>
      <c r="BB56" s="705"/>
      <c r="BC56" s="705"/>
      <c r="BD56" s="705"/>
      <c r="BE56" s="705"/>
      <c r="BF56" s="705"/>
      <c r="BG56" s="705"/>
      <c r="BH56" s="705"/>
      <c r="BI56" s="705"/>
      <c r="BJ56" s="705"/>
      <c r="BK56" s="705"/>
      <c r="BL56" s="705"/>
      <c r="BM56" s="705"/>
      <c r="BN56" s="705"/>
      <c r="BO56" s="705"/>
      <c r="BP56" s="705"/>
      <c r="BQ56" s="705"/>
      <c r="BR56" s="705"/>
    </row>
    <row r="57" spans="2:70" x14ac:dyDescent="0.2">
      <c r="B57" s="584" t="s">
        <v>692</v>
      </c>
      <c r="C57" s="569">
        <v>15.369535529999999</v>
      </c>
      <c r="D57" s="569">
        <v>30.739071059999997</v>
      </c>
      <c r="E57" s="569">
        <v>30.739071059999997</v>
      </c>
      <c r="F57" s="569">
        <v>30.739071059999997</v>
      </c>
      <c r="G57" s="569">
        <v>38.42383882</v>
      </c>
      <c r="H57" s="569">
        <v>46.10860658</v>
      </c>
      <c r="I57" s="569">
        <v>46.10860658</v>
      </c>
      <c r="J57" s="569">
        <v>46.10860658</v>
      </c>
      <c r="K57" s="569">
        <v>46.10860658</v>
      </c>
      <c r="L57" s="569">
        <v>46.10860658</v>
      </c>
      <c r="M57" s="569">
        <v>46.10860658</v>
      </c>
      <c r="N57" s="569">
        <v>46.10860658</v>
      </c>
      <c r="O57" s="569">
        <v>46.10860658</v>
      </c>
      <c r="P57" s="569">
        <v>46.10860658</v>
      </c>
      <c r="Q57" s="569">
        <v>55.33032789</v>
      </c>
      <c r="R57" s="569">
        <v>59.710645509999999</v>
      </c>
      <c r="S57" s="569">
        <v>53.255440590000006</v>
      </c>
      <c r="T57" s="569">
        <v>46.800235669999999</v>
      </c>
      <c r="U57" s="569">
        <v>40.345030749999999</v>
      </c>
      <c r="V57" s="569">
        <v>33.889825829999999</v>
      </c>
      <c r="W57" s="569">
        <v>27.43462091</v>
      </c>
      <c r="X57" s="569">
        <v>20.97941599</v>
      </c>
      <c r="Y57" s="569">
        <v>14.52421107</v>
      </c>
      <c r="Z57" s="569">
        <v>8.8758452899999991</v>
      </c>
      <c r="AA57" s="569">
        <v>0</v>
      </c>
      <c r="AB57" s="569">
        <v>0</v>
      </c>
      <c r="AC57" s="569">
        <v>0</v>
      </c>
      <c r="AD57" s="569">
        <v>0</v>
      </c>
      <c r="AE57" s="569">
        <v>0</v>
      </c>
      <c r="AF57" s="569">
        <v>0</v>
      </c>
      <c r="AG57" s="569">
        <v>0</v>
      </c>
      <c r="AH57" s="569">
        <v>0</v>
      </c>
      <c r="AI57" s="569">
        <v>0</v>
      </c>
      <c r="AJ57" s="569">
        <f t="shared" si="14"/>
        <v>922.13364625000008</v>
      </c>
      <c r="AK57" s="705"/>
      <c r="AL57" s="705"/>
      <c r="AM57" s="705"/>
      <c r="AN57" s="705"/>
      <c r="AO57" s="705"/>
      <c r="AP57" s="705"/>
      <c r="AQ57" s="705"/>
      <c r="AR57" s="705"/>
      <c r="AS57" s="705"/>
      <c r="AT57" s="705"/>
      <c r="AU57" s="705"/>
      <c r="AV57" s="705"/>
      <c r="AW57" s="705"/>
      <c r="AX57" s="705"/>
      <c r="AY57" s="705"/>
      <c r="AZ57" s="705"/>
      <c r="BA57" s="705"/>
      <c r="BB57" s="705"/>
      <c r="BC57" s="705"/>
      <c r="BD57" s="705"/>
      <c r="BE57" s="705"/>
      <c r="BF57" s="705"/>
      <c r="BG57" s="705"/>
      <c r="BH57" s="705"/>
      <c r="BI57" s="705"/>
      <c r="BJ57" s="705"/>
      <c r="BK57" s="705"/>
      <c r="BL57" s="705"/>
      <c r="BM57" s="705"/>
      <c r="BN57" s="705"/>
      <c r="BO57" s="705"/>
      <c r="BP57" s="705"/>
      <c r="BQ57" s="705"/>
      <c r="BR57" s="705"/>
    </row>
    <row r="58" spans="2:70" x14ac:dyDescent="0.2">
      <c r="B58" s="582" t="s">
        <v>689</v>
      </c>
      <c r="C58" s="569">
        <f>+C59+C60</f>
        <v>2.1047360199999998</v>
      </c>
      <c r="D58" s="569">
        <f t="shared" ref="D58:AI58" si="19">+D59+D60</f>
        <v>4.2094720399999996</v>
      </c>
      <c r="E58" s="569">
        <f t="shared" si="19"/>
        <v>4.2094720399999996</v>
      </c>
      <c r="F58" s="569">
        <f t="shared" si="19"/>
        <v>4.2094720399999996</v>
      </c>
      <c r="G58" s="569">
        <f t="shared" si="19"/>
        <v>5.2618400400000001</v>
      </c>
      <c r="H58" s="569">
        <f t="shared" si="19"/>
        <v>6.3142080400000005</v>
      </c>
      <c r="I58" s="569">
        <f t="shared" si="19"/>
        <v>6.3142080400000005</v>
      </c>
      <c r="J58" s="569">
        <f t="shared" si="19"/>
        <v>6.3142080400000005</v>
      </c>
      <c r="K58" s="569">
        <f t="shared" si="19"/>
        <v>6.3142080400000005</v>
      </c>
      <c r="L58" s="569">
        <f t="shared" si="19"/>
        <v>6.3142080400000005</v>
      </c>
      <c r="M58" s="569">
        <f t="shared" si="19"/>
        <v>6.3142080400000005</v>
      </c>
      <c r="N58" s="569">
        <f t="shared" si="19"/>
        <v>6.3142080400000005</v>
      </c>
      <c r="O58" s="569">
        <f t="shared" si="19"/>
        <v>6.3142080400000005</v>
      </c>
      <c r="P58" s="569">
        <f t="shared" si="19"/>
        <v>6.3142080400000005</v>
      </c>
      <c r="Q58" s="569">
        <f t="shared" si="19"/>
        <v>7.5770496499999993</v>
      </c>
      <c r="R58" s="569">
        <f t="shared" si="19"/>
        <v>8.176899409999999</v>
      </c>
      <c r="S58" s="569">
        <f t="shared" si="19"/>
        <v>7.29291029</v>
      </c>
      <c r="T58" s="569">
        <f t="shared" si="19"/>
        <v>6.4089211500000003</v>
      </c>
      <c r="U58" s="569">
        <f t="shared" si="19"/>
        <v>5.5249320399999995</v>
      </c>
      <c r="V58" s="569">
        <f t="shared" si="19"/>
        <v>4.6409429099999997</v>
      </c>
      <c r="W58" s="569">
        <f t="shared" si="19"/>
        <v>3.7569537899999998</v>
      </c>
      <c r="X58" s="569">
        <f t="shared" si="19"/>
        <v>2.8729646500000001</v>
      </c>
      <c r="Y58" s="569">
        <f t="shared" si="19"/>
        <v>1.9889755299999998</v>
      </c>
      <c r="Z58" s="569">
        <f t="shared" si="19"/>
        <v>1.2154850499999998</v>
      </c>
      <c r="AA58" s="569">
        <f t="shared" si="19"/>
        <v>0</v>
      </c>
      <c r="AB58" s="569">
        <f t="shared" si="19"/>
        <v>0</v>
      </c>
      <c r="AC58" s="569">
        <f t="shared" si="19"/>
        <v>0</v>
      </c>
      <c r="AD58" s="569">
        <f t="shared" si="19"/>
        <v>0</v>
      </c>
      <c r="AE58" s="569">
        <f t="shared" si="19"/>
        <v>0</v>
      </c>
      <c r="AF58" s="569">
        <f t="shared" si="19"/>
        <v>0</v>
      </c>
      <c r="AG58" s="569">
        <f t="shared" si="19"/>
        <v>0</v>
      </c>
      <c r="AH58" s="569">
        <f t="shared" si="19"/>
        <v>0</v>
      </c>
      <c r="AI58" s="569">
        <f t="shared" si="19"/>
        <v>0</v>
      </c>
      <c r="AJ58" s="569">
        <f t="shared" si="14"/>
        <v>126.27889900999998</v>
      </c>
      <c r="AK58" s="705"/>
      <c r="AL58" s="705"/>
      <c r="AM58" s="705"/>
      <c r="AN58" s="705"/>
      <c r="AO58" s="705"/>
      <c r="AP58" s="705"/>
      <c r="AQ58" s="705"/>
      <c r="AR58" s="705"/>
      <c r="AS58" s="705"/>
      <c r="AT58" s="705"/>
      <c r="AU58" s="705"/>
      <c r="AV58" s="705"/>
      <c r="AW58" s="705"/>
      <c r="AX58" s="705"/>
      <c r="AY58" s="705"/>
      <c r="AZ58" s="705"/>
      <c r="BA58" s="705"/>
      <c r="BB58" s="705"/>
      <c r="BC58" s="705"/>
      <c r="BD58" s="705"/>
      <c r="BE58" s="705"/>
      <c r="BF58" s="705"/>
      <c r="BG58" s="705"/>
      <c r="BH58" s="705"/>
      <c r="BI58" s="705"/>
      <c r="BJ58" s="705"/>
      <c r="BK58" s="705"/>
      <c r="BL58" s="705"/>
      <c r="BM58" s="705"/>
      <c r="BN58" s="705"/>
      <c r="BO58" s="705"/>
      <c r="BP58" s="705"/>
      <c r="BQ58" s="705"/>
      <c r="BR58" s="705"/>
    </row>
    <row r="59" spans="2:70" x14ac:dyDescent="0.2">
      <c r="B59" s="583" t="s">
        <v>691</v>
      </c>
      <c r="C59" s="569">
        <v>1.2117397400000001</v>
      </c>
      <c r="D59" s="569">
        <v>2.4234794800000001</v>
      </c>
      <c r="E59" s="569">
        <v>2.4234794800000001</v>
      </c>
      <c r="F59" s="569">
        <v>2.4234794800000001</v>
      </c>
      <c r="G59" s="569">
        <v>3.0293493499999999</v>
      </c>
      <c r="H59" s="569">
        <v>3.6352192200000002</v>
      </c>
      <c r="I59" s="569">
        <v>3.6352192200000002</v>
      </c>
      <c r="J59" s="569">
        <v>3.6352192200000002</v>
      </c>
      <c r="K59" s="569">
        <v>3.6352192200000002</v>
      </c>
      <c r="L59" s="569">
        <v>3.6352192200000002</v>
      </c>
      <c r="M59" s="569">
        <v>3.6352192200000002</v>
      </c>
      <c r="N59" s="569">
        <v>3.6352192200000002</v>
      </c>
      <c r="O59" s="569">
        <v>3.6352192200000002</v>
      </c>
      <c r="P59" s="569">
        <v>3.6352192200000002</v>
      </c>
      <c r="Q59" s="569">
        <v>4.3622630599999992</v>
      </c>
      <c r="R59" s="569">
        <v>4.7076088799999996</v>
      </c>
      <c r="S59" s="569">
        <v>4.1986781999999998</v>
      </c>
      <c r="T59" s="569">
        <v>3.6897475000000002</v>
      </c>
      <c r="U59" s="569">
        <v>3.18081681</v>
      </c>
      <c r="V59" s="569">
        <v>2.6718861199999999</v>
      </c>
      <c r="W59" s="569">
        <v>2.1629554399999997</v>
      </c>
      <c r="X59" s="569">
        <v>1.6540247399999999</v>
      </c>
      <c r="Y59" s="569">
        <v>1.14509405</v>
      </c>
      <c r="Z59" s="569">
        <v>0.6997797</v>
      </c>
      <c r="AA59" s="569">
        <v>0</v>
      </c>
      <c r="AB59" s="569">
        <v>0</v>
      </c>
      <c r="AC59" s="569">
        <v>0</v>
      </c>
      <c r="AD59" s="569">
        <v>0</v>
      </c>
      <c r="AE59" s="569">
        <v>0</v>
      </c>
      <c r="AF59" s="569">
        <v>0</v>
      </c>
      <c r="AG59" s="569">
        <v>0</v>
      </c>
      <c r="AH59" s="569">
        <v>0</v>
      </c>
      <c r="AI59" s="569">
        <v>0</v>
      </c>
      <c r="AJ59" s="569">
        <f t="shared" si="14"/>
        <v>72.70135501</v>
      </c>
      <c r="AK59" s="705"/>
      <c r="AL59" s="705"/>
      <c r="AM59" s="705"/>
      <c r="AN59" s="705"/>
      <c r="AO59" s="705"/>
      <c r="AP59" s="705"/>
      <c r="AQ59" s="705"/>
      <c r="AR59" s="705"/>
      <c r="AS59" s="705"/>
      <c r="AT59" s="705"/>
      <c r="AU59" s="705"/>
      <c r="AV59" s="705"/>
      <c r="AW59" s="705"/>
      <c r="AX59" s="705"/>
      <c r="AY59" s="705"/>
      <c r="AZ59" s="705"/>
      <c r="BA59" s="705"/>
      <c r="BB59" s="705"/>
      <c r="BC59" s="705"/>
      <c r="BD59" s="705"/>
      <c r="BE59" s="705"/>
      <c r="BF59" s="705"/>
      <c r="BG59" s="705"/>
      <c r="BH59" s="705"/>
      <c r="BI59" s="705"/>
      <c r="BJ59" s="705"/>
      <c r="BK59" s="705"/>
      <c r="BL59" s="705"/>
      <c r="BM59" s="705"/>
      <c r="BN59" s="705"/>
      <c r="BO59" s="705"/>
      <c r="BP59" s="705"/>
      <c r="BQ59" s="705"/>
      <c r="BR59" s="705"/>
    </row>
    <row r="60" spans="2:70" x14ac:dyDescent="0.2">
      <c r="B60" s="584" t="s">
        <v>692</v>
      </c>
      <c r="C60" s="569">
        <v>0.89299627999999998</v>
      </c>
      <c r="D60" s="569">
        <v>1.78599256</v>
      </c>
      <c r="E60" s="569">
        <v>1.78599256</v>
      </c>
      <c r="F60" s="569">
        <v>1.78599256</v>
      </c>
      <c r="G60" s="569">
        <v>2.2324906900000001</v>
      </c>
      <c r="H60" s="569">
        <v>2.6789888199999998</v>
      </c>
      <c r="I60" s="569">
        <v>2.6789888199999998</v>
      </c>
      <c r="J60" s="569">
        <v>2.6789888199999998</v>
      </c>
      <c r="K60" s="569">
        <v>2.6789888199999998</v>
      </c>
      <c r="L60" s="569">
        <v>2.6789888199999998</v>
      </c>
      <c r="M60" s="569">
        <v>2.6789888199999998</v>
      </c>
      <c r="N60" s="569">
        <v>2.6789888199999998</v>
      </c>
      <c r="O60" s="569">
        <v>2.6789888199999998</v>
      </c>
      <c r="P60" s="569">
        <v>2.6789888199999998</v>
      </c>
      <c r="Q60" s="569">
        <v>3.2147865899999997</v>
      </c>
      <c r="R60" s="569">
        <v>3.4692905299999999</v>
      </c>
      <c r="S60" s="569">
        <v>3.0942320899999998</v>
      </c>
      <c r="T60" s="569">
        <v>2.7191736500000001</v>
      </c>
      <c r="U60" s="569">
        <v>2.3441152299999999</v>
      </c>
      <c r="V60" s="569">
        <v>1.96905679</v>
      </c>
      <c r="W60" s="569">
        <v>1.5939983500000001</v>
      </c>
      <c r="X60" s="569">
        <v>1.21893991</v>
      </c>
      <c r="Y60" s="569">
        <v>0.84388147999999996</v>
      </c>
      <c r="Z60" s="569">
        <v>0.51570534999999995</v>
      </c>
      <c r="AA60" s="569">
        <v>0</v>
      </c>
      <c r="AB60" s="569">
        <v>0</v>
      </c>
      <c r="AC60" s="569">
        <v>0</v>
      </c>
      <c r="AD60" s="569">
        <v>0</v>
      </c>
      <c r="AE60" s="569">
        <v>0</v>
      </c>
      <c r="AF60" s="569">
        <v>0</v>
      </c>
      <c r="AG60" s="569">
        <v>0</v>
      </c>
      <c r="AH60" s="569">
        <v>0</v>
      </c>
      <c r="AI60" s="569">
        <v>0</v>
      </c>
      <c r="AJ60" s="569">
        <f t="shared" si="14"/>
        <v>53.57754400000001</v>
      </c>
      <c r="AK60" s="705"/>
      <c r="AL60" s="705"/>
      <c r="AM60" s="705"/>
      <c r="AN60" s="705"/>
      <c r="AO60" s="705"/>
      <c r="AP60" s="705"/>
      <c r="AQ60" s="705"/>
      <c r="AR60" s="705"/>
      <c r="AS60" s="705"/>
      <c r="AT60" s="705"/>
      <c r="AU60" s="705"/>
      <c r="AV60" s="705"/>
      <c r="AW60" s="705"/>
      <c r="AX60" s="705"/>
      <c r="AY60" s="705"/>
      <c r="AZ60" s="705"/>
      <c r="BA60" s="705"/>
      <c r="BB60" s="705"/>
      <c r="BC60" s="705"/>
      <c r="BD60" s="705"/>
      <c r="BE60" s="705"/>
      <c r="BF60" s="705"/>
      <c r="BG60" s="705"/>
      <c r="BH60" s="705"/>
      <c r="BI60" s="705"/>
      <c r="BJ60" s="705"/>
      <c r="BK60" s="705"/>
      <c r="BL60" s="705"/>
      <c r="BM60" s="705"/>
      <c r="BN60" s="705"/>
      <c r="BO60" s="705"/>
      <c r="BP60" s="705"/>
      <c r="BQ60" s="705"/>
      <c r="BR60" s="705"/>
    </row>
    <row r="61" spans="2:70" x14ac:dyDescent="0.2">
      <c r="B61" s="269" t="s">
        <v>693</v>
      </c>
      <c r="C61" s="569">
        <f>+C62+C63</f>
        <v>78.484357306866997</v>
      </c>
      <c r="D61" s="569">
        <f t="shared" ref="D61:AI61" si="20">+D62+D63</f>
        <v>156.96871461373411</v>
      </c>
      <c r="E61" s="569">
        <f t="shared" si="20"/>
        <v>156.96871461373411</v>
      </c>
      <c r="F61" s="569">
        <f t="shared" si="20"/>
        <v>156.96871461373411</v>
      </c>
      <c r="G61" s="569">
        <f t="shared" si="20"/>
        <v>195.8636173497855</v>
      </c>
      <c r="H61" s="569">
        <f t="shared" si="20"/>
        <v>234.75852008583701</v>
      </c>
      <c r="I61" s="569">
        <f t="shared" si="20"/>
        <v>234.75852008583701</v>
      </c>
      <c r="J61" s="569">
        <f t="shared" si="20"/>
        <v>234.75852008583701</v>
      </c>
      <c r="K61" s="569">
        <f t="shared" si="20"/>
        <v>234.75852008583701</v>
      </c>
      <c r="L61" s="569">
        <f t="shared" si="20"/>
        <v>234.75852008583701</v>
      </c>
      <c r="M61" s="569">
        <f t="shared" si="20"/>
        <v>234.75852008583701</v>
      </c>
      <c r="N61" s="569">
        <f t="shared" si="20"/>
        <v>234.75852008583701</v>
      </c>
      <c r="O61" s="569">
        <f t="shared" si="20"/>
        <v>234.75852008583701</v>
      </c>
      <c r="P61" s="569">
        <f t="shared" si="20"/>
        <v>234.75852008583701</v>
      </c>
      <c r="Q61" s="569">
        <f t="shared" si="20"/>
        <v>281.98804482832622</v>
      </c>
      <c r="R61" s="569">
        <f t="shared" si="20"/>
        <v>304.52625184549356</v>
      </c>
      <c r="S61" s="569">
        <f t="shared" si="20"/>
        <v>271.604494892704</v>
      </c>
      <c r="T61" s="569">
        <f t="shared" si="20"/>
        <v>238.68273795064408</v>
      </c>
      <c r="U61" s="569">
        <f t="shared" si="20"/>
        <v>205.7609809871245</v>
      </c>
      <c r="V61" s="569">
        <f t="shared" si="20"/>
        <v>172.83922402360497</v>
      </c>
      <c r="W61" s="569">
        <f t="shared" si="20"/>
        <v>139.91746707081501</v>
      </c>
      <c r="X61" s="569">
        <f t="shared" si="20"/>
        <v>106.9957100965665</v>
      </c>
      <c r="Y61" s="569">
        <f t="shared" si="20"/>
        <v>74.073953165236105</v>
      </c>
      <c r="Z61" s="569">
        <f t="shared" si="20"/>
        <v>45.267415826180297</v>
      </c>
      <c r="AA61" s="569">
        <f t="shared" si="20"/>
        <v>0</v>
      </c>
      <c r="AB61" s="569">
        <f t="shared" si="20"/>
        <v>0</v>
      </c>
      <c r="AC61" s="569">
        <f t="shared" si="20"/>
        <v>0</v>
      </c>
      <c r="AD61" s="569">
        <f t="shared" si="20"/>
        <v>0</v>
      </c>
      <c r="AE61" s="569">
        <f t="shared" si="20"/>
        <v>0</v>
      </c>
      <c r="AF61" s="569">
        <f t="shared" si="20"/>
        <v>0</v>
      </c>
      <c r="AG61" s="569">
        <f t="shared" si="20"/>
        <v>0</v>
      </c>
      <c r="AH61" s="569">
        <f t="shared" si="20"/>
        <v>0</v>
      </c>
      <c r="AI61" s="569">
        <f t="shared" si="20"/>
        <v>0</v>
      </c>
      <c r="AJ61" s="569">
        <f t="shared" si="14"/>
        <v>4699.7370799570845</v>
      </c>
      <c r="AK61" s="705"/>
      <c r="AL61" s="705"/>
      <c r="AM61" s="705"/>
      <c r="AN61" s="705"/>
      <c r="AO61" s="705"/>
      <c r="AP61" s="705"/>
      <c r="AQ61" s="705"/>
      <c r="AR61" s="705"/>
      <c r="AS61" s="705"/>
      <c r="AT61" s="705"/>
      <c r="AU61" s="705"/>
      <c r="AV61" s="705"/>
      <c r="AW61" s="705"/>
      <c r="AX61" s="705"/>
      <c r="AY61" s="705"/>
      <c r="AZ61" s="705"/>
      <c r="BA61" s="705"/>
      <c r="BB61" s="705"/>
      <c r="BC61" s="705"/>
      <c r="BD61" s="705"/>
      <c r="BE61" s="705"/>
      <c r="BF61" s="705"/>
      <c r="BG61" s="705"/>
      <c r="BH61" s="705"/>
      <c r="BI61" s="705"/>
      <c r="BJ61" s="705"/>
      <c r="BK61" s="705"/>
      <c r="BL61" s="705"/>
      <c r="BM61" s="705"/>
      <c r="BN61" s="705"/>
      <c r="BO61" s="705"/>
      <c r="BP61" s="705"/>
      <c r="BQ61" s="705"/>
      <c r="BR61" s="705"/>
    </row>
    <row r="62" spans="2:70" x14ac:dyDescent="0.2">
      <c r="B62" s="582" t="s">
        <v>688</v>
      </c>
      <c r="C62" s="569">
        <v>61.0456089055794</v>
      </c>
      <c r="D62" s="569">
        <v>122.091217811159</v>
      </c>
      <c r="E62" s="569">
        <v>122.091217811159</v>
      </c>
      <c r="F62" s="569">
        <v>122.091217811159</v>
      </c>
      <c r="G62" s="569">
        <v>152.34390894849801</v>
      </c>
      <c r="H62" s="569">
        <v>182.596600085837</v>
      </c>
      <c r="I62" s="569">
        <v>182.596600085837</v>
      </c>
      <c r="J62" s="569">
        <v>182.596600085837</v>
      </c>
      <c r="K62" s="569">
        <v>182.596600085837</v>
      </c>
      <c r="L62" s="569">
        <v>182.596600085837</v>
      </c>
      <c r="M62" s="569">
        <v>182.596600085837</v>
      </c>
      <c r="N62" s="569">
        <v>182.596600085837</v>
      </c>
      <c r="O62" s="569">
        <v>182.596600085837</v>
      </c>
      <c r="P62" s="569">
        <v>182.596600085837</v>
      </c>
      <c r="Q62" s="569">
        <v>219.332010751073</v>
      </c>
      <c r="R62" s="569">
        <v>236.86236480686699</v>
      </c>
      <c r="S62" s="569">
        <v>211.25562267167402</v>
      </c>
      <c r="T62" s="569">
        <v>185.64888053648099</v>
      </c>
      <c r="U62" s="569">
        <v>160.04213839055799</v>
      </c>
      <c r="V62" s="569">
        <v>134.43539624463497</v>
      </c>
      <c r="W62" s="569">
        <v>108.82865409871199</v>
      </c>
      <c r="X62" s="569">
        <v>83.221911952789696</v>
      </c>
      <c r="Y62" s="569">
        <v>57.615169828326202</v>
      </c>
      <c r="Z62" s="569">
        <v>35.2092704506438</v>
      </c>
      <c r="AA62" s="569">
        <v>0</v>
      </c>
      <c r="AB62" s="569">
        <v>0</v>
      </c>
      <c r="AC62" s="569">
        <v>0</v>
      </c>
      <c r="AD62" s="569">
        <v>0</v>
      </c>
      <c r="AE62" s="569">
        <v>0</v>
      </c>
      <c r="AF62" s="569">
        <v>0</v>
      </c>
      <c r="AG62" s="569">
        <v>0</v>
      </c>
      <c r="AH62" s="569">
        <v>0</v>
      </c>
      <c r="AI62" s="569">
        <v>0</v>
      </c>
      <c r="AJ62" s="569">
        <f t="shared" si="14"/>
        <v>3655.4839917918475</v>
      </c>
      <c r="AK62" s="705"/>
      <c r="AL62" s="705"/>
      <c r="AM62" s="705"/>
      <c r="AN62" s="705"/>
      <c r="AO62" s="705"/>
      <c r="AP62" s="705"/>
      <c r="AQ62" s="705"/>
      <c r="AR62" s="705"/>
      <c r="AS62" s="705"/>
      <c r="AT62" s="705"/>
      <c r="AU62" s="705"/>
      <c r="AV62" s="705"/>
      <c r="AW62" s="705"/>
      <c r="AX62" s="705"/>
      <c r="AY62" s="705"/>
      <c r="AZ62" s="705"/>
      <c r="BA62" s="705"/>
      <c r="BB62" s="705"/>
      <c r="BC62" s="705"/>
      <c r="BD62" s="705"/>
      <c r="BE62" s="705"/>
      <c r="BF62" s="705"/>
      <c r="BG62" s="705"/>
      <c r="BH62" s="705"/>
      <c r="BI62" s="705"/>
      <c r="BJ62" s="705"/>
      <c r="BK62" s="705"/>
      <c r="BL62" s="705"/>
      <c r="BM62" s="705"/>
      <c r="BN62" s="705"/>
      <c r="BO62" s="705"/>
      <c r="BP62" s="705"/>
      <c r="BQ62" s="705"/>
      <c r="BR62" s="705"/>
    </row>
    <row r="63" spans="2:70" x14ac:dyDescent="0.2">
      <c r="B63" s="582" t="s">
        <v>689</v>
      </c>
      <c r="C63" s="569">
        <v>17.438748401287601</v>
      </c>
      <c r="D63" s="569">
        <v>34.877496802575095</v>
      </c>
      <c r="E63" s="569">
        <v>34.877496802575095</v>
      </c>
      <c r="F63" s="569">
        <v>34.877496802575095</v>
      </c>
      <c r="G63" s="569">
        <v>43.519708401287502</v>
      </c>
      <c r="H63" s="569">
        <v>52.161920000000002</v>
      </c>
      <c r="I63" s="569">
        <v>52.161920000000002</v>
      </c>
      <c r="J63" s="569">
        <v>52.161920000000002</v>
      </c>
      <c r="K63" s="569">
        <v>52.161920000000002</v>
      </c>
      <c r="L63" s="569">
        <v>52.161920000000002</v>
      </c>
      <c r="M63" s="569">
        <v>52.161920000000002</v>
      </c>
      <c r="N63" s="569">
        <v>52.161920000000002</v>
      </c>
      <c r="O63" s="569">
        <v>52.161920000000002</v>
      </c>
      <c r="P63" s="569">
        <v>52.161920000000002</v>
      </c>
      <c r="Q63" s="569">
        <v>62.656034077253203</v>
      </c>
      <c r="R63" s="569">
        <v>67.663887038626598</v>
      </c>
      <c r="S63" s="569">
        <v>60.34887222103</v>
      </c>
      <c r="T63" s="569">
        <v>53.033857414163094</v>
      </c>
      <c r="U63" s="569">
        <v>45.718842596566496</v>
      </c>
      <c r="V63" s="569">
        <v>38.403827778970005</v>
      </c>
      <c r="W63" s="569">
        <v>31.088812972103</v>
      </c>
      <c r="X63" s="569">
        <v>23.773798143776801</v>
      </c>
      <c r="Y63" s="569">
        <v>16.458783336909899</v>
      </c>
      <c r="Z63" s="569">
        <v>10.058145375536499</v>
      </c>
      <c r="AA63" s="569">
        <v>0</v>
      </c>
      <c r="AB63" s="569">
        <v>0</v>
      </c>
      <c r="AC63" s="569">
        <v>0</v>
      </c>
      <c r="AD63" s="569">
        <v>0</v>
      </c>
      <c r="AE63" s="569">
        <v>0</v>
      </c>
      <c r="AF63" s="569">
        <v>0</v>
      </c>
      <c r="AG63" s="569">
        <v>0</v>
      </c>
      <c r="AH63" s="569">
        <v>0</v>
      </c>
      <c r="AI63" s="569">
        <v>0</v>
      </c>
      <c r="AJ63" s="569">
        <f t="shared" si="14"/>
        <v>1044.253088165236</v>
      </c>
      <c r="AK63" s="705"/>
      <c r="AL63" s="705"/>
      <c r="AM63" s="705"/>
      <c r="AN63" s="705"/>
      <c r="AO63" s="705"/>
      <c r="AP63" s="705"/>
      <c r="AQ63" s="705"/>
      <c r="AR63" s="705"/>
      <c r="AS63" s="705"/>
      <c r="AT63" s="705"/>
      <c r="AU63" s="705"/>
      <c r="AV63" s="705"/>
      <c r="AW63" s="705"/>
      <c r="AX63" s="705"/>
      <c r="AY63" s="705"/>
      <c r="AZ63" s="705"/>
      <c r="BA63" s="705"/>
      <c r="BB63" s="705"/>
      <c r="BC63" s="705"/>
      <c r="BD63" s="705"/>
      <c r="BE63" s="705"/>
      <c r="BF63" s="705"/>
      <c r="BG63" s="705"/>
      <c r="BH63" s="705"/>
      <c r="BI63" s="705"/>
      <c r="BJ63" s="705"/>
      <c r="BK63" s="705"/>
      <c r="BL63" s="705"/>
      <c r="BM63" s="705"/>
      <c r="BN63" s="705"/>
      <c r="BO63" s="705"/>
      <c r="BP63" s="705"/>
      <c r="BQ63" s="705"/>
      <c r="BR63" s="705"/>
    </row>
    <row r="64" spans="2:70" x14ac:dyDescent="0.2">
      <c r="B64" s="269" t="s">
        <v>694</v>
      </c>
      <c r="C64" s="569">
        <f>+C65+C66</f>
        <v>0.40546150099900091</v>
      </c>
      <c r="D64" s="569">
        <f t="shared" ref="D64:AI64" si="21">+D65+D66</f>
        <v>0.81092300199800194</v>
      </c>
      <c r="E64" s="569">
        <f t="shared" si="21"/>
        <v>0.81092300199800194</v>
      </c>
      <c r="F64" s="569">
        <f t="shared" si="21"/>
        <v>0.81092300199800194</v>
      </c>
      <c r="G64" s="569">
        <f t="shared" si="21"/>
        <v>1.0091486247086243</v>
      </c>
      <c r="H64" s="569">
        <f t="shared" si="21"/>
        <v>1.2073742474192466</v>
      </c>
      <c r="I64" s="569">
        <f t="shared" si="21"/>
        <v>1.2073742474192466</v>
      </c>
      <c r="J64" s="569">
        <f t="shared" si="21"/>
        <v>1.2073742474192466</v>
      </c>
      <c r="K64" s="569">
        <f t="shared" si="21"/>
        <v>1.2073742474192466</v>
      </c>
      <c r="L64" s="569">
        <f t="shared" si="21"/>
        <v>1.2073742474192466</v>
      </c>
      <c r="M64" s="569">
        <f t="shared" si="21"/>
        <v>1.2073742474192466</v>
      </c>
      <c r="N64" s="569">
        <f t="shared" si="21"/>
        <v>1.2073742474192466</v>
      </c>
      <c r="O64" s="569">
        <f t="shared" si="21"/>
        <v>1.2073742474192466</v>
      </c>
      <c r="P64" s="569">
        <f t="shared" si="21"/>
        <v>1.2073742474192466</v>
      </c>
      <c r="Q64" s="569">
        <f t="shared" si="21"/>
        <v>1.4506511480186439</v>
      </c>
      <c r="R64" s="569">
        <f t="shared" si="21"/>
        <v>1.5668834450549498</v>
      </c>
      <c r="S64" s="569">
        <f t="shared" si="21"/>
        <v>1.3974906401931417</v>
      </c>
      <c r="T64" s="569">
        <f t="shared" si="21"/>
        <v>1.2280978353313339</v>
      </c>
      <c r="U64" s="569">
        <f t="shared" si="21"/>
        <v>1.0587050304695258</v>
      </c>
      <c r="V64" s="569">
        <f t="shared" si="21"/>
        <v>0.8893122256077256</v>
      </c>
      <c r="W64" s="569">
        <f t="shared" si="21"/>
        <v>0.71991942074592052</v>
      </c>
      <c r="X64" s="569">
        <f t="shared" si="21"/>
        <v>0.55052661588411544</v>
      </c>
      <c r="Y64" s="569">
        <f t="shared" si="21"/>
        <v>0.38113381102231131</v>
      </c>
      <c r="Z64" s="569">
        <f t="shared" si="21"/>
        <v>0.23291510672660665</v>
      </c>
      <c r="AA64" s="569">
        <f t="shared" si="21"/>
        <v>0</v>
      </c>
      <c r="AB64" s="569">
        <f t="shared" si="21"/>
        <v>0</v>
      </c>
      <c r="AC64" s="569">
        <f t="shared" si="21"/>
        <v>0</v>
      </c>
      <c r="AD64" s="569">
        <f t="shared" si="21"/>
        <v>0</v>
      </c>
      <c r="AE64" s="569">
        <f t="shared" si="21"/>
        <v>0</v>
      </c>
      <c r="AF64" s="569">
        <f t="shared" si="21"/>
        <v>0</v>
      </c>
      <c r="AG64" s="569">
        <f t="shared" si="21"/>
        <v>0</v>
      </c>
      <c r="AH64" s="569">
        <f t="shared" si="21"/>
        <v>0</v>
      </c>
      <c r="AI64" s="569">
        <f t="shared" si="21"/>
        <v>0</v>
      </c>
      <c r="AJ64" s="569">
        <f t="shared" si="14"/>
        <v>24.189382637529121</v>
      </c>
      <c r="AK64" s="705"/>
      <c r="AL64" s="705"/>
      <c r="AM64" s="705"/>
      <c r="AN64" s="705"/>
      <c r="AO64" s="705"/>
      <c r="AP64" s="705"/>
      <c r="AQ64" s="705"/>
      <c r="AR64" s="705"/>
      <c r="AS64" s="705"/>
      <c r="AT64" s="705"/>
      <c r="AU64" s="705"/>
      <c r="AV64" s="705"/>
      <c r="AW64" s="705"/>
      <c r="AX64" s="705"/>
      <c r="AY64" s="705"/>
      <c r="AZ64" s="705"/>
      <c r="BA64" s="705"/>
      <c r="BB64" s="705"/>
      <c r="BC64" s="705"/>
      <c r="BD64" s="705"/>
      <c r="BE64" s="705"/>
      <c r="BF64" s="705"/>
      <c r="BG64" s="705"/>
      <c r="BH64" s="705"/>
      <c r="BI64" s="705"/>
      <c r="BJ64" s="705"/>
      <c r="BK64" s="705"/>
      <c r="BL64" s="705"/>
      <c r="BM64" s="705"/>
      <c r="BN64" s="705"/>
      <c r="BO64" s="705"/>
      <c r="BP64" s="705"/>
      <c r="BQ64" s="705"/>
      <c r="BR64" s="705"/>
    </row>
    <row r="65" spans="2:70" x14ac:dyDescent="0.2">
      <c r="B65" s="582" t="s">
        <v>688</v>
      </c>
      <c r="C65" s="569">
        <v>0.38946718906093902</v>
      </c>
      <c r="D65" s="569">
        <v>0.77893437812187805</v>
      </c>
      <c r="E65" s="569">
        <v>0.77893437812187805</v>
      </c>
      <c r="F65" s="569">
        <v>0.77893437812187805</v>
      </c>
      <c r="G65" s="569">
        <v>0.96934055944055897</v>
      </c>
      <c r="H65" s="569">
        <v>1.1597467407592399</v>
      </c>
      <c r="I65" s="569">
        <v>1.1597467407592399</v>
      </c>
      <c r="J65" s="569">
        <v>1.1597467407592399</v>
      </c>
      <c r="K65" s="569">
        <v>1.1597467407592399</v>
      </c>
      <c r="L65" s="569">
        <v>1.1597467407592399</v>
      </c>
      <c r="M65" s="569">
        <v>1.1597467407592399</v>
      </c>
      <c r="N65" s="569">
        <v>1.1597467407592399</v>
      </c>
      <c r="O65" s="569">
        <v>1.1597467407592399</v>
      </c>
      <c r="P65" s="569">
        <v>1.1597467407592399</v>
      </c>
      <c r="Q65" s="569">
        <v>1.3934270541958</v>
      </c>
      <c r="R65" s="569">
        <v>1.50507431510157</v>
      </c>
      <c r="S65" s="569">
        <v>1.3423635783383299</v>
      </c>
      <c r="T65" s="569">
        <v>1.17965284157509</v>
      </c>
      <c r="U65" s="569">
        <v>1.0169421048118501</v>
      </c>
      <c r="V65" s="569">
        <v>0.85423136804861799</v>
      </c>
      <c r="W65" s="569">
        <v>0.69152063128538099</v>
      </c>
      <c r="X65" s="569">
        <v>0.528809894522144</v>
      </c>
      <c r="Y65" s="569">
        <v>0.366099157758908</v>
      </c>
      <c r="Z65" s="569">
        <v>0.223727263070263</v>
      </c>
      <c r="AA65" s="569">
        <v>0</v>
      </c>
      <c r="AB65" s="569">
        <v>0</v>
      </c>
      <c r="AC65" s="569">
        <v>0</v>
      </c>
      <c r="AD65" s="569">
        <v>0</v>
      </c>
      <c r="AE65" s="569">
        <v>0</v>
      </c>
      <c r="AF65" s="569">
        <v>0</v>
      </c>
      <c r="AG65" s="569">
        <v>0</v>
      </c>
      <c r="AH65" s="569">
        <v>0</v>
      </c>
      <c r="AI65" s="569">
        <v>0</v>
      </c>
      <c r="AJ65" s="569">
        <f t="shared" si="14"/>
        <v>23.235179758408243</v>
      </c>
      <c r="AK65" s="705"/>
      <c r="AL65" s="705"/>
      <c r="AM65" s="705"/>
      <c r="AN65" s="705"/>
      <c r="AO65" s="705"/>
      <c r="AP65" s="705"/>
      <c r="AQ65" s="705"/>
      <c r="AR65" s="705"/>
      <c r="AS65" s="705"/>
      <c r="AT65" s="705"/>
      <c r="AU65" s="705"/>
      <c r="AV65" s="705"/>
      <c r="AW65" s="705"/>
      <c r="AX65" s="705"/>
      <c r="AY65" s="705"/>
      <c r="AZ65" s="705"/>
      <c r="BA65" s="705"/>
      <c r="BB65" s="705"/>
      <c r="BC65" s="705"/>
      <c r="BD65" s="705"/>
      <c r="BE65" s="705"/>
      <c r="BF65" s="705"/>
      <c r="BG65" s="705"/>
      <c r="BH65" s="705"/>
      <c r="BI65" s="705"/>
      <c r="BJ65" s="705"/>
      <c r="BK65" s="705"/>
      <c r="BL65" s="705"/>
      <c r="BM65" s="705"/>
      <c r="BN65" s="705"/>
      <c r="BO65" s="705"/>
      <c r="BP65" s="705"/>
      <c r="BQ65" s="705"/>
      <c r="BR65" s="705"/>
    </row>
    <row r="66" spans="2:70" x14ac:dyDescent="0.2">
      <c r="B66" s="582" t="s">
        <v>689</v>
      </c>
      <c r="C66" s="569">
        <v>1.59943119380619E-2</v>
      </c>
      <c r="D66" s="569">
        <v>3.1988623876123903E-2</v>
      </c>
      <c r="E66" s="569">
        <v>3.1988623876123903E-2</v>
      </c>
      <c r="F66" s="569">
        <v>3.1988623876123903E-2</v>
      </c>
      <c r="G66" s="569">
        <v>3.9808065268065303E-2</v>
      </c>
      <c r="H66" s="569">
        <v>4.7627506660006702E-2</v>
      </c>
      <c r="I66" s="569">
        <v>4.7627506660006702E-2</v>
      </c>
      <c r="J66" s="569">
        <v>4.7627506660006702E-2</v>
      </c>
      <c r="K66" s="569">
        <v>4.7627506660006702E-2</v>
      </c>
      <c r="L66" s="569">
        <v>4.7627506660006702E-2</v>
      </c>
      <c r="M66" s="569">
        <v>4.7627506660006702E-2</v>
      </c>
      <c r="N66" s="569">
        <v>4.7627506660006702E-2</v>
      </c>
      <c r="O66" s="569">
        <v>4.7627506660006702E-2</v>
      </c>
      <c r="P66" s="569">
        <v>4.7627506660006702E-2</v>
      </c>
      <c r="Q66" s="569">
        <v>5.7224093822843804E-2</v>
      </c>
      <c r="R66" s="569">
        <v>6.18091299533799E-2</v>
      </c>
      <c r="S66" s="569">
        <v>5.51270618548119E-2</v>
      </c>
      <c r="T66" s="569">
        <v>4.8444993756243802E-2</v>
      </c>
      <c r="U66" s="569">
        <v>4.1762925657675705E-2</v>
      </c>
      <c r="V66" s="569">
        <v>3.5080857559107601E-2</v>
      </c>
      <c r="W66" s="569">
        <v>2.8398789460539503E-2</v>
      </c>
      <c r="X66" s="569">
        <v>2.1716721361971399E-2</v>
      </c>
      <c r="Y66" s="569">
        <v>1.5034653263403299E-2</v>
      </c>
      <c r="Z66" s="569">
        <v>9.1878436563436611E-3</v>
      </c>
      <c r="AA66" s="569">
        <v>0</v>
      </c>
      <c r="AB66" s="569">
        <v>0</v>
      </c>
      <c r="AC66" s="569">
        <v>0</v>
      </c>
      <c r="AD66" s="569">
        <v>0</v>
      </c>
      <c r="AE66" s="569">
        <v>0</v>
      </c>
      <c r="AF66" s="569">
        <v>0</v>
      </c>
      <c r="AG66" s="569">
        <v>0</v>
      </c>
      <c r="AH66" s="569">
        <v>0</v>
      </c>
      <c r="AI66" s="569">
        <v>0</v>
      </c>
      <c r="AJ66" s="569">
        <f t="shared" si="14"/>
        <v>0.95420287912087975</v>
      </c>
      <c r="AK66" s="705"/>
      <c r="AL66" s="705"/>
      <c r="AM66" s="705"/>
      <c r="AN66" s="705"/>
      <c r="AO66" s="705"/>
      <c r="AP66" s="705"/>
      <c r="AQ66" s="705"/>
      <c r="AR66" s="705"/>
      <c r="AS66" s="705"/>
      <c r="AT66" s="705"/>
      <c r="AU66" s="705"/>
      <c r="AV66" s="705"/>
      <c r="AW66" s="705"/>
      <c r="AX66" s="705"/>
      <c r="AY66" s="705"/>
      <c r="AZ66" s="705"/>
      <c r="BA66" s="705"/>
      <c r="BB66" s="705"/>
      <c r="BC66" s="705"/>
      <c r="BD66" s="705"/>
      <c r="BE66" s="705"/>
      <c r="BF66" s="705"/>
      <c r="BG66" s="705"/>
      <c r="BH66" s="705"/>
      <c r="BI66" s="705"/>
      <c r="BJ66" s="705"/>
      <c r="BK66" s="705"/>
      <c r="BL66" s="705"/>
      <c r="BM66" s="705"/>
      <c r="BN66" s="705"/>
      <c r="BO66" s="705"/>
      <c r="BP66" s="705"/>
      <c r="BQ66" s="705"/>
      <c r="BR66" s="705"/>
    </row>
    <row r="67" spans="2:70" x14ac:dyDescent="0.2">
      <c r="B67" s="563" t="s">
        <v>695</v>
      </c>
      <c r="C67" s="564">
        <f>+C68+C71+C78+C81</f>
        <v>1809.9201881038996</v>
      </c>
      <c r="D67" s="564">
        <f t="shared" ref="D67:AI67" si="22">+D68+D71+D78+D81</f>
        <v>1809.9201881038996</v>
      </c>
      <c r="E67" s="564">
        <f t="shared" si="22"/>
        <v>1809.9201881038996</v>
      </c>
      <c r="F67" s="564">
        <f t="shared" si="22"/>
        <v>1809.9201881038996</v>
      </c>
      <c r="G67" s="564">
        <f t="shared" si="22"/>
        <v>1809.9201881038996</v>
      </c>
      <c r="H67" s="564">
        <f t="shared" si="22"/>
        <v>1809.9201881038996</v>
      </c>
      <c r="I67" s="564">
        <f t="shared" si="22"/>
        <v>1809.9201881038996</v>
      </c>
      <c r="J67" s="564">
        <f t="shared" si="22"/>
        <v>1809.9201881038996</v>
      </c>
      <c r="K67" s="564">
        <f t="shared" si="22"/>
        <v>1809.9201881038996</v>
      </c>
      <c r="L67" s="564">
        <f t="shared" si="22"/>
        <v>1764.6721834198552</v>
      </c>
      <c r="M67" s="564">
        <f t="shared" si="22"/>
        <v>1583.6801646067793</v>
      </c>
      <c r="N67" s="564">
        <f t="shared" si="22"/>
        <v>1402.6881457931404</v>
      </c>
      <c r="O67" s="564">
        <f t="shared" si="22"/>
        <v>1221.6961270054328</v>
      </c>
      <c r="P67" s="564">
        <f t="shared" si="22"/>
        <v>1040.7041082022736</v>
      </c>
      <c r="Q67" s="564">
        <f t="shared" si="22"/>
        <v>859.71208936351684</v>
      </c>
      <c r="R67" s="564">
        <f t="shared" si="22"/>
        <v>678.72007056564178</v>
      </c>
      <c r="S67" s="564">
        <f t="shared" si="22"/>
        <v>497.72805173607276</v>
      </c>
      <c r="T67" s="564">
        <f t="shared" si="22"/>
        <v>316.73603288723302</v>
      </c>
      <c r="U67" s="564">
        <f t="shared" si="22"/>
        <v>135.74401411967716</v>
      </c>
      <c r="V67" s="564">
        <f t="shared" si="22"/>
        <v>0</v>
      </c>
      <c r="W67" s="564">
        <f t="shared" si="22"/>
        <v>0</v>
      </c>
      <c r="X67" s="564">
        <f t="shared" si="22"/>
        <v>0</v>
      </c>
      <c r="Y67" s="564">
        <f t="shared" si="22"/>
        <v>0</v>
      </c>
      <c r="Z67" s="564">
        <f t="shared" si="22"/>
        <v>0</v>
      </c>
      <c r="AA67" s="564">
        <f t="shared" si="22"/>
        <v>0</v>
      </c>
      <c r="AB67" s="564">
        <f t="shared" si="22"/>
        <v>0</v>
      </c>
      <c r="AC67" s="564">
        <f t="shared" si="22"/>
        <v>0</v>
      </c>
      <c r="AD67" s="564">
        <f t="shared" si="22"/>
        <v>0</v>
      </c>
      <c r="AE67" s="564">
        <f t="shared" si="22"/>
        <v>0</v>
      </c>
      <c r="AF67" s="564">
        <f t="shared" si="22"/>
        <v>0</v>
      </c>
      <c r="AG67" s="564">
        <f t="shared" si="22"/>
        <v>0</v>
      </c>
      <c r="AH67" s="564">
        <f t="shared" si="22"/>
        <v>0</v>
      </c>
      <c r="AI67" s="564">
        <f t="shared" si="22"/>
        <v>0</v>
      </c>
      <c r="AJ67" s="564">
        <f t="shared" si="14"/>
        <v>25791.362680634727</v>
      </c>
      <c r="AK67" s="705"/>
      <c r="AL67" s="705"/>
      <c r="AM67" s="705"/>
      <c r="AN67" s="705"/>
      <c r="AO67" s="705"/>
      <c r="AP67" s="705"/>
      <c r="AQ67" s="705"/>
      <c r="AR67" s="705"/>
      <c r="AS67" s="705"/>
      <c r="AT67" s="705"/>
      <c r="AU67" s="705"/>
      <c r="AV67" s="705"/>
      <c r="AW67" s="705"/>
      <c r="AX67" s="705"/>
      <c r="AY67" s="705"/>
      <c r="AZ67" s="705"/>
      <c r="BA67" s="705"/>
      <c r="BB67" s="705"/>
      <c r="BC67" s="705"/>
      <c r="BD67" s="705"/>
      <c r="BE67" s="705"/>
      <c r="BF67" s="705"/>
      <c r="BG67" s="705"/>
      <c r="BH67" s="705"/>
      <c r="BI67" s="705"/>
      <c r="BJ67" s="705"/>
      <c r="BK67" s="705"/>
      <c r="BL67" s="705"/>
      <c r="BM67" s="705"/>
      <c r="BN67" s="705"/>
      <c r="BO67" s="705"/>
      <c r="BP67" s="705"/>
      <c r="BQ67" s="705"/>
      <c r="BR67" s="705"/>
    </row>
    <row r="68" spans="2:70" x14ac:dyDescent="0.2">
      <c r="B68" s="269" t="s">
        <v>696</v>
      </c>
      <c r="C68" s="569">
        <f>+C69+C70</f>
        <v>275.64685168002796</v>
      </c>
      <c r="D68" s="569">
        <f t="shared" ref="D68:AI68" si="23">+D69+D70</f>
        <v>275.64685168002796</v>
      </c>
      <c r="E68" s="569">
        <f t="shared" si="23"/>
        <v>275.64685168002796</v>
      </c>
      <c r="F68" s="569">
        <f t="shared" si="23"/>
        <v>275.64685168002796</v>
      </c>
      <c r="G68" s="569">
        <f t="shared" si="23"/>
        <v>275.64685168002796</v>
      </c>
      <c r="H68" s="569">
        <f t="shared" si="23"/>
        <v>275.64685168002796</v>
      </c>
      <c r="I68" s="569">
        <f t="shared" si="23"/>
        <v>275.64685168002796</v>
      </c>
      <c r="J68" s="569">
        <f t="shared" si="23"/>
        <v>275.64685168002796</v>
      </c>
      <c r="K68" s="569">
        <f t="shared" si="23"/>
        <v>275.64685168002796</v>
      </c>
      <c r="L68" s="569">
        <f t="shared" si="23"/>
        <v>268.75568039160964</v>
      </c>
      <c r="M68" s="569">
        <f t="shared" si="23"/>
        <v>241.1909952225831</v>
      </c>
      <c r="N68" s="569">
        <f t="shared" si="23"/>
        <v>213.62631005355735</v>
      </c>
      <c r="O68" s="569">
        <f t="shared" si="23"/>
        <v>186.06162488964861</v>
      </c>
      <c r="P68" s="569">
        <f t="shared" si="23"/>
        <v>158.49693972062212</v>
      </c>
      <c r="Q68" s="569">
        <f t="shared" si="23"/>
        <v>130.93225454647759</v>
      </c>
      <c r="R68" s="569">
        <f t="shared" si="23"/>
        <v>103.36756938256912</v>
      </c>
      <c r="S68" s="569">
        <f t="shared" si="23"/>
        <v>75.802884208425326</v>
      </c>
      <c r="T68" s="569">
        <f t="shared" si="23"/>
        <v>48.238199034281216</v>
      </c>
      <c r="U68" s="569">
        <f t="shared" si="23"/>
        <v>20.673513880608123</v>
      </c>
      <c r="V68" s="569">
        <f t="shared" si="23"/>
        <v>0</v>
      </c>
      <c r="W68" s="569">
        <f t="shared" si="23"/>
        <v>0</v>
      </c>
      <c r="X68" s="569">
        <f t="shared" si="23"/>
        <v>0</v>
      </c>
      <c r="Y68" s="569">
        <f t="shared" si="23"/>
        <v>0</v>
      </c>
      <c r="Z68" s="569">
        <f t="shared" si="23"/>
        <v>0</v>
      </c>
      <c r="AA68" s="569">
        <f t="shared" si="23"/>
        <v>0</v>
      </c>
      <c r="AB68" s="569">
        <f t="shared" si="23"/>
        <v>0</v>
      </c>
      <c r="AC68" s="569">
        <f t="shared" si="23"/>
        <v>0</v>
      </c>
      <c r="AD68" s="569">
        <f t="shared" si="23"/>
        <v>0</v>
      </c>
      <c r="AE68" s="569">
        <f t="shared" si="23"/>
        <v>0</v>
      </c>
      <c r="AF68" s="569">
        <f t="shared" si="23"/>
        <v>0</v>
      </c>
      <c r="AG68" s="569">
        <f t="shared" si="23"/>
        <v>0</v>
      </c>
      <c r="AH68" s="569">
        <f t="shared" si="23"/>
        <v>0</v>
      </c>
      <c r="AI68" s="569">
        <f t="shared" si="23"/>
        <v>0</v>
      </c>
      <c r="AJ68" s="569">
        <f t="shared" si="14"/>
        <v>3927.9676364506336</v>
      </c>
      <c r="AK68" s="705"/>
      <c r="AL68" s="705"/>
      <c r="AM68" s="705"/>
      <c r="AN68" s="705"/>
      <c r="AO68" s="705"/>
      <c r="AP68" s="705"/>
      <c r="AQ68" s="705"/>
      <c r="AR68" s="705"/>
      <c r="AS68" s="705"/>
      <c r="AT68" s="705"/>
      <c r="AU68" s="705"/>
      <c r="AV68" s="705"/>
      <c r="AW68" s="705"/>
      <c r="AX68" s="705"/>
      <c r="AY68" s="705"/>
      <c r="AZ68" s="705"/>
      <c r="BA68" s="705"/>
      <c r="BB68" s="705"/>
      <c r="BC68" s="705"/>
      <c r="BD68" s="705"/>
      <c r="BE68" s="705"/>
      <c r="BF68" s="705"/>
      <c r="BG68" s="705"/>
      <c r="BH68" s="705"/>
      <c r="BI68" s="705"/>
      <c r="BJ68" s="705"/>
      <c r="BK68" s="705"/>
      <c r="BL68" s="705"/>
      <c r="BM68" s="705"/>
      <c r="BN68" s="705"/>
      <c r="BO68" s="705"/>
      <c r="BP68" s="705"/>
      <c r="BQ68" s="705"/>
      <c r="BR68" s="705"/>
    </row>
    <row r="69" spans="2:70" x14ac:dyDescent="0.2">
      <c r="B69" s="582" t="s">
        <v>688</v>
      </c>
      <c r="C69" s="569">
        <v>272.38240760292399</v>
      </c>
      <c r="D69" s="569">
        <v>272.38240760292399</v>
      </c>
      <c r="E69" s="569">
        <v>272.38240760292399</v>
      </c>
      <c r="F69" s="569">
        <v>272.38240760292399</v>
      </c>
      <c r="G69" s="569">
        <v>272.38240760292399</v>
      </c>
      <c r="H69" s="569">
        <v>272.38240760292399</v>
      </c>
      <c r="I69" s="569">
        <v>272.38240760292399</v>
      </c>
      <c r="J69" s="569">
        <v>272.38240760292399</v>
      </c>
      <c r="K69" s="569">
        <v>272.38240760292399</v>
      </c>
      <c r="L69" s="569">
        <v>265.57284741694502</v>
      </c>
      <c r="M69" s="569">
        <v>238.33460665767601</v>
      </c>
      <c r="N69" s="569">
        <v>211.09636589329</v>
      </c>
      <c r="O69" s="569">
        <v>183.85812513402101</v>
      </c>
      <c r="P69" s="569">
        <v>156.61988437475202</v>
      </c>
      <c r="Q69" s="569">
        <v>129.38164361036499</v>
      </c>
      <c r="R69" s="569">
        <v>102.143402856214</v>
      </c>
      <c r="S69" s="569">
        <v>74.905162091827705</v>
      </c>
      <c r="T69" s="569">
        <v>47.666921327441095</v>
      </c>
      <c r="U69" s="569">
        <v>20.428680573290002</v>
      </c>
      <c r="V69" s="569">
        <v>0</v>
      </c>
      <c r="W69" s="569">
        <v>0</v>
      </c>
      <c r="X69" s="569">
        <v>0</v>
      </c>
      <c r="Y69" s="569">
        <v>0</v>
      </c>
      <c r="Z69" s="569">
        <v>0</v>
      </c>
      <c r="AA69" s="569">
        <v>0</v>
      </c>
      <c r="AB69" s="569">
        <v>0</v>
      </c>
      <c r="AC69" s="569">
        <v>0</v>
      </c>
      <c r="AD69" s="569">
        <v>0</v>
      </c>
      <c r="AE69" s="569">
        <v>0</v>
      </c>
      <c r="AF69" s="569">
        <v>0</v>
      </c>
      <c r="AG69" s="569">
        <v>0</v>
      </c>
      <c r="AH69" s="569">
        <v>0</v>
      </c>
      <c r="AI69" s="569">
        <v>0</v>
      </c>
      <c r="AJ69" s="569">
        <f t="shared" si="14"/>
        <v>3881.4493083621383</v>
      </c>
      <c r="AK69" s="705"/>
      <c r="AL69" s="705"/>
      <c r="AM69" s="705"/>
      <c r="AN69" s="705"/>
      <c r="AO69" s="705"/>
      <c r="AP69" s="705"/>
      <c r="AQ69" s="705"/>
      <c r="AR69" s="705"/>
      <c r="AS69" s="705"/>
      <c r="AT69" s="705"/>
      <c r="AU69" s="705"/>
      <c r="AV69" s="705"/>
      <c r="AW69" s="705"/>
      <c r="AX69" s="705"/>
      <c r="AY69" s="705"/>
      <c r="AZ69" s="705"/>
      <c r="BA69" s="705"/>
      <c r="BB69" s="705"/>
      <c r="BC69" s="705"/>
      <c r="BD69" s="705"/>
      <c r="BE69" s="705"/>
      <c r="BF69" s="705"/>
      <c r="BG69" s="705"/>
      <c r="BH69" s="705"/>
      <c r="BI69" s="705"/>
      <c r="BJ69" s="705"/>
      <c r="BK69" s="705"/>
      <c r="BL69" s="705"/>
      <c r="BM69" s="705"/>
      <c r="BN69" s="705"/>
      <c r="BO69" s="705"/>
      <c r="BP69" s="705"/>
      <c r="BQ69" s="705"/>
      <c r="BR69" s="705"/>
    </row>
    <row r="70" spans="2:70" x14ac:dyDescent="0.2">
      <c r="B70" s="582" t="s">
        <v>689</v>
      </c>
      <c r="C70" s="569">
        <v>3.26444407710397</v>
      </c>
      <c r="D70" s="569">
        <v>3.26444407710397</v>
      </c>
      <c r="E70" s="569">
        <v>3.26444407710397</v>
      </c>
      <c r="F70" s="569">
        <v>3.26444407710397</v>
      </c>
      <c r="G70" s="569">
        <v>3.26444407710397</v>
      </c>
      <c r="H70" s="569">
        <v>3.26444407710397</v>
      </c>
      <c r="I70" s="569">
        <v>3.26444407710397</v>
      </c>
      <c r="J70" s="569">
        <v>3.26444407710397</v>
      </c>
      <c r="K70" s="569">
        <v>3.26444407710397</v>
      </c>
      <c r="L70" s="569">
        <v>3.1828329746646</v>
      </c>
      <c r="M70" s="569">
        <v>2.8563885649071001</v>
      </c>
      <c r="N70" s="569">
        <v>2.5299441602673496</v>
      </c>
      <c r="O70" s="569">
        <v>2.2034997556275999</v>
      </c>
      <c r="P70" s="569">
        <v>1.87705534587011</v>
      </c>
      <c r="Q70" s="569">
        <v>1.5506109361126099</v>
      </c>
      <c r="R70" s="569">
        <v>1.2241665263551198</v>
      </c>
      <c r="S70" s="569">
        <v>0.89772211659761991</v>
      </c>
      <c r="T70" s="569">
        <v>0.57127770684012402</v>
      </c>
      <c r="U70" s="569">
        <v>0.244833307318122</v>
      </c>
      <c r="V70" s="569">
        <v>0</v>
      </c>
      <c r="W70" s="569">
        <v>0</v>
      </c>
      <c r="X70" s="569">
        <v>0</v>
      </c>
      <c r="Y70" s="569">
        <v>0</v>
      </c>
      <c r="Z70" s="569">
        <v>0</v>
      </c>
      <c r="AA70" s="569">
        <v>0</v>
      </c>
      <c r="AB70" s="569">
        <v>0</v>
      </c>
      <c r="AC70" s="569">
        <v>0</v>
      </c>
      <c r="AD70" s="569">
        <v>0</v>
      </c>
      <c r="AE70" s="569">
        <v>0</v>
      </c>
      <c r="AF70" s="569">
        <v>0</v>
      </c>
      <c r="AG70" s="569">
        <v>0</v>
      </c>
      <c r="AH70" s="569">
        <v>0</v>
      </c>
      <c r="AI70" s="569">
        <v>0</v>
      </c>
      <c r="AJ70" s="569">
        <f t="shared" si="14"/>
        <v>46.518328088496084</v>
      </c>
      <c r="AK70" s="705"/>
      <c r="AL70" s="705"/>
      <c r="AM70" s="705"/>
      <c r="AN70" s="705"/>
      <c r="AO70" s="705"/>
      <c r="AP70" s="705"/>
      <c r="AQ70" s="705"/>
      <c r="AR70" s="705"/>
      <c r="AS70" s="705"/>
      <c r="AT70" s="705"/>
      <c r="AU70" s="705"/>
      <c r="AV70" s="705"/>
      <c r="AW70" s="705"/>
      <c r="AX70" s="705"/>
      <c r="AY70" s="705"/>
      <c r="AZ70" s="705"/>
      <c r="BA70" s="705"/>
      <c r="BB70" s="705"/>
      <c r="BC70" s="705"/>
      <c r="BD70" s="705"/>
      <c r="BE70" s="705"/>
      <c r="BF70" s="705"/>
      <c r="BG70" s="705"/>
      <c r="BH70" s="705"/>
      <c r="BI70" s="705"/>
      <c r="BJ70" s="705"/>
      <c r="BK70" s="705"/>
      <c r="BL70" s="705"/>
      <c r="BM70" s="705"/>
      <c r="BN70" s="705"/>
      <c r="BO70" s="705"/>
      <c r="BP70" s="705"/>
      <c r="BQ70" s="705"/>
      <c r="BR70" s="705"/>
    </row>
    <row r="71" spans="2:70" x14ac:dyDescent="0.2">
      <c r="B71" s="269" t="s">
        <v>697</v>
      </c>
      <c r="C71" s="569">
        <f>+C72+C75</f>
        <v>1046.0693659199999</v>
      </c>
      <c r="D71" s="569">
        <f t="shared" ref="D71:AI71" si="24">+D72+D75</f>
        <v>1046.0693659199999</v>
      </c>
      <c r="E71" s="569">
        <f t="shared" si="24"/>
        <v>1046.0693659199999</v>
      </c>
      <c r="F71" s="569">
        <f t="shared" si="24"/>
        <v>1046.0693659199999</v>
      </c>
      <c r="G71" s="569">
        <f t="shared" si="24"/>
        <v>1046.0693659199999</v>
      </c>
      <c r="H71" s="569">
        <f t="shared" si="24"/>
        <v>1046.0693659199999</v>
      </c>
      <c r="I71" s="569">
        <f t="shared" si="24"/>
        <v>1046.0693659199999</v>
      </c>
      <c r="J71" s="569">
        <f t="shared" si="24"/>
        <v>1046.0693659199999</v>
      </c>
      <c r="K71" s="569">
        <f t="shared" si="24"/>
        <v>1046.0693659199999</v>
      </c>
      <c r="L71" s="569">
        <f t="shared" si="24"/>
        <v>1019.9176317800001</v>
      </c>
      <c r="M71" s="569">
        <f t="shared" si="24"/>
        <v>915.31069518000004</v>
      </c>
      <c r="N71" s="569">
        <f t="shared" si="24"/>
        <v>810.70375859000001</v>
      </c>
      <c r="O71" s="569">
        <f t="shared" si="24"/>
        <v>706.09682200999998</v>
      </c>
      <c r="P71" s="569">
        <f t="shared" si="24"/>
        <v>601.48988542000006</v>
      </c>
      <c r="Q71" s="569">
        <f t="shared" si="24"/>
        <v>496.88294880999996</v>
      </c>
      <c r="R71" s="569">
        <f t="shared" si="24"/>
        <v>392.27601222000004</v>
      </c>
      <c r="S71" s="569">
        <f t="shared" si="24"/>
        <v>287.66907563000001</v>
      </c>
      <c r="T71" s="569">
        <f t="shared" si="24"/>
        <v>183.06213901000001</v>
      </c>
      <c r="U71" s="569">
        <f t="shared" si="24"/>
        <v>78.455202439999994</v>
      </c>
      <c r="V71" s="569">
        <f t="shared" si="24"/>
        <v>0</v>
      </c>
      <c r="W71" s="569">
        <f t="shared" si="24"/>
        <v>0</v>
      </c>
      <c r="X71" s="569">
        <f t="shared" si="24"/>
        <v>0</v>
      </c>
      <c r="Y71" s="569">
        <f t="shared" si="24"/>
        <v>0</v>
      </c>
      <c r="Z71" s="569">
        <f t="shared" si="24"/>
        <v>0</v>
      </c>
      <c r="AA71" s="569">
        <f t="shared" si="24"/>
        <v>0</v>
      </c>
      <c r="AB71" s="569">
        <f t="shared" si="24"/>
        <v>0</v>
      </c>
      <c r="AC71" s="569">
        <f t="shared" si="24"/>
        <v>0</v>
      </c>
      <c r="AD71" s="569">
        <f t="shared" si="24"/>
        <v>0</v>
      </c>
      <c r="AE71" s="569">
        <f t="shared" si="24"/>
        <v>0</v>
      </c>
      <c r="AF71" s="569">
        <f t="shared" si="24"/>
        <v>0</v>
      </c>
      <c r="AG71" s="569">
        <f t="shared" si="24"/>
        <v>0</v>
      </c>
      <c r="AH71" s="569">
        <f t="shared" si="24"/>
        <v>0</v>
      </c>
      <c r="AI71" s="569">
        <f t="shared" si="24"/>
        <v>0</v>
      </c>
      <c r="AJ71" s="569">
        <f t="shared" si="14"/>
        <v>14906.488464369999</v>
      </c>
      <c r="AK71" s="705"/>
      <c r="AL71" s="705"/>
      <c r="AM71" s="705"/>
      <c r="AN71" s="705"/>
      <c r="AO71" s="705"/>
      <c r="AP71" s="705"/>
      <c r="AQ71" s="705"/>
      <c r="AR71" s="705"/>
      <c r="AS71" s="705"/>
      <c r="AT71" s="705"/>
      <c r="AU71" s="705"/>
      <c r="AV71" s="705"/>
      <c r="AW71" s="705"/>
      <c r="AX71" s="705"/>
      <c r="AY71" s="705"/>
      <c r="AZ71" s="705"/>
      <c r="BA71" s="705"/>
      <c r="BB71" s="705"/>
      <c r="BC71" s="705"/>
      <c r="BD71" s="705"/>
      <c r="BE71" s="705"/>
      <c r="BF71" s="705"/>
      <c r="BG71" s="705"/>
      <c r="BH71" s="705"/>
      <c r="BI71" s="705"/>
      <c r="BJ71" s="705"/>
      <c r="BK71" s="705"/>
      <c r="BL71" s="705"/>
      <c r="BM71" s="705"/>
      <c r="BN71" s="705"/>
      <c r="BO71" s="705"/>
      <c r="BP71" s="705"/>
      <c r="BQ71" s="705"/>
      <c r="BR71" s="705"/>
    </row>
    <row r="72" spans="2:70" x14ac:dyDescent="0.2">
      <c r="B72" s="582" t="s">
        <v>688</v>
      </c>
      <c r="C72" s="569">
        <f>+C73+C74</f>
        <v>922.85604895999995</v>
      </c>
      <c r="D72" s="569">
        <f t="shared" ref="D72:AI72" si="25">+D73+D74</f>
        <v>922.85604895999995</v>
      </c>
      <c r="E72" s="569">
        <f t="shared" si="25"/>
        <v>922.85604895999995</v>
      </c>
      <c r="F72" s="569">
        <f t="shared" si="25"/>
        <v>922.85604895999995</v>
      </c>
      <c r="G72" s="569">
        <f t="shared" si="25"/>
        <v>922.85604895999995</v>
      </c>
      <c r="H72" s="569">
        <f t="shared" si="25"/>
        <v>922.85604895999995</v>
      </c>
      <c r="I72" s="569">
        <f t="shared" si="25"/>
        <v>922.85604895999995</v>
      </c>
      <c r="J72" s="569">
        <f t="shared" si="25"/>
        <v>922.85604895999995</v>
      </c>
      <c r="K72" s="569">
        <f t="shared" si="25"/>
        <v>922.85604895999995</v>
      </c>
      <c r="L72" s="569">
        <f t="shared" si="25"/>
        <v>899.78464774000008</v>
      </c>
      <c r="M72" s="569">
        <f t="shared" si="25"/>
        <v>807.49904284000002</v>
      </c>
      <c r="N72" s="569">
        <f t="shared" si="25"/>
        <v>715.21343794999996</v>
      </c>
      <c r="O72" s="569">
        <f t="shared" si="25"/>
        <v>622.92783305</v>
      </c>
      <c r="P72" s="569">
        <f t="shared" si="25"/>
        <v>530.64222816000006</v>
      </c>
      <c r="Q72" s="569">
        <f t="shared" si="25"/>
        <v>438.35662324999998</v>
      </c>
      <c r="R72" s="569">
        <f t="shared" si="25"/>
        <v>346.07101837000005</v>
      </c>
      <c r="S72" s="569">
        <f t="shared" si="25"/>
        <v>253.78541347000001</v>
      </c>
      <c r="T72" s="569">
        <f t="shared" si="25"/>
        <v>161.49980857</v>
      </c>
      <c r="U72" s="569">
        <f t="shared" si="25"/>
        <v>69.214203679999997</v>
      </c>
      <c r="V72" s="569">
        <f t="shared" si="25"/>
        <v>0</v>
      </c>
      <c r="W72" s="569">
        <f t="shared" si="25"/>
        <v>0</v>
      </c>
      <c r="X72" s="569">
        <f t="shared" si="25"/>
        <v>0</v>
      </c>
      <c r="Y72" s="569">
        <f t="shared" si="25"/>
        <v>0</v>
      </c>
      <c r="Z72" s="569">
        <f t="shared" si="25"/>
        <v>0</v>
      </c>
      <c r="AA72" s="569">
        <f t="shared" si="25"/>
        <v>0</v>
      </c>
      <c r="AB72" s="569">
        <f t="shared" si="25"/>
        <v>0</v>
      </c>
      <c r="AC72" s="569">
        <f t="shared" si="25"/>
        <v>0</v>
      </c>
      <c r="AD72" s="569">
        <f t="shared" si="25"/>
        <v>0</v>
      </c>
      <c r="AE72" s="569">
        <f t="shared" si="25"/>
        <v>0</v>
      </c>
      <c r="AF72" s="569">
        <f t="shared" si="25"/>
        <v>0</v>
      </c>
      <c r="AG72" s="569">
        <f t="shared" si="25"/>
        <v>0</v>
      </c>
      <c r="AH72" s="569">
        <f t="shared" si="25"/>
        <v>0</v>
      </c>
      <c r="AI72" s="569">
        <f t="shared" si="25"/>
        <v>0</v>
      </c>
      <c r="AJ72" s="569">
        <f t="shared" si="14"/>
        <v>13150.698697720001</v>
      </c>
      <c r="AK72" s="705"/>
      <c r="AL72" s="705"/>
      <c r="AM72" s="705"/>
      <c r="AN72" s="705"/>
      <c r="AO72" s="705"/>
      <c r="AP72" s="705"/>
      <c r="AQ72" s="705"/>
      <c r="AR72" s="705"/>
      <c r="AS72" s="705"/>
      <c r="AT72" s="705"/>
      <c r="AU72" s="705"/>
      <c r="AV72" s="705"/>
      <c r="AW72" s="705"/>
      <c r="AX72" s="705"/>
      <c r="AY72" s="705"/>
      <c r="AZ72" s="705"/>
      <c r="BA72" s="705"/>
      <c r="BB72" s="705"/>
      <c r="BC72" s="705"/>
      <c r="BD72" s="705"/>
      <c r="BE72" s="705"/>
      <c r="BF72" s="705"/>
      <c r="BG72" s="705"/>
      <c r="BH72" s="705"/>
      <c r="BI72" s="705"/>
      <c r="BJ72" s="705"/>
      <c r="BK72" s="705"/>
      <c r="BL72" s="705"/>
      <c r="BM72" s="705"/>
      <c r="BN72" s="705"/>
      <c r="BO72" s="705"/>
      <c r="BP72" s="705"/>
      <c r="BQ72" s="705"/>
      <c r="BR72" s="705"/>
    </row>
    <row r="73" spans="2:70" x14ac:dyDescent="0.2">
      <c r="B73" s="583" t="s">
        <v>691</v>
      </c>
      <c r="C73" s="569">
        <v>353.89517668000002</v>
      </c>
      <c r="D73" s="569">
        <v>353.89517668000002</v>
      </c>
      <c r="E73" s="569">
        <v>353.89517668000002</v>
      </c>
      <c r="F73" s="569">
        <v>353.89517668000002</v>
      </c>
      <c r="G73" s="569">
        <v>353.89517668000002</v>
      </c>
      <c r="H73" s="569">
        <v>353.89517668000002</v>
      </c>
      <c r="I73" s="569">
        <v>353.89517668000002</v>
      </c>
      <c r="J73" s="569">
        <v>353.89517668000002</v>
      </c>
      <c r="K73" s="569">
        <v>353.89517668000002</v>
      </c>
      <c r="L73" s="569">
        <v>345.04779726999999</v>
      </c>
      <c r="M73" s="569">
        <v>309.65827960000001</v>
      </c>
      <c r="N73" s="569">
        <v>274.26876193999999</v>
      </c>
      <c r="O73" s="569">
        <v>238.87924425999998</v>
      </c>
      <c r="P73" s="569">
        <v>203.48972659999998</v>
      </c>
      <c r="Q73" s="569">
        <v>168.10020892</v>
      </c>
      <c r="R73" s="569">
        <v>132.71069126</v>
      </c>
      <c r="S73" s="569">
        <v>97.321173590000001</v>
      </c>
      <c r="T73" s="569">
        <v>61.931655920000004</v>
      </c>
      <c r="U73" s="569">
        <v>26.542138250000001</v>
      </c>
      <c r="V73" s="569">
        <v>0</v>
      </c>
      <c r="W73" s="569">
        <v>0</v>
      </c>
      <c r="X73" s="569">
        <v>0</v>
      </c>
      <c r="Y73" s="569">
        <v>0</v>
      </c>
      <c r="Z73" s="569">
        <v>0</v>
      </c>
      <c r="AA73" s="569">
        <v>0</v>
      </c>
      <c r="AB73" s="569">
        <v>0</v>
      </c>
      <c r="AC73" s="569">
        <v>0</v>
      </c>
      <c r="AD73" s="569">
        <v>0</v>
      </c>
      <c r="AE73" s="569">
        <v>0</v>
      </c>
      <c r="AF73" s="569">
        <v>0</v>
      </c>
      <c r="AG73" s="569">
        <v>0</v>
      </c>
      <c r="AH73" s="569">
        <v>0</v>
      </c>
      <c r="AI73" s="569">
        <v>0</v>
      </c>
      <c r="AJ73" s="569">
        <f t="shared" si="14"/>
        <v>5043.0062677300002</v>
      </c>
      <c r="AK73" s="705"/>
      <c r="AL73" s="705"/>
      <c r="AM73" s="705"/>
      <c r="AN73" s="705"/>
      <c r="AO73" s="705"/>
      <c r="AP73" s="705"/>
      <c r="AQ73" s="705"/>
      <c r="AR73" s="705"/>
      <c r="AS73" s="705"/>
      <c r="AT73" s="705"/>
      <c r="AU73" s="705"/>
      <c r="AV73" s="705"/>
      <c r="AW73" s="705"/>
      <c r="AX73" s="705"/>
      <c r="AY73" s="705"/>
      <c r="AZ73" s="705"/>
      <c r="BA73" s="705"/>
      <c r="BB73" s="705"/>
      <c r="BC73" s="705"/>
      <c r="BD73" s="705"/>
      <c r="BE73" s="705"/>
      <c r="BF73" s="705"/>
      <c r="BG73" s="705"/>
      <c r="BH73" s="705"/>
      <c r="BI73" s="705"/>
      <c r="BJ73" s="705"/>
      <c r="BK73" s="705"/>
      <c r="BL73" s="705"/>
      <c r="BM73" s="705"/>
      <c r="BN73" s="705"/>
      <c r="BO73" s="705"/>
      <c r="BP73" s="705"/>
      <c r="BQ73" s="705"/>
      <c r="BR73" s="705"/>
    </row>
    <row r="74" spans="2:70" x14ac:dyDescent="0.2">
      <c r="B74" s="584" t="s">
        <v>692</v>
      </c>
      <c r="C74" s="569">
        <v>568.96087227999999</v>
      </c>
      <c r="D74" s="569">
        <v>568.96087227999999</v>
      </c>
      <c r="E74" s="569">
        <v>568.96087227999999</v>
      </c>
      <c r="F74" s="569">
        <v>568.96087227999999</v>
      </c>
      <c r="G74" s="569">
        <v>568.96087227999999</v>
      </c>
      <c r="H74" s="569">
        <v>568.96087227999999</v>
      </c>
      <c r="I74" s="569">
        <v>568.96087227999999</v>
      </c>
      <c r="J74" s="569">
        <v>568.96087227999999</v>
      </c>
      <c r="K74" s="569">
        <v>568.96087227999999</v>
      </c>
      <c r="L74" s="569">
        <v>554.73685047000004</v>
      </c>
      <c r="M74" s="569">
        <v>497.84076324</v>
      </c>
      <c r="N74" s="569">
        <v>440.94467600999997</v>
      </c>
      <c r="O74" s="569">
        <v>384.04858879</v>
      </c>
      <c r="P74" s="569">
        <v>327.15250156000002</v>
      </c>
      <c r="Q74" s="569">
        <v>270.25641432999998</v>
      </c>
      <c r="R74" s="569">
        <v>213.36032711000001</v>
      </c>
      <c r="S74" s="569">
        <v>156.46423988000001</v>
      </c>
      <c r="T74" s="569">
        <v>99.568152650000002</v>
      </c>
      <c r="U74" s="569">
        <v>42.672065429999996</v>
      </c>
      <c r="V74" s="569">
        <v>0</v>
      </c>
      <c r="W74" s="569">
        <v>0</v>
      </c>
      <c r="X74" s="569">
        <v>0</v>
      </c>
      <c r="Y74" s="569">
        <v>0</v>
      </c>
      <c r="Z74" s="569">
        <v>0</v>
      </c>
      <c r="AA74" s="569">
        <v>0</v>
      </c>
      <c r="AB74" s="569">
        <v>0</v>
      </c>
      <c r="AC74" s="569">
        <v>0</v>
      </c>
      <c r="AD74" s="569">
        <v>0</v>
      </c>
      <c r="AE74" s="569">
        <v>0</v>
      </c>
      <c r="AF74" s="569">
        <v>0</v>
      </c>
      <c r="AG74" s="569">
        <v>0</v>
      </c>
      <c r="AH74" s="569">
        <v>0</v>
      </c>
      <c r="AI74" s="569">
        <v>0</v>
      </c>
      <c r="AJ74" s="569">
        <f t="shared" si="14"/>
        <v>8107.6924299900002</v>
      </c>
      <c r="AK74" s="705"/>
      <c r="AL74" s="705"/>
      <c r="AM74" s="705"/>
      <c r="AN74" s="705"/>
      <c r="AO74" s="705"/>
      <c r="AP74" s="705"/>
      <c r="AQ74" s="705"/>
      <c r="AR74" s="705"/>
      <c r="AS74" s="705"/>
      <c r="AT74" s="705"/>
      <c r="AU74" s="705"/>
      <c r="AV74" s="705"/>
      <c r="AW74" s="705"/>
      <c r="AX74" s="705"/>
      <c r="AY74" s="705"/>
      <c r="AZ74" s="705"/>
      <c r="BA74" s="705"/>
      <c r="BB74" s="705"/>
      <c r="BC74" s="705"/>
      <c r="BD74" s="705"/>
      <c r="BE74" s="705"/>
      <c r="BF74" s="705"/>
      <c r="BG74" s="705"/>
      <c r="BH74" s="705"/>
      <c r="BI74" s="705"/>
      <c r="BJ74" s="705"/>
      <c r="BK74" s="705"/>
      <c r="BL74" s="705"/>
      <c r="BM74" s="705"/>
      <c r="BN74" s="705"/>
      <c r="BO74" s="705"/>
      <c r="BP74" s="705"/>
      <c r="BQ74" s="705"/>
      <c r="BR74" s="705"/>
    </row>
    <row r="75" spans="2:70" x14ac:dyDescent="0.2">
      <c r="B75" s="582" t="s">
        <v>689</v>
      </c>
      <c r="C75" s="569">
        <f>+C76+C77</f>
        <v>123.21331696000001</v>
      </c>
      <c r="D75" s="569">
        <f t="shared" ref="D75:AI75" si="26">+D76+D77</f>
        <v>123.21331696000001</v>
      </c>
      <c r="E75" s="569">
        <f t="shared" si="26"/>
        <v>123.21331696000001</v>
      </c>
      <c r="F75" s="569">
        <f t="shared" si="26"/>
        <v>123.21331696000001</v>
      </c>
      <c r="G75" s="569">
        <f t="shared" si="26"/>
        <v>123.21331696000001</v>
      </c>
      <c r="H75" s="569">
        <f t="shared" si="26"/>
        <v>123.21331696000001</v>
      </c>
      <c r="I75" s="569">
        <f t="shared" si="26"/>
        <v>123.21331696000001</v>
      </c>
      <c r="J75" s="569">
        <f t="shared" si="26"/>
        <v>123.21331696000001</v>
      </c>
      <c r="K75" s="569">
        <f t="shared" si="26"/>
        <v>123.21331696000001</v>
      </c>
      <c r="L75" s="569">
        <f t="shared" si="26"/>
        <v>120.13298404</v>
      </c>
      <c r="M75" s="569">
        <f t="shared" si="26"/>
        <v>107.81165233999999</v>
      </c>
      <c r="N75" s="569">
        <f t="shared" si="26"/>
        <v>95.490320640000007</v>
      </c>
      <c r="O75" s="569">
        <f t="shared" si="26"/>
        <v>83.168988960000007</v>
      </c>
      <c r="P75" s="569">
        <f t="shared" si="26"/>
        <v>70.847657260000005</v>
      </c>
      <c r="Q75" s="569">
        <f t="shared" si="26"/>
        <v>58.526325559999997</v>
      </c>
      <c r="R75" s="569">
        <f t="shared" si="26"/>
        <v>46.204993849999994</v>
      </c>
      <c r="S75" s="569">
        <f t="shared" si="26"/>
        <v>33.88366216</v>
      </c>
      <c r="T75" s="569">
        <f t="shared" si="26"/>
        <v>21.562330439999997</v>
      </c>
      <c r="U75" s="569">
        <f t="shared" si="26"/>
        <v>9.2409987600000001</v>
      </c>
      <c r="V75" s="569">
        <f t="shared" si="26"/>
        <v>0</v>
      </c>
      <c r="W75" s="569">
        <f t="shared" si="26"/>
        <v>0</v>
      </c>
      <c r="X75" s="569">
        <f t="shared" si="26"/>
        <v>0</v>
      </c>
      <c r="Y75" s="569">
        <f t="shared" si="26"/>
        <v>0</v>
      </c>
      <c r="Z75" s="569">
        <f t="shared" si="26"/>
        <v>0</v>
      </c>
      <c r="AA75" s="569">
        <f t="shared" si="26"/>
        <v>0</v>
      </c>
      <c r="AB75" s="569">
        <f t="shared" si="26"/>
        <v>0</v>
      </c>
      <c r="AC75" s="569">
        <f t="shared" si="26"/>
        <v>0</v>
      </c>
      <c r="AD75" s="569">
        <f t="shared" si="26"/>
        <v>0</v>
      </c>
      <c r="AE75" s="569">
        <f t="shared" si="26"/>
        <v>0</v>
      </c>
      <c r="AF75" s="569">
        <f t="shared" si="26"/>
        <v>0</v>
      </c>
      <c r="AG75" s="569">
        <f t="shared" si="26"/>
        <v>0</v>
      </c>
      <c r="AH75" s="569">
        <f t="shared" si="26"/>
        <v>0</v>
      </c>
      <c r="AI75" s="569">
        <f t="shared" si="26"/>
        <v>0</v>
      </c>
      <c r="AJ75" s="569">
        <f t="shared" si="14"/>
        <v>1755.7897666500003</v>
      </c>
      <c r="AK75" s="705"/>
      <c r="AL75" s="705"/>
      <c r="AM75" s="705"/>
      <c r="AN75" s="705"/>
      <c r="AO75" s="705"/>
      <c r="AP75" s="705"/>
      <c r="AQ75" s="705"/>
      <c r="AR75" s="705"/>
      <c r="AS75" s="705"/>
      <c r="AT75" s="705"/>
      <c r="AU75" s="705"/>
      <c r="AV75" s="705"/>
      <c r="AW75" s="705"/>
      <c r="AX75" s="705"/>
      <c r="AY75" s="705"/>
      <c r="AZ75" s="705"/>
      <c r="BA75" s="705"/>
      <c r="BB75" s="705"/>
      <c r="BC75" s="705"/>
      <c r="BD75" s="705"/>
      <c r="BE75" s="705"/>
      <c r="BF75" s="705"/>
      <c r="BG75" s="705"/>
      <c r="BH75" s="705"/>
      <c r="BI75" s="705"/>
      <c r="BJ75" s="705"/>
      <c r="BK75" s="705"/>
      <c r="BL75" s="705"/>
      <c r="BM75" s="705"/>
      <c r="BN75" s="705"/>
      <c r="BO75" s="705"/>
      <c r="BP75" s="705"/>
      <c r="BQ75" s="705"/>
      <c r="BR75" s="705"/>
    </row>
    <row r="76" spans="2:70" x14ac:dyDescent="0.2">
      <c r="B76" s="583" t="s">
        <v>691</v>
      </c>
      <c r="C76" s="569">
        <v>107.95044804000001</v>
      </c>
      <c r="D76" s="569">
        <v>107.95044804000001</v>
      </c>
      <c r="E76" s="569">
        <v>107.95044804000001</v>
      </c>
      <c r="F76" s="569">
        <v>107.95044804000001</v>
      </c>
      <c r="G76" s="569">
        <v>107.95044804000001</v>
      </c>
      <c r="H76" s="569">
        <v>107.95044804000001</v>
      </c>
      <c r="I76" s="569">
        <v>107.95044804000001</v>
      </c>
      <c r="J76" s="569">
        <v>107.95044804000001</v>
      </c>
      <c r="K76" s="569">
        <v>107.95044804000001</v>
      </c>
      <c r="L76" s="569">
        <v>105.25168684</v>
      </c>
      <c r="M76" s="569">
        <v>94.45664201999999</v>
      </c>
      <c r="N76" s="569">
        <v>83.661597220000004</v>
      </c>
      <c r="O76" s="569">
        <v>72.866552430000013</v>
      </c>
      <c r="P76" s="569">
        <v>62.071507619999998</v>
      </c>
      <c r="Q76" s="569">
        <v>51.276462819999999</v>
      </c>
      <c r="R76" s="569">
        <v>40.481417999999998</v>
      </c>
      <c r="S76" s="569">
        <v>29.686373199999998</v>
      </c>
      <c r="T76" s="569">
        <v>18.891328379999997</v>
      </c>
      <c r="U76" s="569">
        <v>8.0962835900000005</v>
      </c>
      <c r="V76" s="569">
        <v>0</v>
      </c>
      <c r="W76" s="569">
        <v>0</v>
      </c>
      <c r="X76" s="569">
        <v>0</v>
      </c>
      <c r="Y76" s="569">
        <v>0</v>
      </c>
      <c r="Z76" s="569">
        <v>0</v>
      </c>
      <c r="AA76" s="569">
        <v>0</v>
      </c>
      <c r="AB76" s="569">
        <v>0</v>
      </c>
      <c r="AC76" s="569">
        <v>0</v>
      </c>
      <c r="AD76" s="569">
        <v>0</v>
      </c>
      <c r="AE76" s="569">
        <v>0</v>
      </c>
      <c r="AF76" s="569">
        <v>0</v>
      </c>
      <c r="AG76" s="569">
        <v>0</v>
      </c>
      <c r="AH76" s="569">
        <v>0</v>
      </c>
      <c r="AI76" s="569">
        <v>0</v>
      </c>
      <c r="AJ76" s="569">
        <f t="shared" si="14"/>
        <v>1538.2938844799996</v>
      </c>
      <c r="AK76" s="705"/>
      <c r="AL76" s="705"/>
      <c r="AM76" s="705"/>
      <c r="AN76" s="705"/>
      <c r="AO76" s="705"/>
      <c r="AP76" s="705"/>
      <c r="AQ76" s="705"/>
      <c r="AR76" s="705"/>
      <c r="AS76" s="705"/>
      <c r="AT76" s="705"/>
      <c r="AU76" s="705"/>
      <c r="AV76" s="705"/>
      <c r="AW76" s="705"/>
      <c r="AX76" s="705"/>
      <c r="AY76" s="705"/>
      <c r="AZ76" s="705"/>
      <c r="BA76" s="705"/>
      <c r="BB76" s="705"/>
      <c r="BC76" s="705"/>
      <c r="BD76" s="705"/>
      <c r="BE76" s="705"/>
      <c r="BF76" s="705"/>
      <c r="BG76" s="705"/>
      <c r="BH76" s="705"/>
      <c r="BI76" s="705"/>
      <c r="BJ76" s="705"/>
      <c r="BK76" s="705"/>
      <c r="BL76" s="705"/>
      <c r="BM76" s="705"/>
      <c r="BN76" s="705"/>
      <c r="BO76" s="705"/>
      <c r="BP76" s="705"/>
      <c r="BQ76" s="705"/>
      <c r="BR76" s="705"/>
    </row>
    <row r="77" spans="2:70" x14ac:dyDescent="0.2">
      <c r="B77" s="584" t="s">
        <v>692</v>
      </c>
      <c r="C77" s="569">
        <v>15.262868920000001</v>
      </c>
      <c r="D77" s="569">
        <v>15.262868920000001</v>
      </c>
      <c r="E77" s="569">
        <v>15.262868920000001</v>
      </c>
      <c r="F77" s="569">
        <v>15.262868920000001</v>
      </c>
      <c r="G77" s="569">
        <v>15.262868920000001</v>
      </c>
      <c r="H77" s="569">
        <v>15.262868920000001</v>
      </c>
      <c r="I77" s="569">
        <v>15.262868920000001</v>
      </c>
      <c r="J77" s="569">
        <v>15.262868920000001</v>
      </c>
      <c r="K77" s="569">
        <v>15.262868920000001</v>
      </c>
      <c r="L77" s="569">
        <v>14.881297199999999</v>
      </c>
      <c r="M77" s="569">
        <v>13.35501032</v>
      </c>
      <c r="N77" s="569">
        <v>11.828723419999999</v>
      </c>
      <c r="O77" s="569">
        <v>10.30243653</v>
      </c>
      <c r="P77" s="569">
        <v>8.7761496399999999</v>
      </c>
      <c r="Q77" s="569">
        <v>7.2498627400000002</v>
      </c>
      <c r="R77" s="569">
        <v>5.7235758499999996</v>
      </c>
      <c r="S77" s="569">
        <v>4.1972889599999998</v>
      </c>
      <c r="T77" s="569">
        <v>2.6710020600000002</v>
      </c>
      <c r="U77" s="569">
        <v>1.14471517</v>
      </c>
      <c r="V77" s="569">
        <v>0</v>
      </c>
      <c r="W77" s="569">
        <v>0</v>
      </c>
      <c r="X77" s="569">
        <v>0</v>
      </c>
      <c r="Y77" s="569">
        <v>0</v>
      </c>
      <c r="Z77" s="569">
        <v>0</v>
      </c>
      <c r="AA77" s="569">
        <v>0</v>
      </c>
      <c r="AB77" s="569">
        <v>0</v>
      </c>
      <c r="AC77" s="569">
        <v>0</v>
      </c>
      <c r="AD77" s="569">
        <v>0</v>
      </c>
      <c r="AE77" s="569">
        <v>0</v>
      </c>
      <c r="AF77" s="569">
        <v>0</v>
      </c>
      <c r="AG77" s="569">
        <v>0</v>
      </c>
      <c r="AH77" s="569">
        <v>0</v>
      </c>
      <c r="AI77" s="569">
        <v>0</v>
      </c>
      <c r="AJ77" s="569">
        <f t="shared" si="14"/>
        <v>217.49588217000002</v>
      </c>
      <c r="AK77" s="705"/>
      <c r="AL77" s="705"/>
      <c r="AM77" s="705"/>
      <c r="AN77" s="705"/>
      <c r="AO77" s="705"/>
      <c r="AP77" s="705"/>
      <c r="AQ77" s="705"/>
      <c r="AR77" s="705"/>
      <c r="AS77" s="705"/>
      <c r="AT77" s="705"/>
      <c r="AU77" s="705"/>
      <c r="AV77" s="705"/>
      <c r="AW77" s="705"/>
      <c r="AX77" s="705"/>
      <c r="AY77" s="705"/>
      <c r="AZ77" s="705"/>
      <c r="BA77" s="705"/>
      <c r="BB77" s="705"/>
      <c r="BC77" s="705"/>
      <c r="BD77" s="705"/>
      <c r="BE77" s="705"/>
      <c r="BF77" s="705"/>
      <c r="BG77" s="705"/>
      <c r="BH77" s="705"/>
      <c r="BI77" s="705"/>
      <c r="BJ77" s="705"/>
      <c r="BK77" s="705"/>
      <c r="BL77" s="705"/>
      <c r="BM77" s="705"/>
      <c r="BN77" s="705"/>
      <c r="BO77" s="705"/>
      <c r="BP77" s="705"/>
      <c r="BQ77" s="705"/>
      <c r="BR77" s="705"/>
    </row>
    <row r="78" spans="2:70" x14ac:dyDescent="0.2">
      <c r="B78" s="269" t="s">
        <v>698</v>
      </c>
      <c r="C78" s="569">
        <f>+C79+C80</f>
        <v>484.66245736051496</v>
      </c>
      <c r="D78" s="569">
        <f t="shared" ref="D78:AI78" si="27">+D79+D80</f>
        <v>484.66245736051496</v>
      </c>
      <c r="E78" s="569">
        <f t="shared" si="27"/>
        <v>484.66245736051496</v>
      </c>
      <c r="F78" s="569">
        <f t="shared" si="27"/>
        <v>484.66245736051496</v>
      </c>
      <c r="G78" s="569">
        <f t="shared" si="27"/>
        <v>484.66245736051496</v>
      </c>
      <c r="H78" s="569">
        <f t="shared" si="27"/>
        <v>484.66245736051496</v>
      </c>
      <c r="I78" s="569">
        <f t="shared" si="27"/>
        <v>484.66245736051496</v>
      </c>
      <c r="J78" s="569">
        <f t="shared" si="27"/>
        <v>484.66245736051496</v>
      </c>
      <c r="K78" s="569">
        <f t="shared" si="27"/>
        <v>484.66245736051496</v>
      </c>
      <c r="L78" s="569">
        <f t="shared" si="27"/>
        <v>472.54589593347703</v>
      </c>
      <c r="M78" s="569">
        <f t="shared" si="27"/>
        <v>424.07965020386303</v>
      </c>
      <c r="N78" s="569">
        <f t="shared" si="27"/>
        <v>375.61340446351903</v>
      </c>
      <c r="O78" s="569">
        <f t="shared" si="27"/>
        <v>327.14715873390605</v>
      </c>
      <c r="P78" s="569">
        <f t="shared" si="27"/>
        <v>278.68091300429205</v>
      </c>
      <c r="Q78" s="569">
        <f t="shared" si="27"/>
        <v>230.214667263949</v>
      </c>
      <c r="R78" s="569">
        <f t="shared" si="27"/>
        <v>181.74842153433468</v>
      </c>
      <c r="S78" s="569">
        <f t="shared" si="27"/>
        <v>133.28217578326181</v>
      </c>
      <c r="T78" s="569">
        <f t="shared" si="27"/>
        <v>84.815930042918495</v>
      </c>
      <c r="U78" s="569">
        <f t="shared" si="27"/>
        <v>36.349684313304799</v>
      </c>
      <c r="V78" s="569">
        <f t="shared" si="27"/>
        <v>0</v>
      </c>
      <c r="W78" s="569">
        <f t="shared" si="27"/>
        <v>0</v>
      </c>
      <c r="X78" s="569">
        <f t="shared" si="27"/>
        <v>0</v>
      </c>
      <c r="Y78" s="569">
        <f t="shared" si="27"/>
        <v>0</v>
      </c>
      <c r="Z78" s="569">
        <f t="shared" si="27"/>
        <v>0</v>
      </c>
      <c r="AA78" s="569">
        <f t="shared" si="27"/>
        <v>0</v>
      </c>
      <c r="AB78" s="569">
        <f t="shared" si="27"/>
        <v>0</v>
      </c>
      <c r="AC78" s="569">
        <f t="shared" si="27"/>
        <v>0</v>
      </c>
      <c r="AD78" s="569">
        <f t="shared" si="27"/>
        <v>0</v>
      </c>
      <c r="AE78" s="569">
        <f t="shared" si="27"/>
        <v>0</v>
      </c>
      <c r="AF78" s="569">
        <f t="shared" si="27"/>
        <v>0</v>
      </c>
      <c r="AG78" s="569">
        <f t="shared" si="27"/>
        <v>0</v>
      </c>
      <c r="AH78" s="569">
        <f t="shared" si="27"/>
        <v>0</v>
      </c>
      <c r="AI78" s="569">
        <f t="shared" si="27"/>
        <v>0</v>
      </c>
      <c r="AJ78" s="569">
        <f t="shared" si="14"/>
        <v>6906.4400175214614</v>
      </c>
      <c r="AK78" s="705"/>
      <c r="AL78" s="705"/>
      <c r="AM78" s="705"/>
      <c r="AN78" s="705"/>
      <c r="AO78" s="705"/>
      <c r="AP78" s="705"/>
      <c r="AQ78" s="705"/>
      <c r="AR78" s="705"/>
      <c r="AS78" s="705"/>
      <c r="AT78" s="705"/>
      <c r="AU78" s="705"/>
      <c r="AV78" s="705"/>
      <c r="AW78" s="705"/>
      <c r="AX78" s="705"/>
      <c r="AY78" s="705"/>
      <c r="AZ78" s="705"/>
      <c r="BA78" s="705"/>
      <c r="BB78" s="705"/>
      <c r="BC78" s="705"/>
      <c r="BD78" s="705"/>
      <c r="BE78" s="705"/>
      <c r="BF78" s="705"/>
      <c r="BG78" s="705"/>
      <c r="BH78" s="705"/>
      <c r="BI78" s="705"/>
      <c r="BJ78" s="705"/>
      <c r="BK78" s="705"/>
      <c r="BL78" s="705"/>
      <c r="BM78" s="705"/>
      <c r="BN78" s="705"/>
      <c r="BO78" s="705"/>
      <c r="BP78" s="705"/>
      <c r="BQ78" s="705"/>
      <c r="BR78" s="705"/>
    </row>
    <row r="79" spans="2:70" x14ac:dyDescent="0.2">
      <c r="B79" s="582" t="s">
        <v>688</v>
      </c>
      <c r="C79" s="569">
        <v>261.35007040772501</v>
      </c>
      <c r="D79" s="569">
        <v>261.35007040772501</v>
      </c>
      <c r="E79" s="569">
        <v>261.35007040772501</v>
      </c>
      <c r="F79" s="569">
        <v>261.35007040772501</v>
      </c>
      <c r="G79" s="569">
        <v>261.35007040772501</v>
      </c>
      <c r="H79" s="569">
        <v>261.35007040772501</v>
      </c>
      <c r="I79" s="569">
        <v>261.35007040772501</v>
      </c>
      <c r="J79" s="569">
        <v>261.35007040772501</v>
      </c>
      <c r="K79" s="569">
        <v>261.35007040772501</v>
      </c>
      <c r="L79" s="569">
        <v>254.816318648069</v>
      </c>
      <c r="M79" s="569">
        <v>228.68131160944199</v>
      </c>
      <c r="N79" s="569">
        <v>202.54630457081501</v>
      </c>
      <c r="O79" s="569">
        <v>176.41129753218902</v>
      </c>
      <c r="P79" s="569">
        <v>150.27629049356202</v>
      </c>
      <c r="Q79" s="569">
        <v>124.141283454936</v>
      </c>
      <c r="R79" s="569">
        <v>98.006276416308992</v>
      </c>
      <c r="S79" s="569">
        <v>71.871269366952802</v>
      </c>
      <c r="T79" s="569">
        <v>45.736262317596598</v>
      </c>
      <c r="U79" s="569">
        <v>19.601255278970001</v>
      </c>
      <c r="V79" s="569">
        <v>0</v>
      </c>
      <c r="W79" s="569">
        <v>0</v>
      </c>
      <c r="X79" s="569">
        <v>0</v>
      </c>
      <c r="Y79" s="569">
        <v>0</v>
      </c>
      <c r="Z79" s="569">
        <v>0</v>
      </c>
      <c r="AA79" s="569">
        <v>0</v>
      </c>
      <c r="AB79" s="569">
        <v>0</v>
      </c>
      <c r="AC79" s="569">
        <v>0</v>
      </c>
      <c r="AD79" s="569">
        <v>0</v>
      </c>
      <c r="AE79" s="569">
        <v>0</v>
      </c>
      <c r="AF79" s="569">
        <v>0</v>
      </c>
      <c r="AG79" s="569">
        <v>0</v>
      </c>
      <c r="AH79" s="569">
        <v>0</v>
      </c>
      <c r="AI79" s="569">
        <v>0</v>
      </c>
      <c r="AJ79" s="569">
        <f t="shared" si="14"/>
        <v>3724.2385033583669</v>
      </c>
      <c r="AK79" s="705"/>
      <c r="AL79" s="705"/>
      <c r="AM79" s="705"/>
      <c r="AN79" s="705"/>
      <c r="AO79" s="705"/>
      <c r="AP79" s="705"/>
      <c r="AQ79" s="705"/>
      <c r="AR79" s="705"/>
      <c r="AS79" s="705"/>
      <c r="AT79" s="705"/>
      <c r="AU79" s="705"/>
      <c r="AV79" s="705"/>
      <c r="AW79" s="705"/>
      <c r="AX79" s="705"/>
      <c r="AY79" s="705"/>
      <c r="AZ79" s="705"/>
      <c r="BA79" s="705"/>
      <c r="BB79" s="705"/>
      <c r="BC79" s="705"/>
      <c r="BD79" s="705"/>
      <c r="BE79" s="705"/>
      <c r="BF79" s="705"/>
      <c r="BG79" s="705"/>
      <c r="BH79" s="705"/>
      <c r="BI79" s="705"/>
      <c r="BJ79" s="705"/>
      <c r="BK79" s="705"/>
      <c r="BL79" s="705"/>
      <c r="BM79" s="705"/>
      <c r="BN79" s="705"/>
      <c r="BO79" s="705"/>
      <c r="BP79" s="705"/>
      <c r="BQ79" s="705"/>
      <c r="BR79" s="705"/>
    </row>
    <row r="80" spans="2:70" x14ac:dyDescent="0.2">
      <c r="B80" s="582" t="s">
        <v>689</v>
      </c>
      <c r="C80" s="569">
        <v>223.31238695278998</v>
      </c>
      <c r="D80" s="569">
        <v>223.31238695278998</v>
      </c>
      <c r="E80" s="569">
        <v>223.31238695278998</v>
      </c>
      <c r="F80" s="569">
        <v>223.31238695278998</v>
      </c>
      <c r="G80" s="569">
        <v>223.31238695278998</v>
      </c>
      <c r="H80" s="569">
        <v>223.31238695278998</v>
      </c>
      <c r="I80" s="569">
        <v>223.31238695278998</v>
      </c>
      <c r="J80" s="569">
        <v>223.31238695278998</v>
      </c>
      <c r="K80" s="569">
        <v>223.31238695278998</v>
      </c>
      <c r="L80" s="569">
        <v>217.729577285408</v>
      </c>
      <c r="M80" s="569">
        <v>195.39833859442101</v>
      </c>
      <c r="N80" s="569">
        <v>173.06709989270402</v>
      </c>
      <c r="O80" s="569">
        <v>150.735861201717</v>
      </c>
      <c r="P80" s="569">
        <v>128.40462251073001</v>
      </c>
      <c r="Q80" s="569">
        <v>106.073383809013</v>
      </c>
      <c r="R80" s="569">
        <v>83.742145118025704</v>
      </c>
      <c r="S80" s="569">
        <v>61.410906416308997</v>
      </c>
      <c r="T80" s="569">
        <v>39.079667725321897</v>
      </c>
      <c r="U80" s="569">
        <v>16.748429034334798</v>
      </c>
      <c r="V80" s="569">
        <v>0</v>
      </c>
      <c r="W80" s="569">
        <v>0</v>
      </c>
      <c r="X80" s="569">
        <v>0</v>
      </c>
      <c r="Y80" s="569">
        <v>0</v>
      </c>
      <c r="Z80" s="569">
        <v>0</v>
      </c>
      <c r="AA80" s="569">
        <v>0</v>
      </c>
      <c r="AB80" s="569">
        <v>0</v>
      </c>
      <c r="AC80" s="569">
        <v>0</v>
      </c>
      <c r="AD80" s="569">
        <v>0</v>
      </c>
      <c r="AE80" s="569">
        <v>0</v>
      </c>
      <c r="AF80" s="569">
        <v>0</v>
      </c>
      <c r="AG80" s="569">
        <v>0</v>
      </c>
      <c r="AH80" s="569">
        <v>0</v>
      </c>
      <c r="AI80" s="569">
        <v>0</v>
      </c>
      <c r="AJ80" s="569">
        <f t="shared" si="14"/>
        <v>3182.2015141630945</v>
      </c>
      <c r="AK80" s="705"/>
      <c r="AL80" s="705"/>
      <c r="AM80" s="705"/>
      <c r="AN80" s="705"/>
      <c r="AO80" s="705"/>
      <c r="AP80" s="705"/>
      <c r="AQ80" s="705"/>
      <c r="AR80" s="705"/>
      <c r="AS80" s="705"/>
      <c r="AT80" s="705"/>
      <c r="AU80" s="705"/>
      <c r="AV80" s="705"/>
      <c r="AW80" s="705"/>
      <c r="AX80" s="705"/>
      <c r="AY80" s="705"/>
      <c r="AZ80" s="705"/>
      <c r="BA80" s="705"/>
      <c r="BB80" s="705"/>
      <c r="BC80" s="705"/>
      <c r="BD80" s="705"/>
      <c r="BE80" s="705"/>
      <c r="BF80" s="705"/>
      <c r="BG80" s="705"/>
      <c r="BH80" s="705"/>
      <c r="BI80" s="705"/>
      <c r="BJ80" s="705"/>
      <c r="BK80" s="705"/>
      <c r="BL80" s="705"/>
      <c r="BM80" s="705"/>
      <c r="BN80" s="705"/>
      <c r="BO80" s="705"/>
      <c r="BP80" s="705"/>
      <c r="BQ80" s="705"/>
      <c r="BR80" s="705"/>
    </row>
    <row r="81" spans="2:70" x14ac:dyDescent="0.2">
      <c r="B81" s="269" t="s">
        <v>699</v>
      </c>
      <c r="C81" s="569">
        <f>+C82+C83</f>
        <v>3.5415131433566502</v>
      </c>
      <c r="D81" s="569">
        <f t="shared" ref="D81:AI81" si="28">+D82+D83</f>
        <v>3.5415131433566502</v>
      </c>
      <c r="E81" s="569">
        <f t="shared" si="28"/>
        <v>3.5415131433566502</v>
      </c>
      <c r="F81" s="569">
        <f t="shared" si="28"/>
        <v>3.5415131433566502</v>
      </c>
      <c r="G81" s="569">
        <f t="shared" si="28"/>
        <v>3.5415131433566502</v>
      </c>
      <c r="H81" s="569">
        <f t="shared" si="28"/>
        <v>3.5415131433566502</v>
      </c>
      <c r="I81" s="569">
        <f t="shared" si="28"/>
        <v>3.5415131433566502</v>
      </c>
      <c r="J81" s="569">
        <f t="shared" si="28"/>
        <v>3.5415131433566502</v>
      </c>
      <c r="K81" s="569">
        <f t="shared" si="28"/>
        <v>3.5415131433566502</v>
      </c>
      <c r="L81" s="569">
        <f t="shared" si="28"/>
        <v>3.4529753147685698</v>
      </c>
      <c r="M81" s="569">
        <f t="shared" si="28"/>
        <v>3.0988240003330043</v>
      </c>
      <c r="N81" s="569">
        <f t="shared" si="28"/>
        <v>2.7446726860639341</v>
      </c>
      <c r="O81" s="569">
        <f t="shared" si="28"/>
        <v>2.390521371878124</v>
      </c>
      <c r="P81" s="569">
        <f t="shared" si="28"/>
        <v>2.0363700573593029</v>
      </c>
      <c r="Q81" s="569">
        <f t="shared" si="28"/>
        <v>1.6822187430902433</v>
      </c>
      <c r="R81" s="569">
        <f t="shared" si="28"/>
        <v>1.328067428737929</v>
      </c>
      <c r="S81" s="569">
        <f t="shared" si="28"/>
        <v>0.97391611438561398</v>
      </c>
      <c r="T81" s="569">
        <f t="shared" si="28"/>
        <v>0.61976480003330003</v>
      </c>
      <c r="U81" s="569">
        <f t="shared" si="28"/>
        <v>0.26561348576423527</v>
      </c>
      <c r="V81" s="569">
        <f t="shared" si="28"/>
        <v>0</v>
      </c>
      <c r="W81" s="569">
        <f t="shared" si="28"/>
        <v>0</v>
      </c>
      <c r="X81" s="569">
        <f t="shared" si="28"/>
        <v>0</v>
      </c>
      <c r="Y81" s="569">
        <f t="shared" si="28"/>
        <v>0</v>
      </c>
      <c r="Z81" s="569">
        <f t="shared" si="28"/>
        <v>0</v>
      </c>
      <c r="AA81" s="569">
        <f t="shared" si="28"/>
        <v>0</v>
      </c>
      <c r="AB81" s="569">
        <f t="shared" si="28"/>
        <v>0</v>
      </c>
      <c r="AC81" s="569">
        <f t="shared" si="28"/>
        <v>0</v>
      </c>
      <c r="AD81" s="569">
        <f t="shared" si="28"/>
        <v>0</v>
      </c>
      <c r="AE81" s="569">
        <f t="shared" si="28"/>
        <v>0</v>
      </c>
      <c r="AF81" s="569">
        <f t="shared" si="28"/>
        <v>0</v>
      </c>
      <c r="AG81" s="569">
        <f t="shared" si="28"/>
        <v>0</v>
      </c>
      <c r="AH81" s="569">
        <f t="shared" si="28"/>
        <v>0</v>
      </c>
      <c r="AI81" s="569">
        <f t="shared" si="28"/>
        <v>0</v>
      </c>
      <c r="AJ81" s="569">
        <f t="shared" si="14"/>
        <v>50.466562292624118</v>
      </c>
      <c r="AK81" s="705"/>
      <c r="AL81" s="705"/>
      <c r="AM81" s="705"/>
      <c r="AN81" s="705"/>
      <c r="AO81" s="705"/>
      <c r="AP81" s="705"/>
      <c r="AQ81" s="705"/>
      <c r="AR81" s="705"/>
      <c r="AS81" s="705"/>
      <c r="AT81" s="705"/>
      <c r="AU81" s="705"/>
      <c r="AV81" s="705"/>
      <c r="AW81" s="705"/>
      <c r="AX81" s="705"/>
      <c r="AY81" s="705"/>
      <c r="AZ81" s="705"/>
      <c r="BA81" s="705"/>
      <c r="BB81" s="705"/>
      <c r="BC81" s="705"/>
      <c r="BD81" s="705"/>
      <c r="BE81" s="705"/>
      <c r="BF81" s="705"/>
      <c r="BG81" s="705"/>
      <c r="BH81" s="705"/>
      <c r="BI81" s="705"/>
      <c r="BJ81" s="705"/>
      <c r="BK81" s="705"/>
      <c r="BL81" s="705"/>
      <c r="BM81" s="705"/>
      <c r="BN81" s="705"/>
      <c r="BO81" s="705"/>
      <c r="BP81" s="705"/>
      <c r="BQ81" s="705"/>
      <c r="BR81" s="705"/>
    </row>
    <row r="82" spans="2:70" x14ac:dyDescent="0.2">
      <c r="B82" s="582" t="s">
        <v>688</v>
      </c>
      <c r="C82" s="569">
        <v>2.4435235379620401</v>
      </c>
      <c r="D82" s="569">
        <v>2.4435235379620401</v>
      </c>
      <c r="E82" s="569">
        <v>2.4435235379620401</v>
      </c>
      <c r="F82" s="569">
        <v>2.4435235379620401</v>
      </c>
      <c r="G82" s="569">
        <v>2.4435235379620401</v>
      </c>
      <c r="H82" s="569">
        <v>2.4435235379620401</v>
      </c>
      <c r="I82" s="569">
        <v>2.4435235379620401</v>
      </c>
      <c r="J82" s="569">
        <v>2.4435235379620401</v>
      </c>
      <c r="K82" s="569">
        <v>2.4435235379620401</v>
      </c>
      <c r="L82" s="569">
        <v>2.3824354495504498</v>
      </c>
      <c r="M82" s="569">
        <v>2.1380830957375996</v>
      </c>
      <c r="N82" s="569">
        <v>1.89373074192474</v>
      </c>
      <c r="O82" s="569">
        <v>1.64937838819514</v>
      </c>
      <c r="P82" s="569">
        <v>1.40502603438228</v>
      </c>
      <c r="Q82" s="569">
        <v>1.1606736805694302</v>
      </c>
      <c r="R82" s="569">
        <v>0.91632132675657696</v>
      </c>
      <c r="S82" s="569">
        <v>0.67196897294372293</v>
      </c>
      <c r="T82" s="569">
        <v>0.42761661921411898</v>
      </c>
      <c r="U82" s="569">
        <v>0.183264265401265</v>
      </c>
      <c r="V82" s="569">
        <v>0</v>
      </c>
      <c r="W82" s="569">
        <v>0</v>
      </c>
      <c r="X82" s="569">
        <v>0</v>
      </c>
      <c r="Y82" s="569">
        <v>0</v>
      </c>
      <c r="Z82" s="569">
        <v>0</v>
      </c>
      <c r="AA82" s="569">
        <v>0</v>
      </c>
      <c r="AB82" s="569">
        <v>0</v>
      </c>
      <c r="AC82" s="569">
        <v>0</v>
      </c>
      <c r="AD82" s="569">
        <v>0</v>
      </c>
      <c r="AE82" s="569">
        <v>0</v>
      </c>
      <c r="AF82" s="569">
        <v>0</v>
      </c>
      <c r="AG82" s="569">
        <v>0</v>
      </c>
      <c r="AH82" s="569">
        <v>0</v>
      </c>
      <c r="AI82" s="569">
        <v>0</v>
      </c>
      <c r="AJ82" s="569">
        <f t="shared" si="14"/>
        <v>34.82021041633368</v>
      </c>
      <c r="AK82" s="705"/>
      <c r="AL82" s="705"/>
      <c r="AM82" s="705"/>
      <c r="AN82" s="705"/>
      <c r="AO82" s="705"/>
      <c r="AP82" s="705"/>
      <c r="AQ82" s="705"/>
      <c r="AR82" s="705"/>
      <c r="AS82" s="705"/>
      <c r="AT82" s="705"/>
      <c r="AU82" s="705"/>
      <c r="AV82" s="705"/>
      <c r="AW82" s="705"/>
      <c r="AX82" s="705"/>
      <c r="AY82" s="705"/>
      <c r="AZ82" s="705"/>
      <c r="BA82" s="705"/>
      <c r="BB82" s="705"/>
      <c r="BC82" s="705"/>
      <c r="BD82" s="705"/>
      <c r="BE82" s="705"/>
      <c r="BF82" s="705"/>
      <c r="BG82" s="705"/>
      <c r="BH82" s="705"/>
      <c r="BI82" s="705"/>
      <c r="BJ82" s="705"/>
      <c r="BK82" s="705"/>
      <c r="BL82" s="705"/>
      <c r="BM82" s="705"/>
      <c r="BN82" s="705"/>
      <c r="BO82" s="705"/>
      <c r="BP82" s="705"/>
      <c r="BQ82" s="705"/>
      <c r="BR82" s="705"/>
    </row>
    <row r="83" spans="2:70" x14ac:dyDescent="0.2">
      <c r="B83" s="582" t="s">
        <v>689</v>
      </c>
      <c r="C83" s="569">
        <v>1.0979896053946099</v>
      </c>
      <c r="D83" s="569">
        <v>1.0979896053946099</v>
      </c>
      <c r="E83" s="569">
        <v>1.0979896053946099</v>
      </c>
      <c r="F83" s="569">
        <v>1.0979896053946099</v>
      </c>
      <c r="G83" s="569">
        <v>1.0979896053946099</v>
      </c>
      <c r="H83" s="569">
        <v>1.0979896053946099</v>
      </c>
      <c r="I83" s="569">
        <v>1.0979896053946099</v>
      </c>
      <c r="J83" s="569">
        <v>1.0979896053946099</v>
      </c>
      <c r="K83" s="569">
        <v>1.0979896053946099</v>
      </c>
      <c r="L83" s="569">
        <v>1.0705398652181199</v>
      </c>
      <c r="M83" s="569">
        <v>0.96074090459540495</v>
      </c>
      <c r="N83" s="569">
        <v>0.850941944139194</v>
      </c>
      <c r="O83" s="569">
        <v>0.74114298368298404</v>
      </c>
      <c r="P83" s="569">
        <v>0.63134402297702308</v>
      </c>
      <c r="Q83" s="569">
        <v>0.52154506252081301</v>
      </c>
      <c r="R83" s="569">
        <v>0.41174610198135203</v>
      </c>
      <c r="S83" s="569">
        <v>0.30194714144189105</v>
      </c>
      <c r="T83" s="569">
        <v>0.192148180819181</v>
      </c>
      <c r="U83" s="569">
        <v>8.2349220362970293E-2</v>
      </c>
      <c r="V83" s="569">
        <v>0</v>
      </c>
      <c r="W83" s="569">
        <v>0</v>
      </c>
      <c r="X83" s="569">
        <v>0</v>
      </c>
      <c r="Y83" s="569">
        <v>0</v>
      </c>
      <c r="Z83" s="569">
        <v>0</v>
      </c>
      <c r="AA83" s="569">
        <v>0</v>
      </c>
      <c r="AB83" s="569">
        <v>0</v>
      </c>
      <c r="AC83" s="569">
        <v>0</v>
      </c>
      <c r="AD83" s="569">
        <v>0</v>
      </c>
      <c r="AE83" s="569">
        <v>0</v>
      </c>
      <c r="AF83" s="569">
        <v>0</v>
      </c>
      <c r="AG83" s="569">
        <v>0</v>
      </c>
      <c r="AH83" s="569">
        <v>0</v>
      </c>
      <c r="AI83" s="569">
        <v>0</v>
      </c>
      <c r="AJ83" s="569">
        <f t="shared" si="14"/>
        <v>15.646351876290421</v>
      </c>
      <c r="AK83" s="705"/>
      <c r="AL83" s="705"/>
      <c r="AM83" s="705"/>
      <c r="AN83" s="705"/>
      <c r="AO83" s="705"/>
      <c r="AP83" s="705"/>
      <c r="AQ83" s="705"/>
      <c r="AR83" s="705"/>
      <c r="AS83" s="705"/>
      <c r="AT83" s="705"/>
      <c r="AU83" s="705"/>
      <c r="AV83" s="705"/>
      <c r="AW83" s="705"/>
      <c r="AX83" s="705"/>
      <c r="AY83" s="705"/>
      <c r="AZ83" s="705"/>
      <c r="BA83" s="705"/>
      <c r="BB83" s="705"/>
      <c r="BC83" s="705"/>
      <c r="BD83" s="705"/>
      <c r="BE83" s="705"/>
      <c r="BF83" s="705"/>
      <c r="BG83" s="705"/>
      <c r="BH83" s="705"/>
      <c r="BI83" s="705"/>
      <c r="BJ83" s="705"/>
      <c r="BK83" s="705"/>
      <c r="BL83" s="705"/>
      <c r="BM83" s="705"/>
      <c r="BN83" s="705"/>
      <c r="BO83" s="705"/>
      <c r="BP83" s="705"/>
      <c r="BQ83" s="705"/>
      <c r="BR83" s="705"/>
    </row>
    <row r="84" spans="2:70" x14ac:dyDescent="0.2">
      <c r="B84" s="591" t="s">
        <v>700</v>
      </c>
      <c r="C84" s="586">
        <v>378.38048904162503</v>
      </c>
      <c r="D84" s="586">
        <v>378.38048904162503</v>
      </c>
      <c r="E84" s="586">
        <v>378.38048904162503</v>
      </c>
      <c r="F84" s="586">
        <v>378.38048904162503</v>
      </c>
      <c r="G84" s="586">
        <v>378.38048904162503</v>
      </c>
      <c r="H84" s="586">
        <v>378.38048904162503</v>
      </c>
      <c r="I84" s="586">
        <v>378.38048904162503</v>
      </c>
      <c r="J84" s="586">
        <v>378.38048904162503</v>
      </c>
      <c r="K84" s="586">
        <v>378.38048904162503</v>
      </c>
      <c r="L84" s="586">
        <v>378.38048904162503</v>
      </c>
      <c r="M84" s="586">
        <v>378.38048904162503</v>
      </c>
      <c r="N84" s="586">
        <v>378.38048904162503</v>
      </c>
      <c r="O84" s="586">
        <v>378.38048904162503</v>
      </c>
      <c r="P84" s="586">
        <v>378.38048904162503</v>
      </c>
      <c r="Q84" s="586">
        <v>378.38048904162503</v>
      </c>
      <c r="R84" s="586">
        <v>378.38048904162503</v>
      </c>
      <c r="S84" s="586">
        <v>378.38048904162503</v>
      </c>
      <c r="T84" s="586">
        <v>378.38048904162503</v>
      </c>
      <c r="U84" s="586">
        <v>378.38048904162503</v>
      </c>
      <c r="V84" s="586">
        <v>378.38048904162503</v>
      </c>
      <c r="W84" s="586">
        <v>378.38048904162503</v>
      </c>
      <c r="X84" s="586">
        <v>368.92097681404903</v>
      </c>
      <c r="Y84" s="586">
        <v>331.08292790886298</v>
      </c>
      <c r="Z84" s="586">
        <v>293.244879003677</v>
      </c>
      <c r="AA84" s="586">
        <v>255.40683009849101</v>
      </c>
      <c r="AB84" s="586">
        <v>217.56878119330497</v>
      </c>
      <c r="AC84" s="586">
        <v>179.730732293237</v>
      </c>
      <c r="AD84" s="586">
        <v>141.89268338805101</v>
      </c>
      <c r="AE84" s="586">
        <v>104.05463448286501</v>
      </c>
      <c r="AF84" s="586">
        <v>66.216585582796199</v>
      </c>
      <c r="AG84" s="586">
        <v>28.3785366776101</v>
      </c>
      <c r="AH84" s="586">
        <v>0</v>
      </c>
      <c r="AI84" s="586">
        <v>0</v>
      </c>
      <c r="AJ84" s="586">
        <f t="shared" si="14"/>
        <v>9932.4878373170723</v>
      </c>
      <c r="AK84" s="705"/>
      <c r="AL84" s="705"/>
      <c r="AM84" s="705"/>
      <c r="AN84" s="705"/>
      <c r="AO84" s="705"/>
      <c r="AP84" s="705"/>
      <c r="AQ84" s="705"/>
      <c r="AR84" s="705"/>
      <c r="AS84" s="705"/>
      <c r="AT84" s="705"/>
      <c r="AU84" s="705"/>
      <c r="AV84" s="705"/>
      <c r="AW84" s="705"/>
      <c r="AX84" s="705"/>
      <c r="AY84" s="705"/>
      <c r="AZ84" s="705"/>
      <c r="BA84" s="705"/>
      <c r="BB84" s="705"/>
      <c r="BC84" s="705"/>
      <c r="BD84" s="705"/>
      <c r="BE84" s="705"/>
      <c r="BF84" s="705"/>
      <c r="BG84" s="705"/>
      <c r="BH84" s="705"/>
      <c r="BI84" s="705"/>
      <c r="BJ84" s="705"/>
      <c r="BK84" s="705"/>
      <c r="BL84" s="705"/>
      <c r="BM84" s="705"/>
      <c r="BN84" s="705"/>
      <c r="BO84" s="705"/>
      <c r="BP84" s="705"/>
      <c r="BQ84" s="705"/>
      <c r="BR84" s="705"/>
    </row>
    <row r="85" spans="2:70" x14ac:dyDescent="0.2">
      <c r="B85" s="592" t="s">
        <v>701</v>
      </c>
      <c r="C85" s="587">
        <v>5.2720045999999998</v>
      </c>
      <c r="D85" s="587">
        <v>10.5440092</v>
      </c>
      <c r="E85" s="587">
        <v>0</v>
      </c>
      <c r="F85" s="587">
        <v>0</v>
      </c>
      <c r="G85" s="587">
        <v>0</v>
      </c>
      <c r="H85" s="587">
        <v>0</v>
      </c>
      <c r="I85" s="587">
        <v>0</v>
      </c>
      <c r="J85" s="587">
        <v>0</v>
      </c>
      <c r="K85" s="587">
        <v>0</v>
      </c>
      <c r="L85" s="587">
        <v>0</v>
      </c>
      <c r="M85" s="587">
        <v>0</v>
      </c>
      <c r="N85" s="587">
        <v>0</v>
      </c>
      <c r="O85" s="587">
        <v>0</v>
      </c>
      <c r="P85" s="587">
        <v>0</v>
      </c>
      <c r="Q85" s="587">
        <v>0</v>
      </c>
      <c r="R85" s="587">
        <v>0</v>
      </c>
      <c r="S85" s="587">
        <v>0</v>
      </c>
      <c r="T85" s="587">
        <v>0</v>
      </c>
      <c r="U85" s="587">
        <v>0</v>
      </c>
      <c r="V85" s="587">
        <v>0</v>
      </c>
      <c r="W85" s="587">
        <v>0</v>
      </c>
      <c r="X85" s="587">
        <v>0</v>
      </c>
      <c r="Y85" s="587">
        <v>0</v>
      </c>
      <c r="Z85" s="587">
        <v>0</v>
      </c>
      <c r="AA85" s="587">
        <v>0</v>
      </c>
      <c r="AB85" s="587">
        <v>0</v>
      </c>
      <c r="AC85" s="587">
        <v>0</v>
      </c>
      <c r="AD85" s="587">
        <v>0</v>
      </c>
      <c r="AE85" s="587">
        <v>0</v>
      </c>
      <c r="AF85" s="587">
        <v>0</v>
      </c>
      <c r="AG85" s="587">
        <v>0</v>
      </c>
      <c r="AH85" s="587">
        <v>0</v>
      </c>
      <c r="AI85" s="587">
        <v>0</v>
      </c>
      <c r="AJ85" s="587">
        <f t="shared" si="14"/>
        <v>15.8160138</v>
      </c>
      <c r="AK85" s="705"/>
      <c r="AL85" s="705"/>
      <c r="AM85" s="705"/>
      <c r="AN85" s="705"/>
      <c r="AO85" s="705"/>
      <c r="AP85" s="705"/>
      <c r="AQ85" s="705"/>
      <c r="AR85" s="705"/>
      <c r="AS85" s="705"/>
      <c r="AT85" s="705"/>
      <c r="AU85" s="705"/>
      <c r="AV85" s="705"/>
      <c r="AW85" s="705"/>
      <c r="AX85" s="705"/>
      <c r="AY85" s="705"/>
      <c r="AZ85" s="705"/>
      <c r="BA85" s="705"/>
      <c r="BB85" s="705"/>
      <c r="BC85" s="705"/>
      <c r="BD85" s="705"/>
      <c r="BE85" s="705"/>
      <c r="BF85" s="705"/>
      <c r="BG85" s="705"/>
      <c r="BH85" s="705"/>
      <c r="BI85" s="705"/>
      <c r="BJ85" s="705"/>
      <c r="BK85" s="705"/>
      <c r="BL85" s="705"/>
      <c r="BM85" s="705"/>
      <c r="BN85" s="705"/>
      <c r="BO85" s="705"/>
      <c r="BP85" s="705"/>
      <c r="BQ85" s="705"/>
      <c r="BR85" s="705"/>
    </row>
    <row r="86" spans="2:70" x14ac:dyDescent="0.2">
      <c r="B86" s="592" t="s">
        <v>702</v>
      </c>
      <c r="C86" s="588">
        <v>84.506073920000006</v>
      </c>
      <c r="D86" s="588">
        <v>84.506073920000006</v>
      </c>
      <c r="E86" s="588">
        <v>42.253036960000003</v>
      </c>
      <c r="F86" s="588">
        <v>0</v>
      </c>
      <c r="G86" s="588">
        <v>0</v>
      </c>
      <c r="H86" s="588">
        <v>0</v>
      </c>
      <c r="I86" s="588">
        <v>0</v>
      </c>
      <c r="J86" s="588">
        <v>0</v>
      </c>
      <c r="K86" s="588">
        <v>0</v>
      </c>
      <c r="L86" s="588">
        <v>0</v>
      </c>
      <c r="M86" s="588">
        <v>0</v>
      </c>
      <c r="N86" s="588">
        <v>0</v>
      </c>
      <c r="O86" s="588">
        <v>0</v>
      </c>
      <c r="P86" s="588">
        <v>0</v>
      </c>
      <c r="Q86" s="588">
        <v>0</v>
      </c>
      <c r="R86" s="588">
        <v>0</v>
      </c>
      <c r="S86" s="588">
        <v>0</v>
      </c>
      <c r="T86" s="588">
        <v>0</v>
      </c>
      <c r="U86" s="588">
        <v>0</v>
      </c>
      <c r="V86" s="588">
        <v>0</v>
      </c>
      <c r="W86" s="588">
        <v>0</v>
      </c>
      <c r="X86" s="588">
        <v>0</v>
      </c>
      <c r="Y86" s="588">
        <v>0</v>
      </c>
      <c r="Z86" s="588">
        <v>0</v>
      </c>
      <c r="AA86" s="588">
        <v>0</v>
      </c>
      <c r="AB86" s="588">
        <v>0</v>
      </c>
      <c r="AC86" s="588">
        <v>0</v>
      </c>
      <c r="AD86" s="588">
        <v>0</v>
      </c>
      <c r="AE86" s="588">
        <v>0</v>
      </c>
      <c r="AF86" s="588">
        <v>0</v>
      </c>
      <c r="AG86" s="588">
        <v>0</v>
      </c>
      <c r="AH86" s="588">
        <v>0</v>
      </c>
      <c r="AI86" s="588">
        <v>0</v>
      </c>
      <c r="AJ86" s="588">
        <f t="shared" si="14"/>
        <v>211.26518480000001</v>
      </c>
      <c r="AK86" s="705"/>
      <c r="AL86" s="705"/>
      <c r="AM86" s="705"/>
      <c r="AN86" s="705"/>
      <c r="AO86" s="705"/>
      <c r="AP86" s="705"/>
      <c r="AQ86" s="705"/>
      <c r="AR86" s="705"/>
      <c r="AS86" s="705"/>
      <c r="AT86" s="705"/>
      <c r="AU86" s="705"/>
      <c r="AV86" s="705"/>
      <c r="AW86" s="705"/>
      <c r="AX86" s="705"/>
      <c r="AY86" s="705"/>
      <c r="AZ86" s="705"/>
      <c r="BA86" s="705"/>
      <c r="BB86" s="705"/>
      <c r="BC86" s="705"/>
      <c r="BD86" s="705"/>
      <c r="BE86" s="705"/>
      <c r="BF86" s="705"/>
      <c r="BG86" s="705"/>
      <c r="BH86" s="705"/>
      <c r="BI86" s="705"/>
      <c r="BJ86" s="705"/>
      <c r="BK86" s="705"/>
      <c r="BL86" s="705"/>
      <c r="BM86" s="705"/>
      <c r="BN86" s="705"/>
      <c r="BO86" s="705"/>
      <c r="BP86" s="705"/>
      <c r="BQ86" s="705"/>
      <c r="BR86" s="705"/>
    </row>
    <row r="87" spans="2:70" x14ac:dyDescent="0.2">
      <c r="B87" s="592" t="s">
        <v>703</v>
      </c>
      <c r="C87" s="588">
        <v>0.10544979421068701</v>
      </c>
      <c r="D87" s="588">
        <v>5.8441284850958695E-2</v>
      </c>
      <c r="E87" s="588">
        <v>0</v>
      </c>
      <c r="F87" s="588">
        <v>0</v>
      </c>
      <c r="G87" s="588">
        <v>0</v>
      </c>
      <c r="H87" s="588">
        <v>0</v>
      </c>
      <c r="I87" s="588">
        <v>0</v>
      </c>
      <c r="J87" s="588">
        <v>0</v>
      </c>
      <c r="K87" s="588">
        <v>0</v>
      </c>
      <c r="L87" s="588">
        <v>0</v>
      </c>
      <c r="M87" s="588">
        <v>0</v>
      </c>
      <c r="N87" s="588">
        <v>0</v>
      </c>
      <c r="O87" s="588">
        <v>0</v>
      </c>
      <c r="P87" s="588">
        <v>0</v>
      </c>
      <c r="Q87" s="588">
        <v>0</v>
      </c>
      <c r="R87" s="588">
        <v>0</v>
      </c>
      <c r="S87" s="588">
        <v>0</v>
      </c>
      <c r="T87" s="588">
        <v>0</v>
      </c>
      <c r="U87" s="588">
        <v>0</v>
      </c>
      <c r="V87" s="588">
        <v>0</v>
      </c>
      <c r="W87" s="588">
        <v>0</v>
      </c>
      <c r="X87" s="588">
        <v>0</v>
      </c>
      <c r="Y87" s="588">
        <v>0</v>
      </c>
      <c r="Z87" s="588">
        <v>0</v>
      </c>
      <c r="AA87" s="588">
        <v>0</v>
      </c>
      <c r="AB87" s="588">
        <v>0</v>
      </c>
      <c r="AC87" s="588">
        <v>0</v>
      </c>
      <c r="AD87" s="588">
        <v>0</v>
      </c>
      <c r="AE87" s="588">
        <v>0</v>
      </c>
      <c r="AF87" s="588">
        <v>0</v>
      </c>
      <c r="AG87" s="588">
        <v>0</v>
      </c>
      <c r="AH87" s="588">
        <v>0</v>
      </c>
      <c r="AI87" s="588">
        <v>0</v>
      </c>
      <c r="AJ87" s="588">
        <f t="shared" si="14"/>
        <v>0.16389107906164571</v>
      </c>
      <c r="AK87" s="705"/>
      <c r="AL87" s="705"/>
      <c r="AM87" s="705"/>
      <c r="AN87" s="705"/>
      <c r="AO87" s="705"/>
      <c r="AP87" s="705"/>
      <c r="AQ87" s="705"/>
      <c r="AR87" s="705"/>
      <c r="AS87" s="705"/>
      <c r="AT87" s="705"/>
      <c r="AU87" s="705"/>
      <c r="AV87" s="705"/>
      <c r="AW87" s="705"/>
      <c r="AX87" s="705"/>
      <c r="AY87" s="705"/>
      <c r="AZ87" s="705"/>
      <c r="BA87" s="705"/>
      <c r="BB87" s="705"/>
      <c r="BC87" s="705"/>
      <c r="BD87" s="705"/>
      <c r="BE87" s="705"/>
      <c r="BF87" s="705"/>
      <c r="BG87" s="705"/>
      <c r="BH87" s="705"/>
      <c r="BI87" s="705"/>
      <c r="BJ87" s="705"/>
      <c r="BK87" s="705"/>
      <c r="BL87" s="705"/>
      <c r="BM87" s="705"/>
      <c r="BN87" s="705"/>
      <c r="BO87" s="705"/>
      <c r="BP87" s="705"/>
      <c r="BQ87" s="705"/>
      <c r="BR87" s="705"/>
    </row>
    <row r="88" spans="2:70" x14ac:dyDescent="0.2">
      <c r="B88" s="592" t="s">
        <v>267</v>
      </c>
      <c r="C88" s="586">
        <v>17.5</v>
      </c>
      <c r="D88" s="586">
        <v>17.5</v>
      </c>
      <c r="E88" s="586">
        <v>0</v>
      </c>
      <c r="F88" s="586">
        <v>0</v>
      </c>
      <c r="G88" s="586">
        <v>0</v>
      </c>
      <c r="H88" s="586">
        <v>0</v>
      </c>
      <c r="I88" s="586">
        <v>0</v>
      </c>
      <c r="J88" s="586">
        <v>0</v>
      </c>
      <c r="K88" s="586">
        <v>0</v>
      </c>
      <c r="L88" s="586">
        <v>0</v>
      </c>
      <c r="M88" s="586">
        <v>0</v>
      </c>
      <c r="N88" s="586">
        <v>0</v>
      </c>
      <c r="O88" s="586">
        <v>0</v>
      </c>
      <c r="P88" s="586">
        <v>0</v>
      </c>
      <c r="Q88" s="586">
        <v>0</v>
      </c>
      <c r="R88" s="586">
        <v>0</v>
      </c>
      <c r="S88" s="586">
        <v>0</v>
      </c>
      <c r="T88" s="586">
        <v>0</v>
      </c>
      <c r="U88" s="586">
        <v>0</v>
      </c>
      <c r="V88" s="586">
        <v>0</v>
      </c>
      <c r="W88" s="586">
        <v>0</v>
      </c>
      <c r="X88" s="586">
        <v>0</v>
      </c>
      <c r="Y88" s="586">
        <v>0</v>
      </c>
      <c r="Z88" s="586">
        <v>0</v>
      </c>
      <c r="AA88" s="586">
        <v>0</v>
      </c>
      <c r="AB88" s="586">
        <v>0</v>
      </c>
      <c r="AC88" s="586">
        <v>0</v>
      </c>
      <c r="AD88" s="586">
        <v>0</v>
      </c>
      <c r="AE88" s="586">
        <v>0</v>
      </c>
      <c r="AF88" s="586">
        <v>0</v>
      </c>
      <c r="AG88" s="586">
        <v>0</v>
      </c>
      <c r="AH88" s="586">
        <v>0</v>
      </c>
      <c r="AI88" s="586">
        <v>0</v>
      </c>
      <c r="AJ88" s="586">
        <f t="shared" si="14"/>
        <v>35</v>
      </c>
      <c r="AK88" s="705"/>
      <c r="AL88" s="705"/>
      <c r="AM88" s="705"/>
      <c r="AN88" s="705"/>
      <c r="AO88" s="705"/>
      <c r="AP88" s="705"/>
      <c r="AQ88" s="705"/>
      <c r="AR88" s="705"/>
      <c r="AS88" s="705"/>
      <c r="AT88" s="705"/>
      <c r="AU88" s="705"/>
      <c r="AV88" s="705"/>
      <c r="AW88" s="705"/>
      <c r="AX88" s="705"/>
      <c r="AY88" s="705"/>
      <c r="AZ88" s="705"/>
      <c r="BA88" s="705"/>
      <c r="BB88" s="705"/>
      <c r="BC88" s="705"/>
      <c r="BD88" s="705"/>
      <c r="BE88" s="705"/>
      <c r="BF88" s="705"/>
      <c r="BG88" s="705"/>
      <c r="BH88" s="705"/>
      <c r="BI88" s="705"/>
      <c r="BJ88" s="705"/>
      <c r="BK88" s="705"/>
      <c r="BL88" s="705"/>
      <c r="BM88" s="705"/>
      <c r="BN88" s="705"/>
      <c r="BO88" s="705"/>
      <c r="BP88" s="705"/>
      <c r="BQ88" s="705"/>
      <c r="BR88" s="705"/>
    </row>
    <row r="89" spans="2:70" x14ac:dyDescent="0.2">
      <c r="B89" s="592" t="s">
        <v>268</v>
      </c>
      <c r="C89" s="586">
        <v>12</v>
      </c>
      <c r="D89" s="586">
        <v>24</v>
      </c>
      <c r="E89" s="586">
        <v>24</v>
      </c>
      <c r="F89" s="586">
        <v>12</v>
      </c>
      <c r="G89" s="586">
        <v>0</v>
      </c>
      <c r="H89" s="586">
        <v>0</v>
      </c>
      <c r="I89" s="586">
        <v>0</v>
      </c>
      <c r="J89" s="586">
        <v>0</v>
      </c>
      <c r="K89" s="586">
        <v>0</v>
      </c>
      <c r="L89" s="586">
        <v>0</v>
      </c>
      <c r="M89" s="586">
        <v>0</v>
      </c>
      <c r="N89" s="586">
        <v>0</v>
      </c>
      <c r="O89" s="586">
        <v>0</v>
      </c>
      <c r="P89" s="586">
        <v>0</v>
      </c>
      <c r="Q89" s="586">
        <v>0</v>
      </c>
      <c r="R89" s="586">
        <v>0</v>
      </c>
      <c r="S89" s="586">
        <v>0</v>
      </c>
      <c r="T89" s="586">
        <v>0</v>
      </c>
      <c r="U89" s="586">
        <v>0</v>
      </c>
      <c r="V89" s="586">
        <v>0</v>
      </c>
      <c r="W89" s="586">
        <v>0</v>
      </c>
      <c r="X89" s="586">
        <v>0</v>
      </c>
      <c r="Y89" s="586">
        <v>0</v>
      </c>
      <c r="Z89" s="586">
        <v>0</v>
      </c>
      <c r="AA89" s="586">
        <v>0</v>
      </c>
      <c r="AB89" s="586">
        <v>0</v>
      </c>
      <c r="AC89" s="586">
        <v>0</v>
      </c>
      <c r="AD89" s="586">
        <v>0</v>
      </c>
      <c r="AE89" s="586">
        <v>0</v>
      </c>
      <c r="AF89" s="586">
        <v>0</v>
      </c>
      <c r="AG89" s="586">
        <v>0</v>
      </c>
      <c r="AH89" s="586">
        <v>0</v>
      </c>
      <c r="AI89" s="586">
        <v>0</v>
      </c>
      <c r="AJ89" s="586">
        <f t="shared" si="14"/>
        <v>72</v>
      </c>
      <c r="AK89" s="705"/>
      <c r="AL89" s="705"/>
      <c r="AM89" s="705"/>
      <c r="AN89" s="705"/>
      <c r="AO89" s="705"/>
      <c r="AP89" s="705"/>
      <c r="AQ89" s="705"/>
      <c r="AR89" s="705"/>
      <c r="AS89" s="705"/>
      <c r="AT89" s="705"/>
      <c r="AU89" s="705"/>
      <c r="AV89" s="705"/>
      <c r="AW89" s="705"/>
      <c r="AX89" s="705"/>
      <c r="AY89" s="705"/>
      <c r="AZ89" s="705"/>
      <c r="BA89" s="705"/>
      <c r="BB89" s="705"/>
      <c r="BC89" s="705"/>
      <c r="BD89" s="705"/>
      <c r="BE89" s="705"/>
      <c r="BF89" s="705"/>
      <c r="BG89" s="705"/>
      <c r="BH89" s="705"/>
      <c r="BI89" s="705"/>
      <c r="BJ89" s="705"/>
      <c r="BK89" s="705"/>
      <c r="BL89" s="705"/>
      <c r="BM89" s="705"/>
      <c r="BN89" s="705"/>
      <c r="BO89" s="705"/>
      <c r="BP89" s="705"/>
      <c r="BQ89" s="705"/>
      <c r="BR89" s="705"/>
    </row>
    <row r="90" spans="2:70" x14ac:dyDescent="0.2">
      <c r="B90" s="592" t="s">
        <v>704</v>
      </c>
      <c r="C90" s="586">
        <v>513.80530397999996</v>
      </c>
      <c r="D90" s="586">
        <v>513.80530397999996</v>
      </c>
      <c r="E90" s="586">
        <v>256.90265198999998</v>
      </c>
      <c r="F90" s="586">
        <v>0</v>
      </c>
      <c r="G90" s="586">
        <v>0</v>
      </c>
      <c r="H90" s="586">
        <v>0</v>
      </c>
      <c r="I90" s="586">
        <v>0</v>
      </c>
      <c r="J90" s="586">
        <v>0</v>
      </c>
      <c r="K90" s="586">
        <v>0</v>
      </c>
      <c r="L90" s="586">
        <v>0</v>
      </c>
      <c r="M90" s="586">
        <v>0</v>
      </c>
      <c r="N90" s="586">
        <v>0</v>
      </c>
      <c r="O90" s="586">
        <v>0</v>
      </c>
      <c r="P90" s="586">
        <v>0</v>
      </c>
      <c r="Q90" s="586">
        <v>0</v>
      </c>
      <c r="R90" s="586">
        <v>0</v>
      </c>
      <c r="S90" s="586">
        <v>0</v>
      </c>
      <c r="T90" s="586">
        <v>0</v>
      </c>
      <c r="U90" s="586">
        <v>0</v>
      </c>
      <c r="V90" s="586">
        <v>0</v>
      </c>
      <c r="W90" s="586">
        <v>0</v>
      </c>
      <c r="X90" s="586">
        <v>0</v>
      </c>
      <c r="Y90" s="586">
        <v>0</v>
      </c>
      <c r="Z90" s="586">
        <v>0</v>
      </c>
      <c r="AA90" s="586">
        <v>0</v>
      </c>
      <c r="AB90" s="586">
        <v>0</v>
      </c>
      <c r="AC90" s="586">
        <v>0</v>
      </c>
      <c r="AD90" s="586">
        <v>0</v>
      </c>
      <c r="AE90" s="586">
        <v>0</v>
      </c>
      <c r="AF90" s="586">
        <v>0</v>
      </c>
      <c r="AG90" s="586">
        <v>0</v>
      </c>
      <c r="AH90" s="586">
        <v>0</v>
      </c>
      <c r="AI90" s="586">
        <v>0</v>
      </c>
      <c r="AJ90" s="586">
        <f t="shared" si="14"/>
        <v>1284.5132599499998</v>
      </c>
      <c r="AK90" s="705"/>
      <c r="AL90" s="705"/>
      <c r="AM90" s="705"/>
      <c r="AN90" s="705"/>
      <c r="AO90" s="705"/>
      <c r="AP90" s="705"/>
      <c r="AQ90" s="705"/>
      <c r="AR90" s="705"/>
      <c r="AS90" s="705"/>
      <c r="AT90" s="705"/>
      <c r="AU90" s="705"/>
      <c r="AV90" s="705"/>
      <c r="AW90" s="705"/>
      <c r="AX90" s="705"/>
      <c r="AY90" s="705"/>
      <c r="AZ90" s="705"/>
      <c r="BA90" s="705"/>
      <c r="BB90" s="705"/>
      <c r="BC90" s="705"/>
      <c r="BD90" s="705"/>
      <c r="BE90" s="705"/>
      <c r="BF90" s="705"/>
      <c r="BG90" s="705"/>
      <c r="BH90" s="705"/>
      <c r="BI90" s="705"/>
      <c r="BJ90" s="705"/>
      <c r="BK90" s="705"/>
      <c r="BL90" s="705"/>
      <c r="BM90" s="705"/>
      <c r="BN90" s="705"/>
      <c r="BO90" s="705"/>
      <c r="BP90" s="705"/>
      <c r="BQ90" s="705"/>
      <c r="BR90" s="705"/>
    </row>
    <row r="91" spans="2:70" x14ac:dyDescent="0.2">
      <c r="B91" s="592" t="s">
        <v>705</v>
      </c>
      <c r="C91" s="590">
        <v>191.60155324784299</v>
      </c>
      <c r="D91" s="590">
        <v>255.00424904928698</v>
      </c>
      <c r="E91" s="590">
        <v>62.705962880823598</v>
      </c>
      <c r="F91" s="590">
        <v>0</v>
      </c>
      <c r="G91" s="590">
        <v>0</v>
      </c>
      <c r="H91" s="590">
        <v>0</v>
      </c>
      <c r="I91" s="590">
        <v>0</v>
      </c>
      <c r="J91" s="590">
        <v>0</v>
      </c>
      <c r="K91" s="590">
        <v>0</v>
      </c>
      <c r="L91" s="590">
        <v>0</v>
      </c>
      <c r="M91" s="590">
        <v>0</v>
      </c>
      <c r="N91" s="590">
        <v>0</v>
      </c>
      <c r="O91" s="590">
        <v>0</v>
      </c>
      <c r="P91" s="590">
        <v>0</v>
      </c>
      <c r="Q91" s="590">
        <v>0</v>
      </c>
      <c r="R91" s="590">
        <v>0</v>
      </c>
      <c r="S91" s="590">
        <v>0</v>
      </c>
      <c r="T91" s="590">
        <v>0</v>
      </c>
      <c r="U91" s="590">
        <v>0</v>
      </c>
      <c r="V91" s="590">
        <v>0</v>
      </c>
      <c r="W91" s="590">
        <v>0</v>
      </c>
      <c r="X91" s="590">
        <v>0</v>
      </c>
      <c r="Y91" s="590">
        <v>0</v>
      </c>
      <c r="Z91" s="590">
        <v>0</v>
      </c>
      <c r="AA91" s="590">
        <v>0</v>
      </c>
      <c r="AB91" s="590">
        <v>0</v>
      </c>
      <c r="AC91" s="590">
        <v>0</v>
      </c>
      <c r="AD91" s="590">
        <v>0</v>
      </c>
      <c r="AE91" s="590">
        <v>0</v>
      </c>
      <c r="AF91" s="590">
        <v>0</v>
      </c>
      <c r="AG91" s="590">
        <v>0</v>
      </c>
      <c r="AH91" s="590">
        <v>0</v>
      </c>
      <c r="AI91" s="590">
        <v>0</v>
      </c>
      <c r="AJ91" s="590">
        <f t="shared" si="14"/>
        <v>509.31176517795359</v>
      </c>
      <c r="AK91" s="705"/>
      <c r="AL91" s="705"/>
      <c r="AM91" s="705"/>
      <c r="AN91" s="705"/>
      <c r="AO91" s="705"/>
      <c r="AP91" s="705"/>
      <c r="AQ91" s="705"/>
      <c r="AR91" s="705"/>
      <c r="AS91" s="705"/>
      <c r="AT91" s="705"/>
      <c r="AU91" s="705"/>
      <c r="AV91" s="705"/>
      <c r="AW91" s="705"/>
      <c r="AX91" s="705"/>
      <c r="AY91" s="705"/>
      <c r="AZ91" s="705"/>
      <c r="BA91" s="705"/>
      <c r="BB91" s="705"/>
      <c r="BC91" s="705"/>
      <c r="BD91" s="705"/>
      <c r="BE91" s="705"/>
      <c r="BF91" s="705"/>
      <c r="BG91" s="705"/>
      <c r="BH91" s="705"/>
      <c r="BI91" s="705"/>
      <c r="BJ91" s="705"/>
      <c r="BK91" s="705"/>
      <c r="BL91" s="705"/>
      <c r="BM91" s="705"/>
      <c r="BN91" s="705"/>
      <c r="BO91" s="705"/>
      <c r="BP91" s="705"/>
      <c r="BQ91" s="705"/>
      <c r="BR91" s="705"/>
    </row>
    <row r="92" spans="2:70" x14ac:dyDescent="0.2">
      <c r="B92" s="592" t="s">
        <v>706</v>
      </c>
      <c r="C92" s="586">
        <v>25.165587063051998</v>
      </c>
      <c r="D92" s="586">
        <v>0</v>
      </c>
      <c r="E92" s="586">
        <v>0</v>
      </c>
      <c r="F92" s="586">
        <v>0</v>
      </c>
      <c r="G92" s="586">
        <v>0</v>
      </c>
      <c r="H92" s="586">
        <v>0</v>
      </c>
      <c r="I92" s="586">
        <v>0</v>
      </c>
      <c r="J92" s="586">
        <v>0</v>
      </c>
      <c r="K92" s="586">
        <v>0</v>
      </c>
      <c r="L92" s="586">
        <v>0</v>
      </c>
      <c r="M92" s="586">
        <v>0</v>
      </c>
      <c r="N92" s="586">
        <v>0</v>
      </c>
      <c r="O92" s="586">
        <v>0</v>
      </c>
      <c r="P92" s="586">
        <v>0</v>
      </c>
      <c r="Q92" s="586">
        <v>0</v>
      </c>
      <c r="R92" s="586">
        <v>0</v>
      </c>
      <c r="S92" s="586">
        <v>0</v>
      </c>
      <c r="T92" s="586">
        <v>0</v>
      </c>
      <c r="U92" s="586">
        <v>0</v>
      </c>
      <c r="V92" s="586">
        <v>0</v>
      </c>
      <c r="W92" s="586">
        <v>0</v>
      </c>
      <c r="X92" s="586">
        <v>0</v>
      </c>
      <c r="Y92" s="586">
        <v>0</v>
      </c>
      <c r="Z92" s="586">
        <v>0</v>
      </c>
      <c r="AA92" s="586">
        <v>0</v>
      </c>
      <c r="AB92" s="586">
        <v>0</v>
      </c>
      <c r="AC92" s="586">
        <v>0</v>
      </c>
      <c r="AD92" s="586">
        <v>0</v>
      </c>
      <c r="AE92" s="586">
        <v>0</v>
      </c>
      <c r="AF92" s="586">
        <v>0</v>
      </c>
      <c r="AG92" s="586">
        <v>0</v>
      </c>
      <c r="AH92" s="586">
        <v>0</v>
      </c>
      <c r="AI92" s="586">
        <v>0</v>
      </c>
      <c r="AJ92" s="586">
        <f t="shared" si="14"/>
        <v>25.165587063051998</v>
      </c>
      <c r="AK92" s="705"/>
      <c r="AL92" s="705"/>
      <c r="AM92" s="705"/>
      <c r="AN92" s="705"/>
      <c r="AO92" s="705"/>
      <c r="AP92" s="705"/>
      <c r="AQ92" s="705"/>
      <c r="AR92" s="705"/>
      <c r="AS92" s="705"/>
      <c r="AT92" s="705"/>
      <c r="AU92" s="705"/>
      <c r="AV92" s="705"/>
      <c r="AW92" s="705"/>
      <c r="AX92" s="705"/>
      <c r="AY92" s="705"/>
      <c r="AZ92" s="705"/>
      <c r="BA92" s="705"/>
      <c r="BB92" s="705"/>
      <c r="BC92" s="705"/>
      <c r="BD92" s="705"/>
      <c r="BE92" s="705"/>
      <c r="BF92" s="705"/>
      <c r="BG92" s="705"/>
      <c r="BH92" s="705"/>
      <c r="BI92" s="705"/>
      <c r="BJ92" s="705"/>
      <c r="BK92" s="705"/>
      <c r="BL92" s="705"/>
      <c r="BM92" s="705"/>
      <c r="BN92" s="705"/>
      <c r="BO92" s="705"/>
      <c r="BP92" s="705"/>
      <c r="BQ92" s="705"/>
      <c r="BR92" s="705"/>
    </row>
    <row r="93" spans="2:70" x14ac:dyDescent="0.2">
      <c r="B93" s="592" t="s">
        <v>707</v>
      </c>
      <c r="C93" s="586">
        <v>252.31080075399399</v>
      </c>
      <c r="D93" s="586">
        <v>83.491937704230295</v>
      </c>
      <c r="E93" s="586">
        <v>0</v>
      </c>
      <c r="F93" s="586">
        <v>0</v>
      </c>
      <c r="G93" s="586">
        <v>0</v>
      </c>
      <c r="H93" s="586">
        <v>0</v>
      </c>
      <c r="I93" s="586">
        <v>0</v>
      </c>
      <c r="J93" s="586">
        <v>0</v>
      </c>
      <c r="K93" s="586">
        <v>0</v>
      </c>
      <c r="L93" s="586">
        <v>0</v>
      </c>
      <c r="M93" s="586">
        <v>0</v>
      </c>
      <c r="N93" s="586">
        <v>0</v>
      </c>
      <c r="O93" s="586">
        <v>0</v>
      </c>
      <c r="P93" s="586">
        <v>0</v>
      </c>
      <c r="Q93" s="586">
        <v>0</v>
      </c>
      <c r="R93" s="586">
        <v>0</v>
      </c>
      <c r="S93" s="586">
        <v>0</v>
      </c>
      <c r="T93" s="586">
        <v>0</v>
      </c>
      <c r="U93" s="586">
        <v>0</v>
      </c>
      <c r="V93" s="586">
        <v>0</v>
      </c>
      <c r="W93" s="586">
        <v>0</v>
      </c>
      <c r="X93" s="586">
        <v>0</v>
      </c>
      <c r="Y93" s="586">
        <v>0</v>
      </c>
      <c r="Z93" s="586">
        <v>0</v>
      </c>
      <c r="AA93" s="586">
        <v>0</v>
      </c>
      <c r="AB93" s="586">
        <v>0</v>
      </c>
      <c r="AC93" s="586">
        <v>0</v>
      </c>
      <c r="AD93" s="586">
        <v>0</v>
      </c>
      <c r="AE93" s="586">
        <v>0</v>
      </c>
      <c r="AF93" s="586">
        <v>0</v>
      </c>
      <c r="AG93" s="586">
        <v>0</v>
      </c>
      <c r="AH93" s="586">
        <v>0</v>
      </c>
      <c r="AI93" s="586">
        <v>0</v>
      </c>
      <c r="AJ93" s="586">
        <f t="shared" si="14"/>
        <v>335.80273845822427</v>
      </c>
      <c r="AK93" s="705"/>
      <c r="AL93" s="705"/>
      <c r="AM93" s="705"/>
      <c r="AN93" s="705"/>
      <c r="AO93" s="705"/>
      <c r="AP93" s="705"/>
      <c r="AQ93" s="705"/>
      <c r="AR93" s="705"/>
      <c r="AS93" s="705"/>
      <c r="AT93" s="705"/>
      <c r="AU93" s="705"/>
      <c r="AV93" s="705"/>
      <c r="AW93" s="705"/>
      <c r="AX93" s="705"/>
      <c r="AY93" s="705"/>
      <c r="AZ93" s="705"/>
      <c r="BA93" s="705"/>
      <c r="BB93" s="705"/>
      <c r="BC93" s="705"/>
      <c r="BD93" s="705"/>
      <c r="BE93" s="705"/>
      <c r="BF93" s="705"/>
      <c r="BG93" s="705"/>
      <c r="BH93" s="705"/>
      <c r="BI93" s="705"/>
      <c r="BJ93" s="705"/>
      <c r="BK93" s="705"/>
      <c r="BL93" s="705"/>
      <c r="BM93" s="705"/>
      <c r="BN93" s="705"/>
      <c r="BO93" s="705"/>
      <c r="BP93" s="705"/>
      <c r="BQ93" s="705"/>
      <c r="BR93" s="705"/>
    </row>
    <row r="94" spans="2:70" x14ac:dyDescent="0.2">
      <c r="B94" s="592" t="s">
        <v>708</v>
      </c>
      <c r="C94" s="586">
        <v>191.60155324784299</v>
      </c>
      <c r="D94" s="586">
        <v>191.60155324784299</v>
      </c>
      <c r="E94" s="586">
        <v>0</v>
      </c>
      <c r="F94" s="586">
        <v>0</v>
      </c>
      <c r="G94" s="586">
        <v>0</v>
      </c>
      <c r="H94" s="586">
        <v>0</v>
      </c>
      <c r="I94" s="586">
        <v>0</v>
      </c>
      <c r="J94" s="586">
        <v>0</v>
      </c>
      <c r="K94" s="586">
        <v>0</v>
      </c>
      <c r="L94" s="586">
        <v>0</v>
      </c>
      <c r="M94" s="586">
        <v>0</v>
      </c>
      <c r="N94" s="586">
        <v>0</v>
      </c>
      <c r="O94" s="586">
        <v>0</v>
      </c>
      <c r="P94" s="586">
        <v>0</v>
      </c>
      <c r="Q94" s="586">
        <v>0</v>
      </c>
      <c r="R94" s="586">
        <v>0</v>
      </c>
      <c r="S94" s="586">
        <v>0</v>
      </c>
      <c r="T94" s="586">
        <v>0</v>
      </c>
      <c r="U94" s="586">
        <v>0</v>
      </c>
      <c r="V94" s="586">
        <v>0</v>
      </c>
      <c r="W94" s="586">
        <v>0</v>
      </c>
      <c r="X94" s="586">
        <v>0</v>
      </c>
      <c r="Y94" s="586">
        <v>0</v>
      </c>
      <c r="Z94" s="586">
        <v>0</v>
      </c>
      <c r="AA94" s="586">
        <v>0</v>
      </c>
      <c r="AB94" s="586">
        <v>0</v>
      </c>
      <c r="AC94" s="586">
        <v>0</v>
      </c>
      <c r="AD94" s="586">
        <v>0</v>
      </c>
      <c r="AE94" s="586">
        <v>0</v>
      </c>
      <c r="AF94" s="586">
        <v>0</v>
      </c>
      <c r="AG94" s="586">
        <v>0</v>
      </c>
      <c r="AH94" s="586">
        <v>0</v>
      </c>
      <c r="AI94" s="586">
        <v>0</v>
      </c>
      <c r="AJ94" s="586">
        <f t="shared" si="14"/>
        <v>383.20310649568597</v>
      </c>
      <c r="AK94" s="705"/>
      <c r="AL94" s="705"/>
      <c r="AM94" s="705"/>
      <c r="AN94" s="705"/>
      <c r="AO94" s="705"/>
      <c r="AP94" s="705"/>
      <c r="AQ94" s="705"/>
      <c r="AR94" s="705"/>
      <c r="AS94" s="705"/>
      <c r="AT94" s="705"/>
      <c r="AU94" s="705"/>
      <c r="AV94" s="705"/>
      <c r="AW94" s="705"/>
      <c r="AX94" s="705"/>
      <c r="AY94" s="705"/>
      <c r="AZ94" s="705"/>
      <c r="BA94" s="705"/>
      <c r="BB94" s="705"/>
      <c r="BC94" s="705"/>
      <c r="BD94" s="705"/>
      <c r="BE94" s="705"/>
      <c r="BF94" s="705"/>
      <c r="BG94" s="705"/>
      <c r="BH94" s="705"/>
      <c r="BI94" s="705"/>
      <c r="BJ94" s="705"/>
      <c r="BK94" s="705"/>
      <c r="BL94" s="705"/>
      <c r="BM94" s="705"/>
      <c r="BN94" s="705"/>
      <c r="BO94" s="705"/>
      <c r="BP94" s="705"/>
      <c r="BQ94" s="705"/>
      <c r="BR94" s="705"/>
    </row>
    <row r="95" spans="2:70" x14ac:dyDescent="0.2">
      <c r="B95" s="592" t="s">
        <v>709</v>
      </c>
      <c r="C95" s="586">
        <v>420.077998561176</v>
      </c>
      <c r="D95" s="586">
        <v>563.18149257684502</v>
      </c>
      <c r="E95" s="586">
        <v>561.64274532920604</v>
      </c>
      <c r="F95" s="586">
        <v>420.077998561176</v>
      </c>
      <c r="G95" s="586">
        <v>0</v>
      </c>
      <c r="H95" s="586">
        <v>0</v>
      </c>
      <c r="I95" s="586">
        <v>0</v>
      </c>
      <c r="J95" s="586">
        <v>0</v>
      </c>
      <c r="K95" s="586">
        <v>0</v>
      </c>
      <c r="L95" s="586">
        <v>0</v>
      </c>
      <c r="M95" s="586">
        <v>0</v>
      </c>
      <c r="N95" s="586">
        <v>0</v>
      </c>
      <c r="O95" s="586">
        <v>0</v>
      </c>
      <c r="P95" s="586">
        <v>0</v>
      </c>
      <c r="Q95" s="586">
        <v>0</v>
      </c>
      <c r="R95" s="586">
        <v>0</v>
      </c>
      <c r="S95" s="586">
        <v>0</v>
      </c>
      <c r="T95" s="586">
        <v>0</v>
      </c>
      <c r="U95" s="586">
        <v>0</v>
      </c>
      <c r="V95" s="586">
        <v>0</v>
      </c>
      <c r="W95" s="586">
        <v>0</v>
      </c>
      <c r="X95" s="586">
        <v>0</v>
      </c>
      <c r="Y95" s="586">
        <v>0</v>
      </c>
      <c r="Z95" s="586">
        <v>0</v>
      </c>
      <c r="AA95" s="586">
        <v>0</v>
      </c>
      <c r="AB95" s="586">
        <v>0</v>
      </c>
      <c r="AC95" s="586">
        <v>0</v>
      </c>
      <c r="AD95" s="586">
        <v>0</v>
      </c>
      <c r="AE95" s="586">
        <v>0</v>
      </c>
      <c r="AF95" s="586">
        <v>0</v>
      </c>
      <c r="AG95" s="586">
        <v>0</v>
      </c>
      <c r="AH95" s="586">
        <v>0</v>
      </c>
      <c r="AI95" s="586">
        <v>0</v>
      </c>
      <c r="AJ95" s="586">
        <f t="shared" si="14"/>
        <v>1964.9802350284031</v>
      </c>
      <c r="AK95" s="705"/>
      <c r="AL95" s="705"/>
      <c r="AM95" s="705"/>
      <c r="AN95" s="705"/>
      <c r="AO95" s="705"/>
      <c r="AP95" s="705"/>
      <c r="AQ95" s="705"/>
      <c r="AR95" s="705"/>
      <c r="AS95" s="705"/>
      <c r="AT95" s="705"/>
      <c r="AU95" s="705"/>
      <c r="AV95" s="705"/>
      <c r="AW95" s="705"/>
      <c r="AX95" s="705"/>
      <c r="AY95" s="705"/>
      <c r="AZ95" s="705"/>
      <c r="BA95" s="705"/>
      <c r="BB95" s="705"/>
      <c r="BC95" s="705"/>
      <c r="BD95" s="705"/>
      <c r="BE95" s="705"/>
      <c r="BF95" s="705"/>
      <c r="BG95" s="705"/>
      <c r="BH95" s="705"/>
      <c r="BI95" s="705"/>
      <c r="BJ95" s="705"/>
      <c r="BK95" s="705"/>
      <c r="BL95" s="705"/>
      <c r="BM95" s="705"/>
      <c r="BN95" s="705"/>
      <c r="BO95" s="705"/>
      <c r="BP95" s="705"/>
      <c r="BQ95" s="705"/>
      <c r="BR95" s="705"/>
    </row>
    <row r="96" spans="2:70" x14ac:dyDescent="0.2">
      <c r="B96" s="592" t="s">
        <v>710</v>
      </c>
      <c r="C96" s="586">
        <v>450.80358641110303</v>
      </c>
      <c r="D96" s="586">
        <v>599.97859136932095</v>
      </c>
      <c r="E96" s="586">
        <v>598.33930559996406</v>
      </c>
      <c r="F96" s="586">
        <v>598.33930559996406</v>
      </c>
      <c r="G96" s="586">
        <v>147.53571918886101</v>
      </c>
      <c r="H96" s="586">
        <v>0</v>
      </c>
      <c r="I96" s="586">
        <v>0</v>
      </c>
      <c r="J96" s="586">
        <v>0</v>
      </c>
      <c r="K96" s="586">
        <v>0</v>
      </c>
      <c r="L96" s="586">
        <v>0</v>
      </c>
      <c r="M96" s="586">
        <v>0</v>
      </c>
      <c r="N96" s="586">
        <v>0</v>
      </c>
      <c r="O96" s="586">
        <v>0</v>
      </c>
      <c r="P96" s="586">
        <v>0</v>
      </c>
      <c r="Q96" s="586">
        <v>0</v>
      </c>
      <c r="R96" s="586">
        <v>0</v>
      </c>
      <c r="S96" s="586">
        <v>0</v>
      </c>
      <c r="T96" s="586">
        <v>0</v>
      </c>
      <c r="U96" s="586">
        <v>0</v>
      </c>
      <c r="V96" s="586">
        <v>0</v>
      </c>
      <c r="W96" s="586">
        <v>0</v>
      </c>
      <c r="X96" s="586">
        <v>0</v>
      </c>
      <c r="Y96" s="586">
        <v>0</v>
      </c>
      <c r="Z96" s="586">
        <v>0</v>
      </c>
      <c r="AA96" s="586">
        <v>0</v>
      </c>
      <c r="AB96" s="586">
        <v>0</v>
      </c>
      <c r="AC96" s="586">
        <v>0</v>
      </c>
      <c r="AD96" s="586">
        <v>0</v>
      </c>
      <c r="AE96" s="586">
        <v>0</v>
      </c>
      <c r="AF96" s="586">
        <v>0</v>
      </c>
      <c r="AG96" s="586">
        <v>0</v>
      </c>
      <c r="AH96" s="586">
        <v>0</v>
      </c>
      <c r="AI96" s="586">
        <v>0</v>
      </c>
      <c r="AJ96" s="586">
        <f t="shared" si="14"/>
        <v>2394.996508169213</v>
      </c>
      <c r="AK96" s="705"/>
      <c r="AL96" s="705"/>
      <c r="AM96" s="705"/>
      <c r="AN96" s="705"/>
      <c r="AO96" s="705"/>
      <c r="AP96" s="705"/>
      <c r="AQ96" s="705"/>
      <c r="AR96" s="705"/>
      <c r="AS96" s="705"/>
      <c r="AT96" s="705"/>
      <c r="AU96" s="705"/>
      <c r="AV96" s="705"/>
      <c r="AW96" s="705"/>
      <c r="AX96" s="705"/>
      <c r="AY96" s="705"/>
      <c r="AZ96" s="705"/>
      <c r="BA96" s="705"/>
      <c r="BB96" s="705"/>
      <c r="BC96" s="705"/>
      <c r="BD96" s="705"/>
      <c r="BE96" s="705"/>
      <c r="BF96" s="705"/>
      <c r="BG96" s="705"/>
      <c r="BH96" s="705"/>
      <c r="BI96" s="705"/>
      <c r="BJ96" s="705"/>
      <c r="BK96" s="705"/>
      <c r="BL96" s="705"/>
      <c r="BM96" s="705"/>
      <c r="BN96" s="705"/>
      <c r="BO96" s="705"/>
      <c r="BP96" s="705"/>
      <c r="BQ96" s="705"/>
      <c r="BR96" s="705"/>
    </row>
    <row r="97" spans="2:70" x14ac:dyDescent="0.2">
      <c r="B97" s="592" t="s">
        <v>711</v>
      </c>
      <c r="C97" s="586">
        <v>297.64222708028603</v>
      </c>
      <c r="D97" s="586">
        <v>396.13474585983698</v>
      </c>
      <c r="E97" s="586">
        <v>395.05241048788503</v>
      </c>
      <c r="F97" s="586">
        <v>395.05241048788503</v>
      </c>
      <c r="G97" s="586">
        <v>196.98503755796702</v>
      </c>
      <c r="H97" s="586">
        <v>0</v>
      </c>
      <c r="I97" s="586">
        <v>0</v>
      </c>
      <c r="J97" s="586">
        <v>0</v>
      </c>
      <c r="K97" s="586">
        <v>0</v>
      </c>
      <c r="L97" s="586">
        <v>0</v>
      </c>
      <c r="M97" s="586">
        <v>0</v>
      </c>
      <c r="N97" s="586">
        <v>0</v>
      </c>
      <c r="O97" s="586">
        <v>0</v>
      </c>
      <c r="P97" s="586">
        <v>0</v>
      </c>
      <c r="Q97" s="586">
        <v>0</v>
      </c>
      <c r="R97" s="586">
        <v>0</v>
      </c>
      <c r="S97" s="586">
        <v>0</v>
      </c>
      <c r="T97" s="586">
        <v>0</v>
      </c>
      <c r="U97" s="586">
        <v>0</v>
      </c>
      <c r="V97" s="586">
        <v>0</v>
      </c>
      <c r="W97" s="586">
        <v>0</v>
      </c>
      <c r="X97" s="586">
        <v>0</v>
      </c>
      <c r="Y97" s="586">
        <v>0</v>
      </c>
      <c r="Z97" s="586">
        <v>0</v>
      </c>
      <c r="AA97" s="586">
        <v>0</v>
      </c>
      <c r="AB97" s="586">
        <v>0</v>
      </c>
      <c r="AC97" s="586">
        <v>0</v>
      </c>
      <c r="AD97" s="586">
        <v>0</v>
      </c>
      <c r="AE97" s="586">
        <v>0</v>
      </c>
      <c r="AF97" s="586">
        <v>0</v>
      </c>
      <c r="AG97" s="586">
        <v>0</v>
      </c>
      <c r="AH97" s="586">
        <v>0</v>
      </c>
      <c r="AI97" s="586">
        <v>0</v>
      </c>
      <c r="AJ97" s="586">
        <f t="shared" si="14"/>
        <v>1680.86683147386</v>
      </c>
      <c r="AK97" s="705"/>
      <c r="AL97" s="705"/>
      <c r="AM97" s="705"/>
      <c r="AN97" s="705"/>
      <c r="AO97" s="705"/>
      <c r="AP97" s="705"/>
      <c r="AQ97" s="705"/>
      <c r="AR97" s="705"/>
      <c r="AS97" s="705"/>
      <c r="AT97" s="705"/>
      <c r="AU97" s="705"/>
      <c r="AV97" s="705"/>
      <c r="AW97" s="705"/>
      <c r="AX97" s="705"/>
      <c r="AY97" s="705"/>
      <c r="AZ97" s="705"/>
      <c r="BA97" s="705"/>
      <c r="BB97" s="705"/>
      <c r="BC97" s="705"/>
      <c r="BD97" s="705"/>
      <c r="BE97" s="705"/>
      <c r="BF97" s="705"/>
      <c r="BG97" s="705"/>
      <c r="BH97" s="705"/>
      <c r="BI97" s="705"/>
      <c r="BJ97" s="705"/>
      <c r="BK97" s="705"/>
      <c r="BL97" s="705"/>
      <c r="BM97" s="705"/>
      <c r="BN97" s="705"/>
      <c r="BO97" s="705"/>
      <c r="BP97" s="705"/>
      <c r="BQ97" s="705"/>
      <c r="BR97" s="705"/>
    </row>
    <row r="98" spans="2:70" x14ac:dyDescent="0.2">
      <c r="B98" s="592" t="s">
        <v>712</v>
      </c>
      <c r="C98" s="586">
        <v>443.25252699411601</v>
      </c>
      <c r="D98" s="586">
        <v>589.92881774436796</v>
      </c>
      <c r="E98" s="586">
        <v>588.31699037382202</v>
      </c>
      <c r="F98" s="586">
        <v>588.31699037382202</v>
      </c>
      <c r="G98" s="586">
        <v>588.31699037382202</v>
      </c>
      <c r="H98" s="586">
        <v>589.92881774436796</v>
      </c>
      <c r="I98" s="586">
        <v>0</v>
      </c>
      <c r="J98" s="586">
        <v>0</v>
      </c>
      <c r="K98" s="586">
        <v>0</v>
      </c>
      <c r="L98" s="586">
        <v>0</v>
      </c>
      <c r="M98" s="586">
        <v>0</v>
      </c>
      <c r="N98" s="586">
        <v>0</v>
      </c>
      <c r="O98" s="586">
        <v>0</v>
      </c>
      <c r="P98" s="586">
        <v>0</v>
      </c>
      <c r="Q98" s="586">
        <v>0</v>
      </c>
      <c r="R98" s="586">
        <v>0</v>
      </c>
      <c r="S98" s="586">
        <v>0</v>
      </c>
      <c r="T98" s="586">
        <v>0</v>
      </c>
      <c r="U98" s="586">
        <v>0</v>
      </c>
      <c r="V98" s="586">
        <v>0</v>
      </c>
      <c r="W98" s="586">
        <v>0</v>
      </c>
      <c r="X98" s="586">
        <v>0</v>
      </c>
      <c r="Y98" s="586">
        <v>0</v>
      </c>
      <c r="Z98" s="586">
        <v>0</v>
      </c>
      <c r="AA98" s="586">
        <v>0</v>
      </c>
      <c r="AB98" s="586">
        <v>0</v>
      </c>
      <c r="AC98" s="586">
        <v>0</v>
      </c>
      <c r="AD98" s="586">
        <v>0</v>
      </c>
      <c r="AE98" s="586">
        <v>0</v>
      </c>
      <c r="AF98" s="586">
        <v>0</v>
      </c>
      <c r="AG98" s="586">
        <v>0</v>
      </c>
      <c r="AH98" s="586">
        <v>0</v>
      </c>
      <c r="AI98" s="586">
        <v>0</v>
      </c>
      <c r="AJ98" s="586">
        <f t="shared" si="14"/>
        <v>3388.0611336043185</v>
      </c>
      <c r="AK98" s="705"/>
      <c r="AL98" s="705"/>
      <c r="AM98" s="705"/>
      <c r="AN98" s="705"/>
      <c r="AO98" s="705"/>
      <c r="AP98" s="705"/>
      <c r="AQ98" s="705"/>
      <c r="AR98" s="705"/>
      <c r="AS98" s="705"/>
      <c r="AT98" s="705"/>
      <c r="AU98" s="705"/>
      <c r="AV98" s="705"/>
      <c r="AW98" s="705"/>
      <c r="AX98" s="705"/>
      <c r="AY98" s="705"/>
      <c r="AZ98" s="705"/>
      <c r="BA98" s="705"/>
      <c r="BB98" s="705"/>
      <c r="BC98" s="705"/>
      <c r="BD98" s="705"/>
      <c r="BE98" s="705"/>
      <c r="BF98" s="705"/>
      <c r="BG98" s="705"/>
      <c r="BH98" s="705"/>
      <c r="BI98" s="705"/>
      <c r="BJ98" s="705"/>
      <c r="BK98" s="705"/>
      <c r="BL98" s="705"/>
      <c r="BM98" s="705"/>
      <c r="BN98" s="705"/>
      <c r="BO98" s="705"/>
      <c r="BP98" s="705"/>
      <c r="BQ98" s="705"/>
      <c r="BR98" s="705"/>
    </row>
    <row r="99" spans="2:70" x14ac:dyDescent="0.2">
      <c r="B99" s="592" t="s">
        <v>716</v>
      </c>
      <c r="C99" s="586">
        <v>87.5539629715296</v>
      </c>
      <c r="D99" s="586">
        <v>28.972402292595</v>
      </c>
      <c r="E99" s="586">
        <v>0</v>
      </c>
      <c r="F99" s="586">
        <v>0</v>
      </c>
      <c r="G99" s="586">
        <v>0</v>
      </c>
      <c r="H99" s="586">
        <v>0</v>
      </c>
      <c r="I99" s="586">
        <v>0</v>
      </c>
      <c r="J99" s="586">
        <v>0</v>
      </c>
      <c r="K99" s="586">
        <v>0</v>
      </c>
      <c r="L99" s="586">
        <v>0</v>
      </c>
      <c r="M99" s="586">
        <v>0</v>
      </c>
      <c r="N99" s="586">
        <v>0</v>
      </c>
      <c r="O99" s="586">
        <v>0</v>
      </c>
      <c r="P99" s="586">
        <v>0</v>
      </c>
      <c r="Q99" s="586">
        <v>0</v>
      </c>
      <c r="R99" s="586">
        <v>0</v>
      </c>
      <c r="S99" s="586">
        <v>0</v>
      </c>
      <c r="T99" s="586">
        <v>0</v>
      </c>
      <c r="U99" s="586">
        <v>0</v>
      </c>
      <c r="V99" s="586">
        <v>0</v>
      </c>
      <c r="W99" s="586">
        <v>0</v>
      </c>
      <c r="X99" s="586">
        <v>0</v>
      </c>
      <c r="Y99" s="586">
        <v>0</v>
      </c>
      <c r="Z99" s="586">
        <v>0</v>
      </c>
      <c r="AA99" s="586">
        <v>0</v>
      </c>
      <c r="AB99" s="586">
        <v>0</v>
      </c>
      <c r="AC99" s="586">
        <v>0</v>
      </c>
      <c r="AD99" s="586">
        <v>0</v>
      </c>
      <c r="AE99" s="586">
        <v>0</v>
      </c>
      <c r="AF99" s="586">
        <v>0</v>
      </c>
      <c r="AG99" s="586">
        <v>0</v>
      </c>
      <c r="AH99" s="586">
        <v>0</v>
      </c>
      <c r="AI99" s="586">
        <v>0</v>
      </c>
      <c r="AJ99" s="586">
        <f t="shared" si="14"/>
        <v>116.52636526412459</v>
      </c>
      <c r="AK99" s="705"/>
      <c r="AL99" s="705"/>
      <c r="AM99" s="705"/>
      <c r="AN99" s="705"/>
      <c r="AO99" s="705"/>
      <c r="AP99" s="705"/>
      <c r="AQ99" s="705"/>
      <c r="AR99" s="705"/>
      <c r="AS99" s="705"/>
      <c r="AT99" s="705"/>
      <c r="AU99" s="705"/>
      <c r="AV99" s="705"/>
      <c r="AW99" s="705"/>
      <c r="AX99" s="705"/>
      <c r="AY99" s="705"/>
      <c r="AZ99" s="705"/>
      <c r="BA99" s="705"/>
      <c r="BB99" s="705"/>
      <c r="BC99" s="705"/>
      <c r="BD99" s="705"/>
      <c r="BE99" s="705"/>
      <c r="BF99" s="705"/>
      <c r="BG99" s="705"/>
      <c r="BH99" s="705"/>
      <c r="BI99" s="705"/>
      <c r="BJ99" s="705"/>
      <c r="BK99" s="705"/>
      <c r="BL99" s="705"/>
      <c r="BM99" s="705"/>
      <c r="BN99" s="705"/>
      <c r="BO99" s="705"/>
      <c r="BP99" s="705"/>
      <c r="BQ99" s="705"/>
      <c r="BR99" s="705"/>
    </row>
    <row r="100" spans="2:70" x14ac:dyDescent="0.2">
      <c r="B100" s="592" t="s">
        <v>717</v>
      </c>
      <c r="C100" s="586">
        <v>24.438050237536402</v>
      </c>
      <c r="D100" s="586">
        <v>24.3491846003832</v>
      </c>
      <c r="E100" s="586">
        <v>0</v>
      </c>
      <c r="F100" s="586">
        <v>0</v>
      </c>
      <c r="G100" s="586">
        <v>0</v>
      </c>
      <c r="H100" s="586">
        <v>0</v>
      </c>
      <c r="I100" s="586">
        <v>0</v>
      </c>
      <c r="J100" s="586">
        <v>0</v>
      </c>
      <c r="K100" s="586">
        <v>0</v>
      </c>
      <c r="L100" s="586">
        <v>0</v>
      </c>
      <c r="M100" s="586">
        <v>0</v>
      </c>
      <c r="N100" s="586">
        <v>0</v>
      </c>
      <c r="O100" s="586">
        <v>0</v>
      </c>
      <c r="P100" s="586">
        <v>0</v>
      </c>
      <c r="Q100" s="586">
        <v>0</v>
      </c>
      <c r="R100" s="586">
        <v>0</v>
      </c>
      <c r="S100" s="586">
        <v>0</v>
      </c>
      <c r="T100" s="586">
        <v>0</v>
      </c>
      <c r="U100" s="586">
        <v>0</v>
      </c>
      <c r="V100" s="586">
        <v>0</v>
      </c>
      <c r="W100" s="586">
        <v>0</v>
      </c>
      <c r="X100" s="586">
        <v>0</v>
      </c>
      <c r="Y100" s="586">
        <v>0</v>
      </c>
      <c r="Z100" s="586">
        <v>0</v>
      </c>
      <c r="AA100" s="586">
        <v>0</v>
      </c>
      <c r="AB100" s="586">
        <v>0</v>
      </c>
      <c r="AC100" s="586">
        <v>0</v>
      </c>
      <c r="AD100" s="586">
        <v>0</v>
      </c>
      <c r="AE100" s="586">
        <v>0</v>
      </c>
      <c r="AF100" s="586">
        <v>0</v>
      </c>
      <c r="AG100" s="586">
        <v>0</v>
      </c>
      <c r="AH100" s="586">
        <v>0</v>
      </c>
      <c r="AI100" s="586">
        <v>0</v>
      </c>
      <c r="AJ100" s="586">
        <f t="shared" si="14"/>
        <v>48.787234837919598</v>
      </c>
      <c r="AK100" s="705"/>
      <c r="AL100" s="705"/>
      <c r="AM100" s="705"/>
      <c r="AN100" s="705"/>
      <c r="AO100" s="705"/>
      <c r="AP100" s="705"/>
      <c r="AQ100" s="705"/>
      <c r="AR100" s="705"/>
      <c r="AS100" s="705"/>
      <c r="AT100" s="705"/>
      <c r="AU100" s="705"/>
      <c r="AV100" s="705"/>
      <c r="AW100" s="705"/>
      <c r="AX100" s="705"/>
      <c r="AY100" s="705"/>
      <c r="AZ100" s="705"/>
      <c r="BA100" s="705"/>
      <c r="BB100" s="705"/>
      <c r="BC100" s="705"/>
      <c r="BD100" s="705"/>
      <c r="BE100" s="705"/>
      <c r="BF100" s="705"/>
      <c r="BG100" s="705"/>
      <c r="BH100" s="705"/>
      <c r="BI100" s="705"/>
      <c r="BJ100" s="705"/>
      <c r="BK100" s="705"/>
      <c r="BL100" s="705"/>
      <c r="BM100" s="705"/>
      <c r="BN100" s="705"/>
      <c r="BO100" s="705"/>
      <c r="BP100" s="705"/>
      <c r="BQ100" s="705"/>
      <c r="BR100" s="705"/>
    </row>
    <row r="101" spans="2:70" x14ac:dyDescent="0.2">
      <c r="B101" s="592" t="s">
        <v>713</v>
      </c>
      <c r="C101" s="586">
        <v>303.69237119999997</v>
      </c>
      <c r="D101" s="586">
        <v>303.69237119999997</v>
      </c>
      <c r="E101" s="586">
        <v>303.69237119999997</v>
      </c>
      <c r="F101" s="586">
        <v>303.69237119999997</v>
      </c>
      <c r="G101" s="586">
        <v>0</v>
      </c>
      <c r="H101" s="586">
        <v>0</v>
      </c>
      <c r="I101" s="586">
        <v>0</v>
      </c>
      <c r="J101" s="586">
        <v>0</v>
      </c>
      <c r="K101" s="586">
        <v>0</v>
      </c>
      <c r="L101" s="586">
        <v>0</v>
      </c>
      <c r="M101" s="586">
        <v>0</v>
      </c>
      <c r="N101" s="586">
        <v>0</v>
      </c>
      <c r="O101" s="586">
        <v>0</v>
      </c>
      <c r="P101" s="586">
        <v>0</v>
      </c>
      <c r="Q101" s="586">
        <v>0</v>
      </c>
      <c r="R101" s="586">
        <v>0</v>
      </c>
      <c r="S101" s="586">
        <v>0</v>
      </c>
      <c r="T101" s="586">
        <v>0</v>
      </c>
      <c r="U101" s="586">
        <v>0</v>
      </c>
      <c r="V101" s="586">
        <v>0</v>
      </c>
      <c r="W101" s="586">
        <v>0</v>
      </c>
      <c r="X101" s="586">
        <v>0</v>
      </c>
      <c r="Y101" s="586">
        <v>0</v>
      </c>
      <c r="Z101" s="586">
        <v>0</v>
      </c>
      <c r="AA101" s="586">
        <v>0</v>
      </c>
      <c r="AB101" s="586">
        <v>0</v>
      </c>
      <c r="AC101" s="586">
        <v>0</v>
      </c>
      <c r="AD101" s="586">
        <v>0</v>
      </c>
      <c r="AE101" s="586">
        <v>0</v>
      </c>
      <c r="AF101" s="586">
        <v>0</v>
      </c>
      <c r="AG101" s="586">
        <v>0</v>
      </c>
      <c r="AH101" s="586">
        <v>0</v>
      </c>
      <c r="AI101" s="586">
        <v>0</v>
      </c>
      <c r="AJ101" s="586">
        <f t="shared" si="14"/>
        <v>1214.7694847999999</v>
      </c>
      <c r="AK101" s="705"/>
      <c r="AL101" s="705"/>
      <c r="AM101" s="705"/>
      <c r="AN101" s="705"/>
      <c r="AO101" s="705"/>
      <c r="AP101" s="705"/>
      <c r="AQ101" s="705"/>
      <c r="AR101" s="705"/>
      <c r="AS101" s="705"/>
      <c r="AT101" s="705"/>
      <c r="AU101" s="705"/>
      <c r="AV101" s="705"/>
      <c r="AW101" s="705"/>
      <c r="AX101" s="705"/>
      <c r="AY101" s="705"/>
      <c r="AZ101" s="705"/>
      <c r="BA101" s="705"/>
      <c r="BB101" s="705"/>
      <c r="BC101" s="705"/>
      <c r="BD101" s="705"/>
      <c r="BE101" s="705"/>
      <c r="BF101" s="705"/>
      <c r="BG101" s="705"/>
      <c r="BH101" s="705"/>
      <c r="BI101" s="705"/>
      <c r="BJ101" s="705"/>
      <c r="BK101" s="705"/>
      <c r="BL101" s="705"/>
      <c r="BM101" s="705"/>
      <c r="BN101" s="705"/>
      <c r="BO101" s="705"/>
      <c r="BP101" s="705"/>
      <c r="BQ101" s="705"/>
      <c r="BR101" s="705"/>
    </row>
    <row r="102" spans="2:70" x14ac:dyDescent="0.2">
      <c r="B102" s="592" t="s">
        <v>714</v>
      </c>
      <c r="C102" s="586">
        <v>85.49966714</v>
      </c>
      <c r="D102" s="586">
        <v>170.99933428</v>
      </c>
      <c r="E102" s="586">
        <v>170.99933428</v>
      </c>
      <c r="F102" s="586">
        <v>170.99933428</v>
      </c>
      <c r="G102" s="586">
        <v>85.49966714</v>
      </c>
      <c r="H102" s="586">
        <v>0</v>
      </c>
      <c r="I102" s="586">
        <v>0</v>
      </c>
      <c r="J102" s="586">
        <v>0</v>
      </c>
      <c r="K102" s="586">
        <v>0</v>
      </c>
      <c r="L102" s="586">
        <v>0</v>
      </c>
      <c r="M102" s="586">
        <v>0</v>
      </c>
      <c r="N102" s="586">
        <v>0</v>
      </c>
      <c r="O102" s="586">
        <v>0</v>
      </c>
      <c r="P102" s="586">
        <v>0</v>
      </c>
      <c r="Q102" s="586">
        <v>0</v>
      </c>
      <c r="R102" s="586">
        <v>0</v>
      </c>
      <c r="S102" s="586">
        <v>0</v>
      </c>
      <c r="T102" s="586">
        <v>0</v>
      </c>
      <c r="U102" s="586">
        <v>0</v>
      </c>
      <c r="V102" s="586">
        <v>0</v>
      </c>
      <c r="W102" s="586">
        <v>0</v>
      </c>
      <c r="X102" s="586">
        <v>0</v>
      </c>
      <c r="Y102" s="586">
        <v>0</v>
      </c>
      <c r="Z102" s="586">
        <v>0</v>
      </c>
      <c r="AA102" s="586">
        <v>0</v>
      </c>
      <c r="AB102" s="586">
        <v>0</v>
      </c>
      <c r="AC102" s="586">
        <v>0</v>
      </c>
      <c r="AD102" s="586">
        <v>0</v>
      </c>
      <c r="AE102" s="586">
        <v>0</v>
      </c>
      <c r="AF102" s="586">
        <v>0</v>
      </c>
      <c r="AG102" s="586">
        <v>0</v>
      </c>
      <c r="AH102" s="586">
        <v>0</v>
      </c>
      <c r="AI102" s="586">
        <v>0</v>
      </c>
      <c r="AJ102" s="586">
        <f t="shared" si="14"/>
        <v>683.99733712</v>
      </c>
      <c r="AK102" s="705"/>
      <c r="AL102" s="705"/>
      <c r="AM102" s="705"/>
      <c r="AN102" s="705"/>
      <c r="AO102" s="705"/>
      <c r="AP102" s="705"/>
      <c r="AQ102" s="705"/>
      <c r="AR102" s="705"/>
      <c r="AS102" s="705"/>
      <c r="AT102" s="705"/>
      <c r="AU102" s="705"/>
      <c r="AV102" s="705"/>
      <c r="AW102" s="705"/>
      <c r="AX102" s="705"/>
      <c r="AY102" s="705"/>
      <c r="AZ102" s="705"/>
      <c r="BA102" s="705"/>
      <c r="BB102" s="705"/>
      <c r="BC102" s="705"/>
      <c r="BD102" s="705"/>
      <c r="BE102" s="705"/>
      <c r="BF102" s="705"/>
      <c r="BG102" s="705"/>
      <c r="BH102" s="705"/>
      <c r="BI102" s="705"/>
      <c r="BJ102" s="705"/>
      <c r="BK102" s="705"/>
      <c r="BL102" s="705"/>
      <c r="BM102" s="705"/>
      <c r="BN102" s="705"/>
      <c r="BO102" s="705"/>
      <c r="BP102" s="705"/>
      <c r="BQ102" s="705"/>
      <c r="BR102" s="705"/>
    </row>
    <row r="103" spans="2:70" x14ac:dyDescent="0.2">
      <c r="B103" s="592" t="s">
        <v>715</v>
      </c>
      <c r="C103" s="586">
        <v>342.22948392000001</v>
      </c>
      <c r="D103" s="586">
        <v>342.22948392000001</v>
      </c>
      <c r="E103" s="586">
        <v>342.22948392000001</v>
      </c>
      <c r="F103" s="586">
        <v>342.22948392000001</v>
      </c>
      <c r="G103" s="586">
        <v>313.72176790999998</v>
      </c>
      <c r="H103" s="586">
        <v>256.70633588999999</v>
      </c>
      <c r="I103" s="586">
        <v>199.69090387</v>
      </c>
      <c r="J103" s="586">
        <v>142.67547185000004</v>
      </c>
      <c r="K103" s="586">
        <v>85.660039830000002</v>
      </c>
      <c r="L103" s="586">
        <v>28.57616191</v>
      </c>
      <c r="M103" s="586">
        <v>0</v>
      </c>
      <c r="N103" s="586">
        <v>0</v>
      </c>
      <c r="O103" s="586">
        <v>0</v>
      </c>
      <c r="P103" s="586">
        <v>0</v>
      </c>
      <c r="Q103" s="586">
        <v>0</v>
      </c>
      <c r="R103" s="586">
        <v>0</v>
      </c>
      <c r="S103" s="586">
        <v>0</v>
      </c>
      <c r="T103" s="586">
        <v>0</v>
      </c>
      <c r="U103" s="586">
        <v>0</v>
      </c>
      <c r="V103" s="586">
        <v>0</v>
      </c>
      <c r="W103" s="586">
        <v>0</v>
      </c>
      <c r="X103" s="586">
        <v>0</v>
      </c>
      <c r="Y103" s="586">
        <v>0</v>
      </c>
      <c r="Z103" s="586">
        <v>0</v>
      </c>
      <c r="AA103" s="586">
        <v>0</v>
      </c>
      <c r="AB103" s="586">
        <v>0</v>
      </c>
      <c r="AC103" s="586">
        <v>0</v>
      </c>
      <c r="AD103" s="586">
        <v>0</v>
      </c>
      <c r="AE103" s="586">
        <v>0</v>
      </c>
      <c r="AF103" s="586">
        <v>0</v>
      </c>
      <c r="AG103" s="586">
        <v>0</v>
      </c>
      <c r="AH103" s="586">
        <v>0</v>
      </c>
      <c r="AI103" s="586">
        <v>0</v>
      </c>
      <c r="AJ103" s="586">
        <f t="shared" si="14"/>
        <v>2395.9486169400002</v>
      </c>
      <c r="AK103" s="705"/>
      <c r="AL103" s="705"/>
      <c r="AM103" s="705"/>
      <c r="AN103" s="705"/>
      <c r="AO103" s="705"/>
      <c r="AP103" s="705"/>
      <c r="AQ103" s="705"/>
      <c r="AR103" s="705"/>
      <c r="AS103" s="705"/>
      <c r="AT103" s="705"/>
      <c r="AU103" s="705"/>
      <c r="AV103" s="705"/>
      <c r="AW103" s="705"/>
      <c r="AX103" s="705"/>
      <c r="AY103" s="705"/>
      <c r="AZ103" s="705"/>
      <c r="BA103" s="705"/>
      <c r="BB103" s="705"/>
      <c r="BC103" s="705"/>
      <c r="BD103" s="705"/>
      <c r="BE103" s="705"/>
      <c r="BF103" s="705"/>
      <c r="BG103" s="705"/>
      <c r="BH103" s="705"/>
      <c r="BI103" s="705"/>
      <c r="BJ103" s="705"/>
      <c r="BK103" s="705"/>
      <c r="BL103" s="705"/>
      <c r="BM103" s="705"/>
      <c r="BN103" s="705"/>
      <c r="BO103" s="705"/>
      <c r="BP103" s="705"/>
      <c r="BQ103" s="705"/>
      <c r="BR103" s="705"/>
    </row>
    <row r="104" spans="2:70" x14ac:dyDescent="0.2">
      <c r="B104" s="563" t="s">
        <v>718</v>
      </c>
      <c r="C104" s="564">
        <v>0</v>
      </c>
      <c r="D104" s="564">
        <v>0</v>
      </c>
      <c r="E104" s="564">
        <v>0</v>
      </c>
      <c r="F104" s="564">
        <v>0</v>
      </c>
      <c r="G104" s="564">
        <v>0</v>
      </c>
      <c r="H104" s="564">
        <v>0</v>
      </c>
      <c r="I104" s="564">
        <v>0</v>
      </c>
      <c r="J104" s="564">
        <v>0</v>
      </c>
      <c r="K104" s="564">
        <v>0</v>
      </c>
      <c r="L104" s="564">
        <v>0</v>
      </c>
      <c r="M104" s="564">
        <v>0</v>
      </c>
      <c r="N104" s="564">
        <v>0</v>
      </c>
      <c r="O104" s="564">
        <v>0</v>
      </c>
      <c r="P104" s="564">
        <v>0</v>
      </c>
      <c r="Q104" s="564">
        <v>0</v>
      </c>
      <c r="R104" s="564">
        <v>0</v>
      </c>
      <c r="S104" s="564">
        <v>0</v>
      </c>
      <c r="T104" s="564">
        <v>0</v>
      </c>
      <c r="U104" s="564">
        <v>0</v>
      </c>
      <c r="V104" s="564">
        <v>0</v>
      </c>
      <c r="W104" s="564">
        <v>0</v>
      </c>
      <c r="X104" s="564">
        <v>0</v>
      </c>
      <c r="Y104" s="564">
        <v>0</v>
      </c>
      <c r="Z104" s="564">
        <v>0</v>
      </c>
      <c r="AA104" s="564">
        <v>0</v>
      </c>
      <c r="AB104" s="564">
        <v>0</v>
      </c>
      <c r="AC104" s="564">
        <v>0</v>
      </c>
      <c r="AD104" s="564">
        <v>0</v>
      </c>
      <c r="AE104" s="564">
        <v>0</v>
      </c>
      <c r="AF104" s="564">
        <v>0</v>
      </c>
      <c r="AG104" s="564">
        <v>0</v>
      </c>
      <c r="AH104" s="564">
        <v>0</v>
      </c>
      <c r="AI104" s="564">
        <v>0</v>
      </c>
      <c r="AJ104" s="564">
        <f t="shared" si="14"/>
        <v>0</v>
      </c>
      <c r="AK104" s="705"/>
      <c r="AL104" s="705"/>
      <c r="AM104" s="705"/>
      <c r="AN104" s="705"/>
      <c r="AO104" s="705"/>
      <c r="AP104" s="705"/>
      <c r="AQ104" s="705"/>
      <c r="AR104" s="705"/>
      <c r="AS104" s="705"/>
      <c r="AT104" s="705"/>
      <c r="AU104" s="705"/>
      <c r="AV104" s="705"/>
      <c r="AW104" s="705"/>
      <c r="AX104" s="705"/>
      <c r="AY104" s="705"/>
      <c r="AZ104" s="705"/>
      <c r="BA104" s="705"/>
      <c r="BB104" s="705"/>
      <c r="BC104" s="705"/>
      <c r="BD104" s="705"/>
      <c r="BE104" s="705"/>
      <c r="BF104" s="705"/>
      <c r="BG104" s="705"/>
      <c r="BH104" s="705"/>
      <c r="BI104" s="705"/>
      <c r="BJ104" s="705"/>
      <c r="BK104" s="705"/>
      <c r="BL104" s="705"/>
      <c r="BM104" s="705"/>
      <c r="BN104" s="705"/>
      <c r="BO104" s="705"/>
      <c r="BP104" s="705"/>
      <c r="BQ104" s="705"/>
      <c r="BR104" s="705"/>
    </row>
    <row r="105" spans="2:70" x14ac:dyDescent="0.2">
      <c r="B105" s="592" t="s">
        <v>238</v>
      </c>
      <c r="C105" s="564">
        <f>+C106+C107</f>
        <v>671.79352316999996</v>
      </c>
      <c r="D105" s="564">
        <f t="shared" ref="D105:AI105" si="29">+D106+D107</f>
        <v>246.53771397</v>
      </c>
      <c r="E105" s="564">
        <f t="shared" si="29"/>
        <v>0</v>
      </c>
      <c r="F105" s="564">
        <f t="shared" si="29"/>
        <v>0</v>
      </c>
      <c r="G105" s="564">
        <f t="shared" si="29"/>
        <v>0</v>
      </c>
      <c r="H105" s="564">
        <f t="shared" si="29"/>
        <v>0</v>
      </c>
      <c r="I105" s="564">
        <f t="shared" si="29"/>
        <v>0</v>
      </c>
      <c r="J105" s="564">
        <f t="shared" si="29"/>
        <v>0</v>
      </c>
      <c r="K105" s="564">
        <f t="shared" si="29"/>
        <v>0</v>
      </c>
      <c r="L105" s="564">
        <f t="shared" si="29"/>
        <v>0</v>
      </c>
      <c r="M105" s="564">
        <f t="shared" si="29"/>
        <v>0</v>
      </c>
      <c r="N105" s="564">
        <f t="shared" si="29"/>
        <v>0</v>
      </c>
      <c r="O105" s="564">
        <f t="shared" si="29"/>
        <v>0</v>
      </c>
      <c r="P105" s="564">
        <f t="shared" si="29"/>
        <v>0</v>
      </c>
      <c r="Q105" s="564">
        <f t="shared" si="29"/>
        <v>0</v>
      </c>
      <c r="R105" s="564">
        <f t="shared" si="29"/>
        <v>0</v>
      </c>
      <c r="S105" s="564">
        <f t="shared" si="29"/>
        <v>0</v>
      </c>
      <c r="T105" s="564">
        <f t="shared" si="29"/>
        <v>0</v>
      </c>
      <c r="U105" s="564">
        <f t="shared" si="29"/>
        <v>0</v>
      </c>
      <c r="V105" s="564">
        <f t="shared" si="29"/>
        <v>0</v>
      </c>
      <c r="W105" s="564">
        <f t="shared" si="29"/>
        <v>0</v>
      </c>
      <c r="X105" s="564">
        <f t="shared" si="29"/>
        <v>0</v>
      </c>
      <c r="Y105" s="564">
        <f t="shared" si="29"/>
        <v>0</v>
      </c>
      <c r="Z105" s="564">
        <f t="shared" si="29"/>
        <v>0</v>
      </c>
      <c r="AA105" s="564">
        <f t="shared" si="29"/>
        <v>0</v>
      </c>
      <c r="AB105" s="564">
        <f t="shared" si="29"/>
        <v>0</v>
      </c>
      <c r="AC105" s="564">
        <f t="shared" si="29"/>
        <v>0</v>
      </c>
      <c r="AD105" s="564">
        <f t="shared" si="29"/>
        <v>0</v>
      </c>
      <c r="AE105" s="564">
        <f t="shared" si="29"/>
        <v>0</v>
      </c>
      <c r="AF105" s="564">
        <f t="shared" si="29"/>
        <v>0</v>
      </c>
      <c r="AG105" s="564">
        <f t="shared" si="29"/>
        <v>0</v>
      </c>
      <c r="AH105" s="564">
        <f t="shared" si="29"/>
        <v>0</v>
      </c>
      <c r="AI105" s="564">
        <f t="shared" si="29"/>
        <v>0</v>
      </c>
      <c r="AJ105" s="564">
        <f t="shared" si="14"/>
        <v>918.33123713999998</v>
      </c>
      <c r="AK105" s="705"/>
      <c r="AL105" s="705"/>
      <c r="AM105" s="705"/>
      <c r="AN105" s="705"/>
      <c r="AO105" s="705"/>
      <c r="AP105" s="705"/>
      <c r="AQ105" s="705"/>
      <c r="AR105" s="705"/>
      <c r="AS105" s="705"/>
      <c r="AT105" s="705"/>
      <c r="AU105" s="705"/>
      <c r="AV105" s="705"/>
      <c r="AW105" s="705"/>
      <c r="AX105" s="705"/>
      <c r="AY105" s="705"/>
      <c r="AZ105" s="705"/>
      <c r="BA105" s="705"/>
      <c r="BB105" s="705"/>
      <c r="BC105" s="705"/>
      <c r="BD105" s="705"/>
      <c r="BE105" s="705"/>
      <c r="BF105" s="705"/>
      <c r="BG105" s="705"/>
      <c r="BH105" s="705"/>
      <c r="BI105" s="705"/>
      <c r="BJ105" s="705"/>
      <c r="BK105" s="705"/>
      <c r="BL105" s="705"/>
      <c r="BM105" s="705"/>
      <c r="BN105" s="705"/>
      <c r="BO105" s="705"/>
      <c r="BP105" s="705"/>
      <c r="BQ105" s="705"/>
      <c r="BR105" s="705"/>
    </row>
    <row r="106" spans="2:70" x14ac:dyDescent="0.2">
      <c r="B106" s="593" t="s">
        <v>680</v>
      </c>
      <c r="C106" s="560">
        <v>657.59136312999999</v>
      </c>
      <c r="D106" s="560">
        <v>246.53771397</v>
      </c>
      <c r="E106" s="560">
        <v>0</v>
      </c>
      <c r="F106" s="560">
        <v>0</v>
      </c>
      <c r="G106" s="560">
        <v>0</v>
      </c>
      <c r="H106" s="560">
        <v>0</v>
      </c>
      <c r="I106" s="560">
        <v>0</v>
      </c>
      <c r="J106" s="560">
        <v>0</v>
      </c>
      <c r="K106" s="560">
        <v>0</v>
      </c>
      <c r="L106" s="560">
        <v>0</v>
      </c>
      <c r="M106" s="560">
        <v>0</v>
      </c>
      <c r="N106" s="560">
        <v>0</v>
      </c>
      <c r="O106" s="560">
        <v>0</v>
      </c>
      <c r="P106" s="560">
        <v>0</v>
      </c>
      <c r="Q106" s="560">
        <v>0</v>
      </c>
      <c r="R106" s="560">
        <v>0</v>
      </c>
      <c r="S106" s="560">
        <v>0</v>
      </c>
      <c r="T106" s="560">
        <v>0</v>
      </c>
      <c r="U106" s="560">
        <v>0</v>
      </c>
      <c r="V106" s="560">
        <v>0</v>
      </c>
      <c r="W106" s="560">
        <v>0</v>
      </c>
      <c r="X106" s="560">
        <v>0</v>
      </c>
      <c r="Y106" s="560">
        <v>0</v>
      </c>
      <c r="Z106" s="560">
        <v>0</v>
      </c>
      <c r="AA106" s="560">
        <v>0</v>
      </c>
      <c r="AB106" s="560">
        <v>0</v>
      </c>
      <c r="AC106" s="560">
        <v>0</v>
      </c>
      <c r="AD106" s="560">
        <v>0</v>
      </c>
      <c r="AE106" s="560">
        <v>0</v>
      </c>
      <c r="AF106" s="560">
        <v>0</v>
      </c>
      <c r="AG106" s="560">
        <v>0</v>
      </c>
      <c r="AH106" s="560">
        <v>0</v>
      </c>
      <c r="AI106" s="560">
        <v>0</v>
      </c>
      <c r="AJ106" s="560">
        <f t="shared" si="14"/>
        <v>904.12907710000002</v>
      </c>
      <c r="AK106" s="705"/>
      <c r="AL106" s="705"/>
      <c r="AM106" s="705"/>
      <c r="AN106" s="705"/>
      <c r="AO106" s="705"/>
      <c r="AP106" s="705"/>
      <c r="AQ106" s="705"/>
      <c r="AR106" s="705"/>
      <c r="AS106" s="705"/>
      <c r="AT106" s="705"/>
      <c r="AU106" s="705"/>
      <c r="AV106" s="705"/>
      <c r="AW106" s="705"/>
      <c r="AX106" s="705"/>
      <c r="AY106" s="705"/>
      <c r="AZ106" s="705"/>
      <c r="BA106" s="705"/>
      <c r="BB106" s="705"/>
      <c r="BC106" s="705"/>
      <c r="BD106" s="705"/>
      <c r="BE106" s="705"/>
      <c r="BF106" s="705"/>
      <c r="BG106" s="705"/>
      <c r="BH106" s="705"/>
      <c r="BI106" s="705"/>
      <c r="BJ106" s="705"/>
      <c r="BK106" s="705"/>
      <c r="BL106" s="705"/>
      <c r="BM106" s="705"/>
      <c r="BN106" s="705"/>
      <c r="BO106" s="705"/>
      <c r="BP106" s="705"/>
      <c r="BQ106" s="705"/>
      <c r="BR106" s="705"/>
    </row>
    <row r="107" spans="2:70" x14ac:dyDescent="0.2">
      <c r="B107" s="561" t="s">
        <v>668</v>
      </c>
      <c r="C107" s="620">
        <v>14.202160040000001</v>
      </c>
      <c r="D107" s="620">
        <v>0</v>
      </c>
      <c r="E107" s="562">
        <v>0</v>
      </c>
      <c r="F107" s="562">
        <v>0</v>
      </c>
      <c r="G107" s="562">
        <v>0</v>
      </c>
      <c r="H107" s="562">
        <v>0</v>
      </c>
      <c r="I107" s="562">
        <v>0</v>
      </c>
      <c r="J107" s="562">
        <v>0</v>
      </c>
      <c r="K107" s="562">
        <v>0</v>
      </c>
      <c r="L107" s="562">
        <v>0</v>
      </c>
      <c r="M107" s="562">
        <v>0</v>
      </c>
      <c r="N107" s="562">
        <v>0</v>
      </c>
      <c r="O107" s="562">
        <v>0</v>
      </c>
      <c r="P107" s="562">
        <v>0</v>
      </c>
      <c r="Q107" s="562">
        <v>0</v>
      </c>
      <c r="R107" s="562">
        <v>0</v>
      </c>
      <c r="S107" s="562">
        <v>0</v>
      </c>
      <c r="T107" s="562">
        <v>0</v>
      </c>
      <c r="U107" s="562">
        <v>0</v>
      </c>
      <c r="V107" s="562">
        <v>0</v>
      </c>
      <c r="W107" s="562">
        <v>0</v>
      </c>
      <c r="X107" s="562">
        <v>0</v>
      </c>
      <c r="Y107" s="562">
        <v>0</v>
      </c>
      <c r="Z107" s="562">
        <v>0</v>
      </c>
      <c r="AA107" s="562">
        <v>0</v>
      </c>
      <c r="AB107" s="562">
        <v>0</v>
      </c>
      <c r="AC107" s="562">
        <v>0</v>
      </c>
      <c r="AD107" s="562">
        <v>0</v>
      </c>
      <c r="AE107" s="562">
        <v>0</v>
      </c>
      <c r="AF107" s="562">
        <v>0</v>
      </c>
      <c r="AG107" s="562">
        <v>0</v>
      </c>
      <c r="AH107" s="562">
        <v>0</v>
      </c>
      <c r="AI107" s="562">
        <v>0</v>
      </c>
      <c r="AJ107" s="562">
        <f t="shared" si="14"/>
        <v>14.202160040000001</v>
      </c>
      <c r="AK107" s="705"/>
      <c r="AL107" s="705"/>
      <c r="AM107" s="705"/>
      <c r="AN107" s="705"/>
      <c r="AO107" s="705"/>
      <c r="AP107" s="705"/>
      <c r="AQ107" s="705"/>
      <c r="AR107" s="705"/>
      <c r="AS107" s="705"/>
      <c r="AT107" s="705"/>
      <c r="AU107" s="705"/>
      <c r="AV107" s="705"/>
      <c r="AW107" s="705"/>
      <c r="AX107" s="705"/>
      <c r="AY107" s="705"/>
      <c r="AZ107" s="705"/>
      <c r="BA107" s="705"/>
      <c r="BB107" s="705"/>
      <c r="BC107" s="705"/>
      <c r="BD107" s="705"/>
      <c r="BE107" s="705"/>
      <c r="BF107" s="705"/>
      <c r="BG107" s="705"/>
      <c r="BH107" s="705"/>
      <c r="BI107" s="705"/>
      <c r="BJ107" s="705"/>
      <c r="BK107" s="705"/>
      <c r="BL107" s="705"/>
      <c r="BM107" s="705"/>
      <c r="BN107" s="705"/>
      <c r="BO107" s="705"/>
      <c r="BP107" s="705"/>
      <c r="BQ107" s="705"/>
      <c r="BR107" s="705"/>
    </row>
    <row r="108" spans="2:70" x14ac:dyDescent="0.2">
      <c r="B108" s="563" t="s">
        <v>719</v>
      </c>
      <c r="C108" s="564">
        <f>+C109+C116</f>
        <v>93.357854098406392</v>
      </c>
      <c r="D108" s="564">
        <f t="shared" ref="D108:AI108" si="30">+D109+D116</f>
        <v>86.350003951940323</v>
      </c>
      <c r="E108" s="564">
        <f t="shared" si="30"/>
        <v>80.809521538024001</v>
      </c>
      <c r="F108" s="564">
        <f t="shared" si="30"/>
        <v>78.78984970812995</v>
      </c>
      <c r="G108" s="564">
        <f t="shared" si="30"/>
        <v>76.277744339373143</v>
      </c>
      <c r="H108" s="564">
        <f t="shared" si="30"/>
        <v>61.479677461721437</v>
      </c>
      <c r="I108" s="564">
        <f t="shared" si="30"/>
        <v>40.314059971819582</v>
      </c>
      <c r="J108" s="564">
        <f t="shared" si="30"/>
        <v>19.305736135314472</v>
      </c>
      <c r="K108" s="564">
        <f t="shared" si="30"/>
        <v>1.41675405701681</v>
      </c>
      <c r="L108" s="564">
        <f t="shared" si="30"/>
        <v>0.13707767772014628</v>
      </c>
      <c r="M108" s="564">
        <f t="shared" si="30"/>
        <v>5.2260000000000001E-2</v>
      </c>
      <c r="N108" s="564">
        <f t="shared" si="30"/>
        <v>5.2260000000000001E-2</v>
      </c>
      <c r="O108" s="564">
        <f t="shared" si="30"/>
        <v>5.2260000000000001E-2</v>
      </c>
      <c r="P108" s="564">
        <f t="shared" si="30"/>
        <v>0</v>
      </c>
      <c r="Q108" s="564">
        <f t="shared" si="30"/>
        <v>0</v>
      </c>
      <c r="R108" s="564">
        <f t="shared" si="30"/>
        <v>0</v>
      </c>
      <c r="S108" s="564">
        <f t="shared" si="30"/>
        <v>0</v>
      </c>
      <c r="T108" s="564">
        <f t="shared" si="30"/>
        <v>0</v>
      </c>
      <c r="U108" s="564">
        <f t="shared" si="30"/>
        <v>0</v>
      </c>
      <c r="V108" s="564">
        <f t="shared" si="30"/>
        <v>0</v>
      </c>
      <c r="W108" s="564">
        <f t="shared" si="30"/>
        <v>0</v>
      </c>
      <c r="X108" s="564">
        <f t="shared" si="30"/>
        <v>0</v>
      </c>
      <c r="Y108" s="564">
        <f t="shared" si="30"/>
        <v>0</v>
      </c>
      <c r="Z108" s="564">
        <f t="shared" si="30"/>
        <v>0</v>
      </c>
      <c r="AA108" s="564">
        <f t="shared" si="30"/>
        <v>0</v>
      </c>
      <c r="AB108" s="564">
        <f t="shared" si="30"/>
        <v>0</v>
      </c>
      <c r="AC108" s="564">
        <f t="shared" si="30"/>
        <v>0</v>
      </c>
      <c r="AD108" s="564">
        <f t="shared" si="30"/>
        <v>0</v>
      </c>
      <c r="AE108" s="564">
        <f t="shared" si="30"/>
        <v>0</v>
      </c>
      <c r="AF108" s="564">
        <f t="shared" si="30"/>
        <v>0</v>
      </c>
      <c r="AG108" s="564">
        <f t="shared" si="30"/>
        <v>0</v>
      </c>
      <c r="AH108" s="564">
        <f t="shared" si="30"/>
        <v>0</v>
      </c>
      <c r="AI108" s="564">
        <f t="shared" si="30"/>
        <v>0</v>
      </c>
      <c r="AJ108" s="564">
        <f t="shared" si="14"/>
        <v>538.39505893946637</v>
      </c>
      <c r="AK108" s="705"/>
      <c r="AL108" s="705"/>
      <c r="AM108" s="705"/>
      <c r="AN108" s="705"/>
      <c r="AO108" s="705"/>
      <c r="AP108" s="705"/>
      <c r="AQ108" s="705"/>
      <c r="AR108" s="705"/>
      <c r="AS108" s="705"/>
      <c r="AT108" s="705"/>
      <c r="AU108" s="705"/>
      <c r="AV108" s="705"/>
      <c r="AW108" s="705"/>
      <c r="AX108" s="705"/>
      <c r="AY108" s="705"/>
      <c r="AZ108" s="705"/>
      <c r="BA108" s="705"/>
      <c r="BB108" s="705"/>
      <c r="BC108" s="705"/>
      <c r="BD108" s="705"/>
      <c r="BE108" s="705"/>
      <c r="BF108" s="705"/>
      <c r="BG108" s="705"/>
      <c r="BH108" s="705"/>
      <c r="BI108" s="705"/>
      <c r="BJ108" s="705"/>
      <c r="BK108" s="705"/>
      <c r="BL108" s="705"/>
      <c r="BM108" s="705"/>
      <c r="BN108" s="705"/>
      <c r="BO108" s="705"/>
      <c r="BP108" s="705"/>
      <c r="BQ108" s="705"/>
      <c r="BR108" s="705"/>
    </row>
    <row r="109" spans="2:70" x14ac:dyDescent="0.2">
      <c r="B109" s="21" t="s">
        <v>720</v>
      </c>
      <c r="C109" s="554">
        <f>+C110+C113</f>
        <v>92.948365968406392</v>
      </c>
      <c r="D109" s="554">
        <f t="shared" ref="D109:AI109" si="31">+D110+D113</f>
        <v>85.543012691940319</v>
      </c>
      <c r="E109" s="554">
        <f t="shared" si="31"/>
        <v>80.379895908023997</v>
      </c>
      <c r="F109" s="554">
        <f t="shared" si="31"/>
        <v>78.737589708129946</v>
      </c>
      <c r="G109" s="554">
        <f t="shared" si="31"/>
        <v>76.225484339373139</v>
      </c>
      <c r="H109" s="554">
        <f t="shared" si="31"/>
        <v>61.42741746172144</v>
      </c>
      <c r="I109" s="554">
        <f t="shared" si="31"/>
        <v>40.261799971819585</v>
      </c>
      <c r="J109" s="554">
        <f t="shared" si="31"/>
        <v>19.253476135314472</v>
      </c>
      <c r="K109" s="554">
        <f t="shared" si="31"/>
        <v>1.36449405701681</v>
      </c>
      <c r="L109" s="554">
        <f t="shared" si="31"/>
        <v>8.4817677720146298E-2</v>
      </c>
      <c r="M109" s="554">
        <f t="shared" si="31"/>
        <v>0</v>
      </c>
      <c r="N109" s="554">
        <f t="shared" si="31"/>
        <v>0</v>
      </c>
      <c r="O109" s="554">
        <f t="shared" si="31"/>
        <v>0</v>
      </c>
      <c r="P109" s="554">
        <f t="shared" si="31"/>
        <v>0</v>
      </c>
      <c r="Q109" s="554">
        <f t="shared" si="31"/>
        <v>0</v>
      </c>
      <c r="R109" s="554">
        <f t="shared" si="31"/>
        <v>0</v>
      </c>
      <c r="S109" s="554">
        <f t="shared" si="31"/>
        <v>0</v>
      </c>
      <c r="T109" s="554">
        <f t="shared" si="31"/>
        <v>0</v>
      </c>
      <c r="U109" s="554">
        <f t="shared" si="31"/>
        <v>0</v>
      </c>
      <c r="V109" s="554">
        <f t="shared" si="31"/>
        <v>0</v>
      </c>
      <c r="W109" s="554">
        <f t="shared" si="31"/>
        <v>0</v>
      </c>
      <c r="X109" s="554">
        <f t="shared" si="31"/>
        <v>0</v>
      </c>
      <c r="Y109" s="554">
        <f t="shared" si="31"/>
        <v>0</v>
      </c>
      <c r="Z109" s="554">
        <f t="shared" si="31"/>
        <v>0</v>
      </c>
      <c r="AA109" s="554">
        <f t="shared" si="31"/>
        <v>0</v>
      </c>
      <c r="AB109" s="554">
        <f t="shared" si="31"/>
        <v>0</v>
      </c>
      <c r="AC109" s="554">
        <f t="shared" si="31"/>
        <v>0</v>
      </c>
      <c r="AD109" s="554">
        <f t="shared" si="31"/>
        <v>0</v>
      </c>
      <c r="AE109" s="554">
        <f t="shared" si="31"/>
        <v>0</v>
      </c>
      <c r="AF109" s="554">
        <f t="shared" si="31"/>
        <v>0</v>
      </c>
      <c r="AG109" s="554">
        <f t="shared" si="31"/>
        <v>0</v>
      </c>
      <c r="AH109" s="554">
        <f t="shared" si="31"/>
        <v>0</v>
      </c>
      <c r="AI109" s="554">
        <f t="shared" si="31"/>
        <v>0</v>
      </c>
      <c r="AJ109" s="554">
        <f t="shared" si="14"/>
        <v>536.22635391946619</v>
      </c>
      <c r="AK109" s="705"/>
      <c r="AL109" s="705"/>
      <c r="AM109" s="705"/>
      <c r="AN109" s="705"/>
      <c r="AO109" s="705"/>
      <c r="AP109" s="705"/>
      <c r="AQ109" s="705"/>
      <c r="AR109" s="705"/>
      <c r="AS109" s="705"/>
      <c r="AT109" s="705"/>
      <c r="AU109" s="705"/>
      <c r="AV109" s="705"/>
      <c r="AW109" s="705"/>
      <c r="AX109" s="705"/>
      <c r="AY109" s="705"/>
      <c r="AZ109" s="705"/>
      <c r="BA109" s="705"/>
      <c r="BB109" s="705"/>
      <c r="BC109" s="705"/>
      <c r="BD109" s="705"/>
      <c r="BE109" s="705"/>
      <c r="BF109" s="705"/>
      <c r="BG109" s="705"/>
      <c r="BH109" s="705"/>
      <c r="BI109" s="705"/>
      <c r="BJ109" s="705"/>
      <c r="BK109" s="705"/>
      <c r="BL109" s="705"/>
      <c r="BM109" s="705"/>
      <c r="BN109" s="705"/>
      <c r="BO109" s="705"/>
      <c r="BP109" s="705"/>
      <c r="BQ109" s="705"/>
      <c r="BR109" s="705"/>
    </row>
    <row r="110" spans="2:70" x14ac:dyDescent="0.2">
      <c r="B110" s="561" t="s">
        <v>721</v>
      </c>
      <c r="C110" s="562">
        <f>+C111+C112</f>
        <v>11.2999625125065</v>
      </c>
      <c r="D110" s="562">
        <f t="shared" ref="D110:AI110" si="32">+D111+D112</f>
        <v>12.851523082316371</v>
      </c>
      <c r="E110" s="562">
        <f t="shared" si="32"/>
        <v>11.208587092531401</v>
      </c>
      <c r="F110" s="562">
        <f t="shared" si="32"/>
        <v>9.5662808926373497</v>
      </c>
      <c r="G110" s="562">
        <f t="shared" si="32"/>
        <v>7.9259235255132401</v>
      </c>
      <c r="H110" s="562">
        <f t="shared" si="32"/>
        <v>6.2855661583891402</v>
      </c>
      <c r="I110" s="562">
        <f t="shared" si="32"/>
        <v>4.6452087963827804</v>
      </c>
      <c r="J110" s="562">
        <f t="shared" si="32"/>
        <v>3.0048514292586703</v>
      </c>
      <c r="K110" s="562">
        <f t="shared" si="32"/>
        <v>1.36449405701681</v>
      </c>
      <c r="L110" s="562">
        <f t="shared" si="32"/>
        <v>8.4817677720146298E-2</v>
      </c>
      <c r="M110" s="562">
        <f t="shared" si="32"/>
        <v>0</v>
      </c>
      <c r="N110" s="562">
        <f t="shared" si="32"/>
        <v>0</v>
      </c>
      <c r="O110" s="562">
        <f t="shared" si="32"/>
        <v>0</v>
      </c>
      <c r="P110" s="562">
        <f t="shared" si="32"/>
        <v>0</v>
      </c>
      <c r="Q110" s="562">
        <f t="shared" si="32"/>
        <v>0</v>
      </c>
      <c r="R110" s="562">
        <f t="shared" si="32"/>
        <v>0</v>
      </c>
      <c r="S110" s="562">
        <f t="shared" si="32"/>
        <v>0</v>
      </c>
      <c r="T110" s="562">
        <f t="shared" si="32"/>
        <v>0</v>
      </c>
      <c r="U110" s="562">
        <f t="shared" si="32"/>
        <v>0</v>
      </c>
      <c r="V110" s="562">
        <f t="shared" si="32"/>
        <v>0</v>
      </c>
      <c r="W110" s="562">
        <f t="shared" si="32"/>
        <v>0</v>
      </c>
      <c r="X110" s="562">
        <f t="shared" si="32"/>
        <v>0</v>
      </c>
      <c r="Y110" s="562">
        <f t="shared" si="32"/>
        <v>0</v>
      </c>
      <c r="Z110" s="562">
        <f t="shared" si="32"/>
        <v>0</v>
      </c>
      <c r="AA110" s="562">
        <f t="shared" si="32"/>
        <v>0</v>
      </c>
      <c r="AB110" s="562">
        <f t="shared" si="32"/>
        <v>0</v>
      </c>
      <c r="AC110" s="562">
        <f t="shared" si="32"/>
        <v>0</v>
      </c>
      <c r="AD110" s="562">
        <f t="shared" si="32"/>
        <v>0</v>
      </c>
      <c r="AE110" s="562">
        <f t="shared" si="32"/>
        <v>0</v>
      </c>
      <c r="AF110" s="562">
        <f t="shared" si="32"/>
        <v>0</v>
      </c>
      <c r="AG110" s="562">
        <f t="shared" si="32"/>
        <v>0</v>
      </c>
      <c r="AH110" s="562">
        <f t="shared" si="32"/>
        <v>0</v>
      </c>
      <c r="AI110" s="562">
        <f t="shared" si="32"/>
        <v>0</v>
      </c>
      <c r="AJ110" s="562">
        <f t="shared" si="14"/>
        <v>68.237215224272418</v>
      </c>
      <c r="AK110" s="705"/>
      <c r="AL110" s="705"/>
      <c r="AM110" s="705"/>
      <c r="AN110" s="705"/>
      <c r="AO110" s="705"/>
      <c r="AP110" s="705"/>
      <c r="AQ110" s="705"/>
      <c r="AR110" s="705"/>
      <c r="AS110" s="705"/>
      <c r="AT110" s="705"/>
      <c r="AU110" s="705"/>
      <c r="AV110" s="705"/>
      <c r="AW110" s="705"/>
      <c r="AX110" s="705"/>
      <c r="AY110" s="705"/>
      <c r="AZ110" s="705"/>
      <c r="BA110" s="705"/>
      <c r="BB110" s="705"/>
      <c r="BC110" s="705"/>
      <c r="BD110" s="705"/>
      <c r="BE110" s="705"/>
      <c r="BF110" s="705"/>
      <c r="BG110" s="705"/>
      <c r="BH110" s="705"/>
      <c r="BI110" s="705"/>
      <c r="BJ110" s="705"/>
      <c r="BK110" s="705"/>
      <c r="BL110" s="705"/>
      <c r="BM110" s="705"/>
      <c r="BN110" s="705"/>
      <c r="BO110" s="705"/>
      <c r="BP110" s="705"/>
      <c r="BQ110" s="705"/>
      <c r="BR110" s="705"/>
    </row>
    <row r="111" spans="2:70" x14ac:dyDescent="0.2">
      <c r="B111" s="21" t="s">
        <v>722</v>
      </c>
      <c r="C111" s="554">
        <v>11.297788268589581</v>
      </c>
      <c r="D111" s="554">
        <v>12.847624531406307</v>
      </c>
      <c r="E111" s="554">
        <v>11.2066382546437</v>
      </c>
      <c r="F111" s="554">
        <v>9.5662808926373497</v>
      </c>
      <c r="G111" s="554">
        <v>7.9259235255132401</v>
      </c>
      <c r="H111" s="554">
        <v>6.2855661583891402</v>
      </c>
      <c r="I111" s="554">
        <v>4.6452087963827804</v>
      </c>
      <c r="J111" s="554">
        <v>3.0048514292586703</v>
      </c>
      <c r="K111" s="554">
        <v>1.36449405701681</v>
      </c>
      <c r="L111" s="554">
        <v>8.4817677720146298E-2</v>
      </c>
      <c r="M111" s="554">
        <v>0</v>
      </c>
      <c r="N111" s="554">
        <v>0</v>
      </c>
      <c r="O111" s="554">
        <v>0</v>
      </c>
      <c r="P111" s="554">
        <v>0</v>
      </c>
      <c r="Q111" s="554">
        <v>0</v>
      </c>
      <c r="R111" s="554">
        <v>0</v>
      </c>
      <c r="S111" s="554">
        <v>0</v>
      </c>
      <c r="T111" s="554">
        <v>0</v>
      </c>
      <c r="U111" s="554">
        <v>0</v>
      </c>
      <c r="V111" s="554">
        <v>0</v>
      </c>
      <c r="W111" s="554">
        <v>0</v>
      </c>
      <c r="X111" s="554">
        <v>0</v>
      </c>
      <c r="Y111" s="554">
        <v>0</v>
      </c>
      <c r="Z111" s="554">
        <v>0</v>
      </c>
      <c r="AA111" s="554">
        <v>0</v>
      </c>
      <c r="AB111" s="554">
        <v>0</v>
      </c>
      <c r="AC111" s="554">
        <v>0</v>
      </c>
      <c r="AD111" s="554">
        <v>0</v>
      </c>
      <c r="AE111" s="554">
        <v>0</v>
      </c>
      <c r="AF111" s="554">
        <v>0</v>
      </c>
      <c r="AG111" s="554">
        <v>0</v>
      </c>
      <c r="AH111" s="554">
        <v>0</v>
      </c>
      <c r="AI111" s="554">
        <v>0</v>
      </c>
      <c r="AJ111" s="554">
        <f t="shared" si="14"/>
        <v>68.229193591557731</v>
      </c>
      <c r="AK111" s="705"/>
      <c r="AL111" s="705"/>
      <c r="AM111" s="705"/>
      <c r="AN111" s="705"/>
      <c r="AO111" s="705"/>
      <c r="AP111" s="705"/>
      <c r="AQ111" s="705"/>
      <c r="AR111" s="705"/>
      <c r="AS111" s="705"/>
      <c r="AT111" s="705"/>
      <c r="AU111" s="705"/>
      <c r="AV111" s="705"/>
      <c r="AW111" s="705"/>
      <c r="AX111" s="705"/>
      <c r="AY111" s="705"/>
      <c r="AZ111" s="705"/>
      <c r="BA111" s="705"/>
      <c r="BB111" s="705"/>
      <c r="BC111" s="705"/>
      <c r="BD111" s="705"/>
      <c r="BE111" s="705"/>
      <c r="BF111" s="705"/>
      <c r="BG111" s="705"/>
      <c r="BH111" s="705"/>
      <c r="BI111" s="705"/>
      <c r="BJ111" s="705"/>
      <c r="BK111" s="705"/>
      <c r="BL111" s="705"/>
      <c r="BM111" s="705"/>
      <c r="BN111" s="705"/>
      <c r="BO111" s="705"/>
      <c r="BP111" s="705"/>
      <c r="BQ111" s="705"/>
      <c r="BR111" s="705"/>
    </row>
    <row r="112" spans="2:70" x14ac:dyDescent="0.2">
      <c r="B112" s="594" t="s">
        <v>723</v>
      </c>
      <c r="C112" s="554">
        <v>2.1742439169185048E-3</v>
      </c>
      <c r="D112" s="554">
        <v>3.8985509100632762E-3</v>
      </c>
      <c r="E112" s="554">
        <v>1.94883788770129E-3</v>
      </c>
      <c r="F112" s="554">
        <v>0</v>
      </c>
      <c r="G112" s="554">
        <v>0</v>
      </c>
      <c r="H112" s="554">
        <v>0</v>
      </c>
      <c r="I112" s="554">
        <v>0</v>
      </c>
      <c r="J112" s="554">
        <v>0</v>
      </c>
      <c r="K112" s="554">
        <v>0</v>
      </c>
      <c r="L112" s="554">
        <v>0</v>
      </c>
      <c r="M112" s="554">
        <v>0</v>
      </c>
      <c r="N112" s="554">
        <v>0</v>
      </c>
      <c r="O112" s="554">
        <v>0</v>
      </c>
      <c r="P112" s="554">
        <v>0</v>
      </c>
      <c r="Q112" s="554">
        <v>0</v>
      </c>
      <c r="R112" s="554">
        <v>0</v>
      </c>
      <c r="S112" s="554">
        <v>0</v>
      </c>
      <c r="T112" s="554">
        <v>0</v>
      </c>
      <c r="U112" s="554">
        <v>0</v>
      </c>
      <c r="V112" s="554">
        <v>0</v>
      </c>
      <c r="W112" s="554">
        <v>0</v>
      </c>
      <c r="X112" s="554">
        <v>0</v>
      </c>
      <c r="Y112" s="554">
        <v>0</v>
      </c>
      <c r="Z112" s="554">
        <v>0</v>
      </c>
      <c r="AA112" s="554">
        <v>0</v>
      </c>
      <c r="AB112" s="554">
        <v>0</v>
      </c>
      <c r="AC112" s="554">
        <v>0</v>
      </c>
      <c r="AD112" s="554">
        <v>0</v>
      </c>
      <c r="AE112" s="554">
        <v>0</v>
      </c>
      <c r="AF112" s="554">
        <v>0</v>
      </c>
      <c r="AG112" s="554">
        <v>0</v>
      </c>
      <c r="AH112" s="554">
        <v>0</v>
      </c>
      <c r="AI112" s="554">
        <v>0</v>
      </c>
      <c r="AJ112" s="554">
        <f t="shared" ref="AJ112:AJ118" si="33">+SUM(C112:AI112)</f>
        <v>8.0216327146830704E-3</v>
      </c>
      <c r="AK112" s="705"/>
      <c r="AL112" s="705"/>
      <c r="AM112" s="705"/>
      <c r="AN112" s="705"/>
      <c r="AO112" s="705"/>
      <c r="AP112" s="705"/>
      <c r="AQ112" s="705"/>
      <c r="AR112" s="705"/>
      <c r="AS112" s="705"/>
      <c r="AT112" s="705"/>
      <c r="AU112" s="705"/>
      <c r="AV112" s="705"/>
      <c r="AW112" s="705"/>
      <c r="AX112" s="705"/>
      <c r="AY112" s="705"/>
      <c r="AZ112" s="705"/>
      <c r="BA112" s="705"/>
      <c r="BB112" s="705"/>
      <c r="BC112" s="705"/>
      <c r="BD112" s="705"/>
      <c r="BE112" s="705"/>
      <c r="BF112" s="705"/>
      <c r="BG112" s="705"/>
      <c r="BH112" s="705"/>
      <c r="BI112" s="705"/>
      <c r="BJ112" s="705"/>
      <c r="BK112" s="705"/>
      <c r="BL112" s="705"/>
      <c r="BM112" s="705"/>
      <c r="BN112" s="705"/>
      <c r="BO112" s="705"/>
      <c r="BP112" s="705"/>
      <c r="BQ112" s="705"/>
      <c r="BR112" s="705"/>
    </row>
    <row r="113" spans="2:70" x14ac:dyDescent="0.2">
      <c r="B113" s="561" t="s">
        <v>724</v>
      </c>
      <c r="C113" s="562">
        <f>+C114+C115</f>
        <v>81.648403455899896</v>
      </c>
      <c r="D113" s="562">
        <f t="shared" ref="D113:AI113" si="34">+D114+D115</f>
        <v>72.691489609623943</v>
      </c>
      <c r="E113" s="562">
        <f t="shared" si="34"/>
        <v>69.171308815492594</v>
      </c>
      <c r="F113" s="562">
        <f t="shared" si="34"/>
        <v>69.171308815492594</v>
      </c>
      <c r="G113" s="562">
        <f t="shared" si="34"/>
        <v>68.299560813859898</v>
      </c>
      <c r="H113" s="562">
        <f t="shared" si="34"/>
        <v>55.141851303332302</v>
      </c>
      <c r="I113" s="562">
        <f t="shared" si="34"/>
        <v>35.616591175436803</v>
      </c>
      <c r="J113" s="562">
        <f t="shared" si="34"/>
        <v>16.2486247060558</v>
      </c>
      <c r="K113" s="562">
        <f t="shared" si="34"/>
        <v>0</v>
      </c>
      <c r="L113" s="562">
        <f t="shared" si="34"/>
        <v>0</v>
      </c>
      <c r="M113" s="562">
        <f t="shared" si="34"/>
        <v>0</v>
      </c>
      <c r="N113" s="562">
        <f t="shared" si="34"/>
        <v>0</v>
      </c>
      <c r="O113" s="562">
        <f t="shared" si="34"/>
        <v>0</v>
      </c>
      <c r="P113" s="562">
        <f t="shared" si="34"/>
        <v>0</v>
      </c>
      <c r="Q113" s="562">
        <f t="shared" si="34"/>
        <v>0</v>
      </c>
      <c r="R113" s="562">
        <f t="shared" si="34"/>
        <v>0</v>
      </c>
      <c r="S113" s="562">
        <f t="shared" si="34"/>
        <v>0</v>
      </c>
      <c r="T113" s="562">
        <f t="shared" si="34"/>
        <v>0</v>
      </c>
      <c r="U113" s="562">
        <f t="shared" si="34"/>
        <v>0</v>
      </c>
      <c r="V113" s="562">
        <f t="shared" si="34"/>
        <v>0</v>
      </c>
      <c r="W113" s="562">
        <f t="shared" si="34"/>
        <v>0</v>
      </c>
      <c r="X113" s="562">
        <f t="shared" si="34"/>
        <v>0</v>
      </c>
      <c r="Y113" s="562">
        <f t="shared" si="34"/>
        <v>0</v>
      </c>
      <c r="Z113" s="562">
        <f t="shared" si="34"/>
        <v>0</v>
      </c>
      <c r="AA113" s="562">
        <f t="shared" si="34"/>
        <v>0</v>
      </c>
      <c r="AB113" s="562">
        <f t="shared" si="34"/>
        <v>0</v>
      </c>
      <c r="AC113" s="562">
        <f t="shared" si="34"/>
        <v>0</v>
      </c>
      <c r="AD113" s="562">
        <f t="shared" si="34"/>
        <v>0</v>
      </c>
      <c r="AE113" s="562">
        <f t="shared" si="34"/>
        <v>0</v>
      </c>
      <c r="AF113" s="562">
        <f t="shared" si="34"/>
        <v>0</v>
      </c>
      <c r="AG113" s="562">
        <f t="shared" si="34"/>
        <v>0</v>
      </c>
      <c r="AH113" s="562">
        <f t="shared" si="34"/>
        <v>0</v>
      </c>
      <c r="AI113" s="562">
        <f t="shared" si="34"/>
        <v>0</v>
      </c>
      <c r="AJ113" s="562">
        <f t="shared" si="33"/>
        <v>467.98913869519379</v>
      </c>
      <c r="AK113" s="705"/>
      <c r="AL113" s="705"/>
      <c r="AM113" s="705"/>
      <c r="AN113" s="705"/>
      <c r="AO113" s="705"/>
      <c r="AP113" s="705"/>
      <c r="AQ113" s="705"/>
      <c r="AR113" s="705"/>
      <c r="AS113" s="705"/>
      <c r="AT113" s="705"/>
      <c r="AU113" s="705"/>
      <c r="AV113" s="705"/>
      <c r="AW113" s="705"/>
      <c r="AX113" s="705"/>
      <c r="AY113" s="705"/>
      <c r="AZ113" s="705"/>
      <c r="BA113" s="705"/>
      <c r="BB113" s="705"/>
      <c r="BC113" s="705"/>
      <c r="BD113" s="705"/>
      <c r="BE113" s="705"/>
      <c r="BF113" s="705"/>
      <c r="BG113" s="705"/>
      <c r="BH113" s="705"/>
      <c r="BI113" s="705"/>
      <c r="BJ113" s="705"/>
      <c r="BK113" s="705"/>
      <c r="BL113" s="705"/>
      <c r="BM113" s="705"/>
      <c r="BN113" s="705"/>
      <c r="BO113" s="705"/>
      <c r="BP113" s="705"/>
      <c r="BQ113" s="705"/>
      <c r="BR113" s="705"/>
    </row>
    <row r="114" spans="2:70" x14ac:dyDescent="0.2">
      <c r="B114" s="21" t="s">
        <v>722</v>
      </c>
      <c r="C114" s="554">
        <v>81.648403455899896</v>
      </c>
      <c r="D114" s="554">
        <v>72.691489609623943</v>
      </c>
      <c r="E114" s="554">
        <v>69.171308815492594</v>
      </c>
      <c r="F114" s="554">
        <v>69.171308815492594</v>
      </c>
      <c r="G114" s="554">
        <v>68.299560813859898</v>
      </c>
      <c r="H114" s="554">
        <v>55.141851303332302</v>
      </c>
      <c r="I114" s="554">
        <v>35.616591175436803</v>
      </c>
      <c r="J114" s="554">
        <v>16.2486247060558</v>
      </c>
      <c r="K114" s="554">
        <v>0</v>
      </c>
      <c r="L114" s="554">
        <v>0</v>
      </c>
      <c r="M114" s="554">
        <v>0</v>
      </c>
      <c r="N114" s="554">
        <v>0</v>
      </c>
      <c r="O114" s="554">
        <v>0</v>
      </c>
      <c r="P114" s="554">
        <v>0</v>
      </c>
      <c r="Q114" s="554">
        <v>0</v>
      </c>
      <c r="R114" s="554">
        <v>0</v>
      </c>
      <c r="S114" s="554">
        <v>0</v>
      </c>
      <c r="T114" s="554">
        <v>0</v>
      </c>
      <c r="U114" s="554">
        <v>0</v>
      </c>
      <c r="V114" s="554">
        <v>0</v>
      </c>
      <c r="W114" s="554">
        <v>0</v>
      </c>
      <c r="X114" s="554">
        <v>0</v>
      </c>
      <c r="Y114" s="554">
        <v>0</v>
      </c>
      <c r="Z114" s="554">
        <v>0</v>
      </c>
      <c r="AA114" s="554">
        <v>0</v>
      </c>
      <c r="AB114" s="554">
        <v>0</v>
      </c>
      <c r="AC114" s="554">
        <v>0</v>
      </c>
      <c r="AD114" s="554">
        <v>0</v>
      </c>
      <c r="AE114" s="554">
        <v>0</v>
      </c>
      <c r="AF114" s="554">
        <v>0</v>
      </c>
      <c r="AG114" s="554">
        <v>0</v>
      </c>
      <c r="AH114" s="554">
        <v>0</v>
      </c>
      <c r="AI114" s="554">
        <v>0</v>
      </c>
      <c r="AJ114" s="554">
        <f t="shared" si="33"/>
        <v>467.98913869519379</v>
      </c>
      <c r="AK114" s="705"/>
      <c r="AL114" s="705"/>
      <c r="AM114" s="705"/>
      <c r="AN114" s="705"/>
      <c r="AO114" s="705"/>
      <c r="AP114" s="705"/>
      <c r="AQ114" s="705"/>
      <c r="AR114" s="705"/>
      <c r="AS114" s="705"/>
      <c r="AT114" s="705"/>
      <c r="AU114" s="705"/>
      <c r="AV114" s="705"/>
      <c r="AW114" s="705"/>
      <c r="AX114" s="705"/>
      <c r="AY114" s="705"/>
      <c r="AZ114" s="705"/>
      <c r="BA114" s="705"/>
      <c r="BB114" s="705"/>
      <c r="BC114" s="705"/>
      <c r="BD114" s="705"/>
      <c r="BE114" s="705"/>
      <c r="BF114" s="705"/>
      <c r="BG114" s="705"/>
      <c r="BH114" s="705"/>
      <c r="BI114" s="705"/>
      <c r="BJ114" s="705"/>
      <c r="BK114" s="705"/>
      <c r="BL114" s="705"/>
      <c r="BM114" s="705"/>
      <c r="BN114" s="705"/>
      <c r="BO114" s="705"/>
      <c r="BP114" s="705"/>
      <c r="BQ114" s="705"/>
      <c r="BR114" s="705"/>
    </row>
    <row r="115" spans="2:70" x14ac:dyDescent="0.2">
      <c r="B115" s="594" t="s">
        <v>723</v>
      </c>
      <c r="C115" s="554">
        <v>0</v>
      </c>
      <c r="D115" s="554">
        <v>0</v>
      </c>
      <c r="E115" s="554">
        <v>0</v>
      </c>
      <c r="F115" s="554">
        <v>0</v>
      </c>
      <c r="G115" s="554">
        <v>0</v>
      </c>
      <c r="H115" s="554">
        <v>0</v>
      </c>
      <c r="I115" s="554">
        <v>0</v>
      </c>
      <c r="J115" s="554">
        <v>0</v>
      </c>
      <c r="K115" s="554">
        <v>0</v>
      </c>
      <c r="L115" s="554">
        <v>0</v>
      </c>
      <c r="M115" s="554">
        <v>0</v>
      </c>
      <c r="N115" s="554">
        <v>0</v>
      </c>
      <c r="O115" s="554">
        <v>0</v>
      </c>
      <c r="P115" s="554">
        <v>0</v>
      </c>
      <c r="Q115" s="554">
        <v>0</v>
      </c>
      <c r="R115" s="554">
        <v>0</v>
      </c>
      <c r="S115" s="554">
        <v>0</v>
      </c>
      <c r="T115" s="554">
        <v>0</v>
      </c>
      <c r="U115" s="554">
        <v>0</v>
      </c>
      <c r="V115" s="554">
        <v>0</v>
      </c>
      <c r="W115" s="554">
        <v>0</v>
      </c>
      <c r="X115" s="554">
        <v>0</v>
      </c>
      <c r="Y115" s="554">
        <v>0</v>
      </c>
      <c r="Z115" s="554">
        <v>0</v>
      </c>
      <c r="AA115" s="554">
        <v>0</v>
      </c>
      <c r="AB115" s="554">
        <v>0</v>
      </c>
      <c r="AC115" s="554">
        <v>0</v>
      </c>
      <c r="AD115" s="554">
        <v>0</v>
      </c>
      <c r="AE115" s="554">
        <v>0</v>
      </c>
      <c r="AF115" s="554">
        <v>0</v>
      </c>
      <c r="AG115" s="554">
        <v>0</v>
      </c>
      <c r="AH115" s="554">
        <v>0</v>
      </c>
      <c r="AI115" s="554">
        <v>0</v>
      </c>
      <c r="AJ115" s="554">
        <f t="shared" si="33"/>
        <v>0</v>
      </c>
      <c r="AK115" s="705"/>
      <c r="AL115" s="705"/>
      <c r="AM115" s="705"/>
      <c r="AN115" s="705"/>
      <c r="AO115" s="705"/>
      <c r="AP115" s="705"/>
      <c r="AQ115" s="705"/>
      <c r="AR115" s="705"/>
      <c r="AS115" s="705"/>
      <c r="AT115" s="705"/>
      <c r="AU115" s="705"/>
      <c r="AV115" s="705"/>
      <c r="AW115" s="705"/>
      <c r="AX115" s="705"/>
      <c r="AY115" s="705"/>
      <c r="AZ115" s="705"/>
      <c r="BA115" s="705"/>
      <c r="BB115" s="705"/>
      <c r="BC115" s="705"/>
      <c r="BD115" s="705"/>
      <c r="BE115" s="705"/>
      <c r="BF115" s="705"/>
      <c r="BG115" s="705"/>
      <c r="BH115" s="705"/>
      <c r="BI115" s="705"/>
      <c r="BJ115" s="705"/>
      <c r="BK115" s="705"/>
      <c r="BL115" s="705"/>
      <c r="BM115" s="705"/>
      <c r="BN115" s="705"/>
      <c r="BO115" s="705"/>
      <c r="BP115" s="705"/>
      <c r="BQ115" s="705"/>
      <c r="BR115" s="705"/>
    </row>
    <row r="116" spans="2:70" x14ac:dyDescent="0.2">
      <c r="B116" s="561" t="s">
        <v>725</v>
      </c>
      <c r="C116" s="562">
        <f>+C117+C118</f>
        <v>0.40948813000000001</v>
      </c>
      <c r="D116" s="562">
        <f t="shared" ref="D116:AI116" si="35">+D117+D118</f>
        <v>0.80699125999999999</v>
      </c>
      <c r="E116" s="562">
        <f t="shared" si="35"/>
        <v>0.42962562999999998</v>
      </c>
      <c r="F116" s="562">
        <f t="shared" si="35"/>
        <v>5.2260000000000001E-2</v>
      </c>
      <c r="G116" s="562">
        <f t="shared" si="35"/>
        <v>5.2260000000000001E-2</v>
      </c>
      <c r="H116" s="562">
        <f t="shared" si="35"/>
        <v>5.2260000000000001E-2</v>
      </c>
      <c r="I116" s="562">
        <f t="shared" si="35"/>
        <v>5.2260000000000001E-2</v>
      </c>
      <c r="J116" s="562">
        <f t="shared" si="35"/>
        <v>5.2260000000000001E-2</v>
      </c>
      <c r="K116" s="562">
        <f t="shared" si="35"/>
        <v>5.2260000000000001E-2</v>
      </c>
      <c r="L116" s="562">
        <f t="shared" si="35"/>
        <v>5.2260000000000001E-2</v>
      </c>
      <c r="M116" s="562">
        <f t="shared" si="35"/>
        <v>5.2260000000000001E-2</v>
      </c>
      <c r="N116" s="562">
        <f t="shared" si="35"/>
        <v>5.2260000000000001E-2</v>
      </c>
      <c r="O116" s="562">
        <f t="shared" si="35"/>
        <v>5.2260000000000001E-2</v>
      </c>
      <c r="P116" s="562">
        <f t="shared" si="35"/>
        <v>0</v>
      </c>
      <c r="Q116" s="562">
        <f t="shared" si="35"/>
        <v>0</v>
      </c>
      <c r="R116" s="562">
        <f t="shared" si="35"/>
        <v>0</v>
      </c>
      <c r="S116" s="562">
        <f t="shared" si="35"/>
        <v>0</v>
      </c>
      <c r="T116" s="562">
        <f t="shared" si="35"/>
        <v>0</v>
      </c>
      <c r="U116" s="562">
        <f t="shared" si="35"/>
        <v>0</v>
      </c>
      <c r="V116" s="562">
        <f t="shared" si="35"/>
        <v>0</v>
      </c>
      <c r="W116" s="562">
        <f t="shared" si="35"/>
        <v>0</v>
      </c>
      <c r="X116" s="562">
        <f t="shared" si="35"/>
        <v>0</v>
      </c>
      <c r="Y116" s="562">
        <f t="shared" si="35"/>
        <v>0</v>
      </c>
      <c r="Z116" s="562">
        <f t="shared" si="35"/>
        <v>0</v>
      </c>
      <c r="AA116" s="562">
        <f t="shared" si="35"/>
        <v>0</v>
      </c>
      <c r="AB116" s="562">
        <f t="shared" si="35"/>
        <v>0</v>
      </c>
      <c r="AC116" s="562">
        <f t="shared" si="35"/>
        <v>0</v>
      </c>
      <c r="AD116" s="562">
        <f t="shared" si="35"/>
        <v>0</v>
      </c>
      <c r="AE116" s="562">
        <f t="shared" si="35"/>
        <v>0</v>
      </c>
      <c r="AF116" s="562">
        <f t="shared" si="35"/>
        <v>0</v>
      </c>
      <c r="AG116" s="562">
        <f t="shared" si="35"/>
        <v>0</v>
      </c>
      <c r="AH116" s="562">
        <f t="shared" si="35"/>
        <v>0</v>
      </c>
      <c r="AI116" s="562">
        <f t="shared" si="35"/>
        <v>0</v>
      </c>
      <c r="AJ116" s="562">
        <f t="shared" si="33"/>
        <v>2.1687050199999995</v>
      </c>
      <c r="AK116" s="705"/>
      <c r="AL116" s="705"/>
      <c r="AM116" s="705"/>
      <c r="AN116" s="705"/>
      <c r="AO116" s="705"/>
      <c r="AP116" s="705"/>
      <c r="AQ116" s="705"/>
      <c r="AR116" s="705"/>
      <c r="AS116" s="705"/>
      <c r="AT116" s="705"/>
      <c r="AU116" s="705"/>
      <c r="AV116" s="705"/>
      <c r="AW116" s="705"/>
      <c r="AX116" s="705"/>
      <c r="AY116" s="705"/>
      <c r="AZ116" s="705"/>
      <c r="BA116" s="705"/>
      <c r="BB116" s="705"/>
      <c r="BC116" s="705"/>
      <c r="BD116" s="705"/>
      <c r="BE116" s="705"/>
      <c r="BF116" s="705"/>
      <c r="BG116" s="705"/>
      <c r="BH116" s="705"/>
      <c r="BI116" s="705"/>
      <c r="BJ116" s="705"/>
      <c r="BK116" s="705"/>
      <c r="BL116" s="705"/>
      <c r="BM116" s="705"/>
      <c r="BN116" s="705"/>
      <c r="BO116" s="705"/>
      <c r="BP116" s="705"/>
      <c r="BQ116" s="705"/>
      <c r="BR116" s="705"/>
    </row>
    <row r="117" spans="2:70" x14ac:dyDescent="0.2">
      <c r="B117" s="21" t="s">
        <v>722</v>
      </c>
      <c r="C117" s="554">
        <v>0</v>
      </c>
      <c r="D117" s="554">
        <v>0</v>
      </c>
      <c r="E117" s="554">
        <v>0</v>
      </c>
      <c r="F117" s="554">
        <v>0</v>
      </c>
      <c r="G117" s="554">
        <v>0</v>
      </c>
      <c r="H117" s="554">
        <v>0</v>
      </c>
      <c r="I117" s="554">
        <v>0</v>
      </c>
      <c r="J117" s="554">
        <v>0</v>
      </c>
      <c r="K117" s="554">
        <v>0</v>
      </c>
      <c r="L117" s="554">
        <v>0</v>
      </c>
      <c r="M117" s="554">
        <v>0</v>
      </c>
      <c r="N117" s="554">
        <v>0</v>
      </c>
      <c r="O117" s="554">
        <v>0</v>
      </c>
      <c r="P117" s="554">
        <v>0</v>
      </c>
      <c r="Q117" s="554">
        <v>0</v>
      </c>
      <c r="R117" s="554">
        <v>0</v>
      </c>
      <c r="S117" s="554">
        <v>0</v>
      </c>
      <c r="T117" s="554">
        <v>0</v>
      </c>
      <c r="U117" s="554">
        <v>0</v>
      </c>
      <c r="V117" s="554">
        <v>0</v>
      </c>
      <c r="W117" s="554">
        <v>0</v>
      </c>
      <c r="X117" s="554">
        <v>0</v>
      </c>
      <c r="Y117" s="554">
        <v>0</v>
      </c>
      <c r="Z117" s="554">
        <v>0</v>
      </c>
      <c r="AA117" s="554">
        <v>0</v>
      </c>
      <c r="AB117" s="554">
        <v>0</v>
      </c>
      <c r="AC117" s="554">
        <v>0</v>
      </c>
      <c r="AD117" s="554">
        <v>0</v>
      </c>
      <c r="AE117" s="554">
        <v>0</v>
      </c>
      <c r="AF117" s="554">
        <v>0</v>
      </c>
      <c r="AG117" s="554">
        <v>0</v>
      </c>
      <c r="AH117" s="554">
        <v>0</v>
      </c>
      <c r="AI117" s="554">
        <v>0</v>
      </c>
      <c r="AJ117" s="554">
        <f t="shared" si="33"/>
        <v>0</v>
      </c>
      <c r="AK117" s="705"/>
      <c r="AL117" s="705"/>
      <c r="AM117" s="705"/>
      <c r="AN117" s="705"/>
      <c r="AO117" s="705"/>
      <c r="AP117" s="705"/>
      <c r="AQ117" s="705"/>
      <c r="AR117" s="705"/>
      <c r="AS117" s="705"/>
      <c r="AT117" s="705"/>
      <c r="AU117" s="705"/>
      <c r="AV117" s="705"/>
      <c r="AW117" s="705"/>
      <c r="AX117" s="705"/>
      <c r="AY117" s="705"/>
      <c r="AZ117" s="705"/>
      <c r="BA117" s="705"/>
      <c r="BB117" s="705"/>
      <c r="BC117" s="705"/>
      <c r="BD117" s="705"/>
      <c r="BE117" s="705"/>
      <c r="BF117" s="705"/>
      <c r="BG117" s="705"/>
      <c r="BH117" s="705"/>
      <c r="BI117" s="705"/>
      <c r="BJ117" s="705"/>
      <c r="BK117" s="705"/>
      <c r="BL117" s="705"/>
      <c r="BM117" s="705"/>
      <c r="BN117" s="705"/>
      <c r="BO117" s="705"/>
      <c r="BP117" s="705"/>
      <c r="BQ117" s="705"/>
      <c r="BR117" s="705"/>
    </row>
    <row r="118" spans="2:70" x14ac:dyDescent="0.2">
      <c r="B118" s="594" t="s">
        <v>723</v>
      </c>
      <c r="C118" s="554">
        <v>0.40948813000000001</v>
      </c>
      <c r="D118" s="554">
        <v>0.80699125999999999</v>
      </c>
      <c r="E118" s="554">
        <v>0.42962562999999998</v>
      </c>
      <c r="F118" s="554">
        <v>5.2260000000000001E-2</v>
      </c>
      <c r="G118" s="554">
        <v>5.2260000000000001E-2</v>
      </c>
      <c r="H118" s="554">
        <v>5.2260000000000001E-2</v>
      </c>
      <c r="I118" s="554">
        <v>5.2260000000000001E-2</v>
      </c>
      <c r="J118" s="554">
        <v>5.2260000000000001E-2</v>
      </c>
      <c r="K118" s="554">
        <v>5.2260000000000001E-2</v>
      </c>
      <c r="L118" s="554">
        <v>5.2260000000000001E-2</v>
      </c>
      <c r="M118" s="554">
        <v>5.2260000000000001E-2</v>
      </c>
      <c r="N118" s="554">
        <v>5.2260000000000001E-2</v>
      </c>
      <c r="O118" s="554">
        <v>5.2260000000000001E-2</v>
      </c>
      <c r="P118" s="554">
        <v>0</v>
      </c>
      <c r="Q118" s="554">
        <v>0</v>
      </c>
      <c r="R118" s="554">
        <v>0</v>
      </c>
      <c r="S118" s="554">
        <v>0</v>
      </c>
      <c r="T118" s="554">
        <v>0</v>
      </c>
      <c r="U118" s="554">
        <v>0</v>
      </c>
      <c r="V118" s="554">
        <v>0</v>
      </c>
      <c r="W118" s="554">
        <v>0</v>
      </c>
      <c r="X118" s="554">
        <v>0</v>
      </c>
      <c r="Y118" s="554">
        <v>0</v>
      </c>
      <c r="Z118" s="554">
        <v>0</v>
      </c>
      <c r="AA118" s="554">
        <v>0</v>
      </c>
      <c r="AB118" s="554">
        <v>0</v>
      </c>
      <c r="AC118" s="554">
        <v>0</v>
      </c>
      <c r="AD118" s="554">
        <v>0</v>
      </c>
      <c r="AE118" s="554">
        <v>0</v>
      </c>
      <c r="AF118" s="554">
        <v>0</v>
      </c>
      <c r="AG118" s="554">
        <v>0</v>
      </c>
      <c r="AH118" s="554">
        <v>0</v>
      </c>
      <c r="AI118" s="554">
        <v>0</v>
      </c>
      <c r="AJ118" s="554">
        <f t="shared" si="33"/>
        <v>2.1687050199999995</v>
      </c>
      <c r="AK118" s="705"/>
      <c r="AL118" s="705"/>
      <c r="AM118" s="705"/>
      <c r="AN118" s="705"/>
      <c r="AO118" s="705"/>
      <c r="AP118" s="705"/>
      <c r="AQ118" s="705"/>
      <c r="AR118" s="705"/>
      <c r="AS118" s="705"/>
      <c r="AT118" s="705"/>
      <c r="AU118" s="705"/>
      <c r="AV118" s="705"/>
      <c r="AW118" s="705"/>
      <c r="AX118" s="705"/>
      <c r="AY118" s="705"/>
      <c r="AZ118" s="705"/>
      <c r="BA118" s="705"/>
      <c r="BB118" s="705"/>
      <c r="BC118" s="705"/>
      <c r="BD118" s="705"/>
      <c r="BE118" s="705"/>
      <c r="BF118" s="705"/>
      <c r="BG118" s="705"/>
      <c r="BH118" s="705"/>
      <c r="BI118" s="705"/>
      <c r="BJ118" s="705"/>
      <c r="BK118" s="705"/>
      <c r="BL118" s="705"/>
      <c r="BM118" s="705"/>
      <c r="BN118" s="705"/>
      <c r="BO118" s="705"/>
      <c r="BP118" s="705"/>
      <c r="BQ118" s="705"/>
      <c r="BR118" s="705"/>
    </row>
    <row r="119" spans="2:70" ht="6" customHeight="1" x14ac:dyDescent="0.2">
      <c r="B119" s="21"/>
      <c r="C119" s="554"/>
      <c r="D119" s="554"/>
      <c r="E119" s="554"/>
      <c r="F119" s="554"/>
      <c r="G119" s="554"/>
      <c r="H119" s="554"/>
      <c r="I119" s="554"/>
      <c r="J119" s="554"/>
      <c r="K119" s="544"/>
      <c r="L119" s="621"/>
      <c r="M119" s="732"/>
      <c r="N119" s="732"/>
      <c r="O119" s="732"/>
      <c r="P119" s="732"/>
      <c r="Q119" s="732"/>
      <c r="R119" s="732"/>
      <c r="S119" s="732"/>
      <c r="T119" s="732"/>
      <c r="U119" s="732"/>
      <c r="V119" s="732"/>
      <c r="W119" s="732"/>
      <c r="X119" s="732"/>
      <c r="Y119" s="732"/>
      <c r="Z119" s="732"/>
      <c r="AA119" s="732"/>
      <c r="AB119" s="732"/>
      <c r="AC119" s="732"/>
      <c r="AD119" s="732"/>
      <c r="AE119" s="732"/>
      <c r="AF119" s="732"/>
      <c r="AG119" s="732"/>
      <c r="AH119" s="732"/>
      <c r="AI119" s="569"/>
      <c r="AJ119" s="569"/>
      <c r="AK119" s="705"/>
      <c r="AL119" s="705"/>
      <c r="AM119" s="705"/>
      <c r="AN119" s="705"/>
      <c r="AO119" s="705"/>
      <c r="AP119" s="705"/>
      <c r="AQ119" s="705"/>
      <c r="AR119" s="705"/>
      <c r="AS119" s="705"/>
      <c r="AT119" s="705"/>
      <c r="AU119" s="705"/>
      <c r="AV119" s="705"/>
      <c r="AW119" s="705"/>
      <c r="AX119" s="705"/>
      <c r="AY119" s="705"/>
      <c r="AZ119" s="705"/>
      <c r="BA119" s="705"/>
      <c r="BB119" s="705"/>
      <c r="BC119" s="705"/>
      <c r="BD119" s="705"/>
      <c r="BE119" s="705"/>
      <c r="BF119" s="705"/>
      <c r="BG119" s="705"/>
      <c r="BH119" s="705"/>
      <c r="BI119" s="705"/>
      <c r="BJ119" s="705"/>
      <c r="BK119" s="705"/>
      <c r="BL119" s="705"/>
      <c r="BM119" s="705"/>
      <c r="BN119" s="705"/>
      <c r="BO119" s="705"/>
      <c r="BP119" s="705"/>
      <c r="BQ119" s="705"/>
      <c r="BR119" s="705"/>
    </row>
    <row r="120" spans="2:70" x14ac:dyDescent="0.2">
      <c r="B120" s="595" t="s">
        <v>726</v>
      </c>
      <c r="C120" s="596">
        <v>4368.3610716863768</v>
      </c>
      <c r="D120" s="596">
        <v>4240.8082703869504</v>
      </c>
      <c r="E120" s="596">
        <v>3240.8413699309826</v>
      </c>
      <c r="F120" s="596">
        <v>2954.394149107829</v>
      </c>
      <c r="G120" s="596">
        <v>1772.1884911905349</v>
      </c>
      <c r="H120" s="596">
        <v>1385.261616849918</v>
      </c>
      <c r="I120" s="596">
        <v>772.87752050191511</v>
      </c>
      <c r="J120" s="596">
        <v>751.86919666540962</v>
      </c>
      <c r="K120" s="596">
        <v>733.98021458711173</v>
      </c>
      <c r="L120" s="596">
        <v>725.91455677500016</v>
      </c>
      <c r="M120" s="596">
        <v>698.15986407265109</v>
      </c>
      <c r="N120" s="596">
        <v>670.59517890362395</v>
      </c>
      <c r="O120" s="596">
        <v>640.44320790589404</v>
      </c>
      <c r="P120" s="596">
        <v>605.22185509100495</v>
      </c>
      <c r="Q120" s="596">
        <v>582.95966975181409</v>
      </c>
      <c r="R120" s="596">
        <v>556.79982515730603</v>
      </c>
      <c r="S120" s="596">
        <v>504.50081511884696</v>
      </c>
      <c r="T120" s="596">
        <v>454.00749389069006</v>
      </c>
      <c r="U120" s="596">
        <v>422.665042418442</v>
      </c>
      <c r="V120" s="596">
        <v>398.21376221925999</v>
      </c>
      <c r="W120" s="596">
        <v>394.43599590068499</v>
      </c>
      <c r="X120" s="596">
        <v>381.19871735453398</v>
      </c>
      <c r="Y120" s="596">
        <v>339.58290213077402</v>
      </c>
      <c r="Z120" s="596">
        <v>298.43930769171703</v>
      </c>
      <c r="AA120" s="596">
        <v>255.40683009849101</v>
      </c>
      <c r="AB120" s="596">
        <v>217.56878119330497</v>
      </c>
      <c r="AC120" s="596">
        <v>179.730732293237</v>
      </c>
      <c r="AD120" s="596">
        <v>141.89268338805101</v>
      </c>
      <c r="AE120" s="596">
        <v>104.05463448286501</v>
      </c>
      <c r="AF120" s="596">
        <v>66.216585582796199</v>
      </c>
      <c r="AG120" s="596">
        <v>28.3785366776101</v>
      </c>
      <c r="AH120" s="596">
        <v>0</v>
      </c>
      <c r="AI120" s="596">
        <v>0</v>
      </c>
      <c r="AJ120" s="596">
        <f>SUM(C120:AI120)</f>
        <v>28886.968879005621</v>
      </c>
      <c r="AK120" s="705"/>
      <c r="AL120" s="705"/>
      <c r="AM120" s="705"/>
      <c r="AN120" s="705"/>
      <c r="AO120" s="705"/>
      <c r="AP120" s="705"/>
      <c r="AQ120" s="705"/>
      <c r="AR120" s="705"/>
      <c r="AS120" s="705"/>
      <c r="AT120" s="705"/>
      <c r="AU120" s="705"/>
      <c r="AV120" s="705"/>
      <c r="AW120" s="705"/>
      <c r="AX120" s="705"/>
      <c r="AY120" s="705"/>
      <c r="AZ120" s="705"/>
      <c r="BA120" s="705"/>
      <c r="BB120" s="705"/>
      <c r="BC120" s="705"/>
      <c r="BD120" s="705"/>
      <c r="BE120" s="705"/>
      <c r="BF120" s="705"/>
      <c r="BG120" s="705"/>
      <c r="BH120" s="705"/>
      <c r="BI120" s="705"/>
      <c r="BJ120" s="705"/>
      <c r="BK120" s="705"/>
      <c r="BL120" s="705"/>
      <c r="BM120" s="705"/>
      <c r="BN120" s="705"/>
      <c r="BO120" s="705"/>
      <c r="BP120" s="705"/>
      <c r="BQ120" s="705"/>
      <c r="BR120" s="705"/>
    </row>
    <row r="121" spans="2:70" x14ac:dyDescent="0.2">
      <c r="B121" s="563" t="s">
        <v>727</v>
      </c>
      <c r="C121" s="564">
        <v>779.45563100023696</v>
      </c>
      <c r="D121" s="564">
        <v>816.50470838824106</v>
      </c>
      <c r="E121" s="564">
        <v>770.02171197322298</v>
      </c>
      <c r="F121" s="564">
        <v>741.86398006125899</v>
      </c>
      <c r="G121" s="564">
        <v>737.61206998006503</v>
      </c>
      <c r="H121" s="564">
        <v>739.23611978085694</v>
      </c>
      <c r="I121" s="564">
        <v>737.26092932647805</v>
      </c>
      <c r="J121" s="564">
        <v>735.62057195935404</v>
      </c>
      <c r="K121" s="564">
        <v>733.98021458711196</v>
      </c>
      <c r="L121" s="564">
        <v>725.91455677499994</v>
      </c>
      <c r="M121" s="564">
        <v>698.15986407265098</v>
      </c>
      <c r="N121" s="564">
        <v>670.59517890362406</v>
      </c>
      <c r="O121" s="564">
        <v>640.44320790589404</v>
      </c>
      <c r="P121" s="564">
        <v>605.22185509100495</v>
      </c>
      <c r="Q121" s="564">
        <v>582.95966975181398</v>
      </c>
      <c r="R121" s="564">
        <v>556.79982515730592</v>
      </c>
      <c r="S121" s="564">
        <v>504.50081511884702</v>
      </c>
      <c r="T121" s="564">
        <v>454.00749389069006</v>
      </c>
      <c r="U121" s="564">
        <v>422.665042418442</v>
      </c>
      <c r="V121" s="564">
        <v>398.21376221925999</v>
      </c>
      <c r="W121" s="564">
        <v>394.43599590068499</v>
      </c>
      <c r="X121" s="564">
        <v>381.19871735453398</v>
      </c>
      <c r="Y121" s="564">
        <v>339.58290213077402</v>
      </c>
      <c r="Z121" s="564">
        <v>298.43930769171703</v>
      </c>
      <c r="AA121" s="564">
        <v>255.40683009849101</v>
      </c>
      <c r="AB121" s="564">
        <v>217.56878119330497</v>
      </c>
      <c r="AC121" s="564">
        <v>179.730732293237</v>
      </c>
      <c r="AD121" s="564">
        <v>141.89268338805101</v>
      </c>
      <c r="AE121" s="564">
        <v>104.05463448286501</v>
      </c>
      <c r="AF121" s="564">
        <v>66.216585582796199</v>
      </c>
      <c r="AG121" s="564">
        <v>28.3785366776101</v>
      </c>
      <c r="AH121" s="564">
        <v>0</v>
      </c>
      <c r="AI121" s="564">
        <v>0</v>
      </c>
      <c r="AJ121" s="596">
        <f t="shared" ref="AJ121:AJ122" si="36">SUM(C121:AI121)</f>
        <v>15457.942915155429</v>
      </c>
      <c r="AK121" s="705"/>
      <c r="AL121" s="705"/>
      <c r="AM121" s="705"/>
      <c r="AN121" s="705"/>
      <c r="AO121" s="705"/>
      <c r="AP121" s="705"/>
      <c r="AQ121" s="705"/>
      <c r="AR121" s="705"/>
      <c r="AS121" s="705"/>
      <c r="AT121" s="705"/>
      <c r="AU121" s="705"/>
      <c r="AV121" s="705"/>
      <c r="AW121" s="705"/>
      <c r="AX121" s="705"/>
      <c r="AY121" s="705"/>
      <c r="AZ121" s="705"/>
      <c r="BA121" s="705"/>
      <c r="BB121" s="705"/>
      <c r="BC121" s="705"/>
      <c r="BD121" s="705"/>
      <c r="BE121" s="705"/>
      <c r="BF121" s="705"/>
      <c r="BG121" s="705"/>
      <c r="BH121" s="705"/>
      <c r="BI121" s="705"/>
      <c r="BJ121" s="705"/>
      <c r="BK121" s="705"/>
      <c r="BL121" s="705"/>
      <c r="BM121" s="705"/>
      <c r="BN121" s="705"/>
      <c r="BO121" s="705"/>
      <c r="BP121" s="705"/>
      <c r="BQ121" s="705"/>
      <c r="BR121" s="705"/>
    </row>
    <row r="122" spans="2:70" x14ac:dyDescent="0.2">
      <c r="B122" s="595" t="s">
        <v>728</v>
      </c>
      <c r="C122" s="596">
        <v>4147.8457544179928</v>
      </c>
      <c r="D122" s="596">
        <v>4052.1241834951243</v>
      </c>
      <c r="E122" s="596">
        <v>3615.5913705958224</v>
      </c>
      <c r="F122" s="596">
        <v>3198.4374682499533</v>
      </c>
      <c r="G122" s="596">
        <v>2748.4560656732924</v>
      </c>
      <c r="H122" s="596">
        <v>2593.2595068276351</v>
      </c>
      <c r="I122" s="596">
        <v>2490.0345419074397</v>
      </c>
      <c r="J122" s="596">
        <v>2392.2101737111047</v>
      </c>
      <c r="K122" s="596">
        <v>2306.0441377021471</v>
      </c>
      <c r="L122" s="596">
        <v>2185.9221312529935</v>
      </c>
      <c r="M122" s="596">
        <v>1979.6298172370653</v>
      </c>
      <c r="N122" s="596">
        <v>1804.1812269166162</v>
      </c>
      <c r="O122" s="596">
        <v>1631.1361993677094</v>
      </c>
      <c r="P122" s="596">
        <v>1459.2377684777396</v>
      </c>
      <c r="Q122" s="596">
        <v>1385.4997588018387</v>
      </c>
      <c r="R122" s="596">
        <v>1262.853466727699</v>
      </c>
      <c r="S122" s="596">
        <v>1026.824594288785</v>
      </c>
      <c r="T122" s="596">
        <v>792.67972356205973</v>
      </c>
      <c r="U122" s="596">
        <v>563.07096670395879</v>
      </c>
      <c r="V122" s="596">
        <v>373.8651033214017</v>
      </c>
      <c r="W122" s="596">
        <v>300.65400782791295</v>
      </c>
      <c r="X122" s="596">
        <v>228.68140359669508</v>
      </c>
      <c r="Y122" s="596">
        <v>157.35804398166607</v>
      </c>
      <c r="Z122" s="596">
        <v>95.366019723207273</v>
      </c>
      <c r="AA122" s="596">
        <v>0.2978321066523506</v>
      </c>
      <c r="AB122" s="596">
        <v>2.3415640815443339E-2</v>
      </c>
      <c r="AC122" s="596">
        <v>7.9094957081622397E-3</v>
      </c>
      <c r="AD122" s="596">
        <v>3.192757510703359E-3</v>
      </c>
      <c r="AE122" s="596">
        <v>6.3855150214919831E-4</v>
      </c>
      <c r="AF122" s="596">
        <v>0</v>
      </c>
      <c r="AG122" s="596">
        <v>0</v>
      </c>
      <c r="AH122" s="596">
        <v>0</v>
      </c>
      <c r="AI122" s="596">
        <v>0</v>
      </c>
      <c r="AJ122" s="596">
        <f t="shared" si="36"/>
        <v>42791.296422920066</v>
      </c>
      <c r="AK122" s="705"/>
      <c r="AL122" s="705"/>
      <c r="AM122" s="705"/>
      <c r="AN122" s="705"/>
      <c r="AO122" s="705"/>
      <c r="AP122" s="705"/>
      <c r="AQ122" s="705"/>
      <c r="AR122" s="705"/>
      <c r="AS122" s="705"/>
      <c r="AT122" s="705"/>
      <c r="AU122" s="705"/>
      <c r="AV122" s="705"/>
      <c r="AW122" s="705"/>
      <c r="AX122" s="705"/>
      <c r="AY122" s="705"/>
      <c r="AZ122" s="705"/>
      <c r="BA122" s="705"/>
      <c r="BB122" s="705"/>
      <c r="BC122" s="705"/>
      <c r="BD122" s="705"/>
      <c r="BE122" s="705"/>
      <c r="BF122" s="705"/>
      <c r="BG122" s="705"/>
      <c r="BH122" s="705"/>
      <c r="BI122" s="705"/>
      <c r="BJ122" s="705"/>
      <c r="BK122" s="705"/>
      <c r="BL122" s="705"/>
      <c r="BM122" s="705"/>
      <c r="BN122" s="705"/>
      <c r="BO122" s="705"/>
      <c r="BP122" s="705"/>
      <c r="BQ122" s="705"/>
      <c r="BR122" s="705"/>
    </row>
    <row r="123" spans="2:70" x14ac:dyDescent="0.2">
      <c r="B123" s="544"/>
      <c r="C123" s="21"/>
      <c r="D123" s="21"/>
      <c r="E123" s="21"/>
      <c r="F123" s="21"/>
      <c r="G123" s="21"/>
      <c r="H123" s="544"/>
      <c r="I123" s="544"/>
      <c r="J123" s="544"/>
      <c r="K123" s="544"/>
      <c r="L123" s="621"/>
      <c r="M123" s="732"/>
      <c r="N123" s="732"/>
      <c r="O123" s="732"/>
      <c r="P123" s="732"/>
      <c r="Q123" s="732"/>
      <c r="R123" s="732"/>
      <c r="S123" s="732"/>
      <c r="T123" s="732"/>
      <c r="U123" s="732"/>
      <c r="V123" s="732"/>
      <c r="W123" s="732"/>
      <c r="X123" s="732"/>
      <c r="Y123" s="732"/>
      <c r="Z123" s="732"/>
      <c r="AA123" s="732"/>
      <c r="AB123" s="732"/>
      <c r="AC123" s="732"/>
      <c r="AD123" s="732"/>
      <c r="AE123" s="732"/>
      <c r="AF123" s="732"/>
      <c r="AG123" s="732"/>
      <c r="AH123" s="732"/>
      <c r="AI123" s="569"/>
      <c r="AJ123" s="569"/>
      <c r="AK123" s="705"/>
      <c r="AL123" s="705"/>
      <c r="AM123" s="705"/>
      <c r="AN123" s="705"/>
      <c r="AO123" s="705"/>
      <c r="AP123" s="705"/>
      <c r="AQ123" s="705"/>
      <c r="AR123" s="705"/>
      <c r="AS123" s="705"/>
      <c r="AT123" s="705"/>
      <c r="AU123" s="705"/>
      <c r="AV123" s="705"/>
      <c r="AW123" s="705"/>
      <c r="AX123" s="705"/>
      <c r="AY123" s="705"/>
      <c r="AZ123" s="705"/>
      <c r="BA123" s="705"/>
      <c r="BB123" s="705"/>
      <c r="BC123" s="705"/>
      <c r="BD123" s="705"/>
      <c r="BE123" s="705"/>
      <c r="BF123" s="705"/>
      <c r="BG123" s="705"/>
      <c r="BH123" s="705"/>
      <c r="BI123" s="705"/>
      <c r="BJ123" s="705"/>
      <c r="BK123" s="705"/>
      <c r="BL123" s="705"/>
      <c r="BM123" s="705"/>
      <c r="BN123" s="705"/>
      <c r="BO123" s="705"/>
      <c r="BP123" s="705"/>
      <c r="BQ123" s="705"/>
      <c r="BR123" s="705"/>
    </row>
    <row r="125" spans="2:70" x14ac:dyDescent="0.2">
      <c r="B125" s="545" t="s">
        <v>729</v>
      </c>
      <c r="C125" s="544"/>
      <c r="D125" s="544"/>
      <c r="E125" s="544"/>
      <c r="F125" s="544"/>
    </row>
    <row r="126" spans="2:70" x14ac:dyDescent="0.2">
      <c r="B126" s="1159" t="s">
        <v>887</v>
      </c>
      <c r="C126" s="1159"/>
      <c r="D126" s="1159"/>
      <c r="E126" s="1159"/>
      <c r="F126" s="1159"/>
    </row>
    <row r="127" spans="2:70" x14ac:dyDescent="0.2">
      <c r="B127" s="1159"/>
      <c r="C127" s="1159"/>
      <c r="D127" s="1159"/>
      <c r="E127" s="1159"/>
      <c r="F127" s="1159"/>
    </row>
  </sheetData>
  <mergeCells count="4">
    <mergeCell ref="B6:AJ6"/>
    <mergeCell ref="B11:AJ11"/>
    <mergeCell ref="B126:F126"/>
    <mergeCell ref="B127:F127"/>
  </mergeCells>
  <hyperlinks>
    <hyperlink ref="A1" location="INDICE!A1" display="Indice"/>
  </hyperlinks>
  <printOptions horizontalCentered="1"/>
  <pageMargins left="0.39370078740157483" right="0.39370078740157483" top="0.19685039370078741" bottom="0.19685039370078741" header="0.15748031496062992" footer="0"/>
  <pageSetup paperSize="9" scale="34" orientation="landscape" r:id="rId1"/>
  <headerFooter alignWithMargins="0">
    <oddFooter>&amp;R&amp;8&amp;A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view="pageBreakPreview" zoomScale="85" zoomScaleNormal="75" zoomScaleSheetLayoutView="85" workbookViewId="0"/>
  </sheetViews>
  <sheetFormatPr baseColWidth="10" defaultColWidth="11.42578125" defaultRowHeight="12.75" x14ac:dyDescent="0.2"/>
  <cols>
    <col min="1" max="1" width="10.42578125" customWidth="1"/>
    <col min="2" max="2" width="57.5703125" bestFit="1" customWidth="1"/>
    <col min="3" max="3" width="18" customWidth="1"/>
  </cols>
  <sheetData>
    <row r="1" spans="1:4" x14ac:dyDescent="0.2">
      <c r="A1" s="16" t="s">
        <v>66</v>
      </c>
    </row>
    <row r="2" spans="1:4" x14ac:dyDescent="0.2">
      <c r="A2" s="16"/>
    </row>
    <row r="4" spans="1:4" ht="14.25" x14ac:dyDescent="0.2">
      <c r="B4" s="17" t="s">
        <v>67</v>
      </c>
      <c r="C4" s="19"/>
    </row>
    <row r="5" spans="1:4" ht="14.25" x14ac:dyDescent="0.2">
      <c r="B5" s="20" t="s">
        <v>68</v>
      </c>
      <c r="C5" s="19"/>
    </row>
    <row r="6" spans="1:4" x14ac:dyDescent="0.2">
      <c r="B6" s="19"/>
      <c r="C6" s="19"/>
    </row>
    <row r="7" spans="1:4" x14ac:dyDescent="0.2">
      <c r="B7" s="19"/>
      <c r="C7" s="19"/>
    </row>
    <row r="8" spans="1:4" ht="15.75" x14ac:dyDescent="0.25">
      <c r="B8" s="1021" t="s">
        <v>750</v>
      </c>
      <c r="C8" s="1021"/>
    </row>
    <row r="9" spans="1:4" x14ac:dyDescent="0.2">
      <c r="B9" s="19"/>
      <c r="C9" s="19"/>
    </row>
    <row r="10" spans="1:4" x14ac:dyDescent="0.2">
      <c r="B10" s="19"/>
      <c r="C10" s="19"/>
    </row>
    <row r="11" spans="1:4" ht="15.75" thickBot="1" x14ac:dyDescent="0.3">
      <c r="A11" s="734"/>
      <c r="B11" s="30" t="s">
        <v>72</v>
      </c>
      <c r="C11" s="735" t="s">
        <v>751</v>
      </c>
    </row>
    <row r="12" spans="1:4" ht="17.25" thickTop="1" thickBot="1" x14ac:dyDescent="0.25">
      <c r="B12" s="736" t="s">
        <v>752</v>
      </c>
      <c r="C12" s="737" t="s">
        <v>753</v>
      </c>
    </row>
    <row r="13" spans="1:4" ht="16.5" thickTop="1" x14ac:dyDescent="0.25">
      <c r="B13" s="109"/>
      <c r="C13" s="738"/>
    </row>
    <row r="14" spans="1:4" ht="15" x14ac:dyDescent="0.25">
      <c r="B14" s="451" t="s">
        <v>754</v>
      </c>
      <c r="C14" s="739">
        <v>17219527.489999998</v>
      </c>
      <c r="D14" s="423"/>
    </row>
    <row r="15" spans="1:4" ht="15" x14ac:dyDescent="0.25">
      <c r="B15" s="451" t="s">
        <v>755</v>
      </c>
      <c r="C15" s="739">
        <v>3104794.4040000001</v>
      </c>
      <c r="D15" s="423"/>
    </row>
    <row r="16" spans="1:4" ht="15" x14ac:dyDescent="0.25">
      <c r="B16" s="451" t="s">
        <v>756</v>
      </c>
      <c r="C16" s="739">
        <v>38524078.620999999</v>
      </c>
      <c r="D16" s="423"/>
    </row>
    <row r="17" spans="2:4" ht="15" x14ac:dyDescent="0.25">
      <c r="B17" s="451" t="s">
        <v>757</v>
      </c>
      <c r="C17" s="739">
        <v>18947454.208999999</v>
      </c>
      <c r="D17" s="423"/>
    </row>
    <row r="18" spans="2:4" ht="15" x14ac:dyDescent="0.25">
      <c r="B18" s="451" t="s">
        <v>758</v>
      </c>
      <c r="C18" s="739">
        <v>46303523</v>
      </c>
      <c r="D18" s="423"/>
    </row>
    <row r="19" spans="2:4" ht="15.75" thickBot="1" x14ac:dyDescent="0.3">
      <c r="B19" s="740"/>
      <c r="C19" s="741"/>
    </row>
    <row r="20" spans="2:4" ht="13.5" thickTop="1" x14ac:dyDescent="0.2">
      <c r="B20" s="19"/>
      <c r="C20" s="19"/>
    </row>
    <row r="21" spans="2:4" ht="102.75" customHeight="1" x14ac:dyDescent="0.2">
      <c r="B21" s="1160" t="s">
        <v>759</v>
      </c>
      <c r="C21" s="1160"/>
    </row>
    <row r="22" spans="2:4" ht="34.5" customHeight="1" x14ac:dyDescent="0.2">
      <c r="B22" s="1160" t="s">
        <v>760</v>
      </c>
      <c r="C22" s="1160"/>
    </row>
  </sheetData>
  <mergeCells count="3">
    <mergeCell ref="B8:C8"/>
    <mergeCell ref="B21:C21"/>
    <mergeCell ref="B22:C22"/>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alignWithMargins="0">
    <oddFooter>&amp;R&amp;8&amp;A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view="pageBreakPreview" zoomScale="85" zoomScaleSheetLayoutView="85" workbookViewId="0"/>
  </sheetViews>
  <sheetFormatPr baseColWidth="10" defaultColWidth="11.42578125" defaultRowHeight="12.75" x14ac:dyDescent="0.2"/>
  <cols>
    <col min="1" max="1" width="7.140625" customWidth="1"/>
    <col min="2" max="2" width="76.7109375" customWidth="1"/>
    <col min="3" max="5" width="13.28515625" customWidth="1"/>
    <col min="6" max="6" width="16.42578125" bestFit="1" customWidth="1"/>
  </cols>
  <sheetData>
    <row r="1" spans="1:5" x14ac:dyDescent="0.2">
      <c r="A1" s="16" t="s">
        <v>66</v>
      </c>
      <c r="B1" s="144"/>
    </row>
    <row r="2" spans="1:5" x14ac:dyDescent="0.2">
      <c r="A2" s="16"/>
    </row>
    <row r="4" spans="1:5" ht="14.25" x14ac:dyDescent="0.2">
      <c r="B4" s="17" t="s">
        <v>67</v>
      </c>
      <c r="C4" s="742"/>
      <c r="D4" s="21"/>
      <c r="E4" s="743"/>
    </row>
    <row r="5" spans="1:5" ht="14.25" x14ac:dyDescent="0.2">
      <c r="B5" s="20" t="s">
        <v>68</v>
      </c>
      <c r="C5" s="742"/>
      <c r="D5" s="21"/>
      <c r="E5" s="21"/>
    </row>
    <row r="6" spans="1:5" x14ac:dyDescent="0.2">
      <c r="B6" s="744"/>
      <c r="C6" s="742"/>
      <c r="D6" s="21"/>
      <c r="E6" s="21"/>
    </row>
    <row r="7" spans="1:5" x14ac:dyDescent="0.2">
      <c r="B7" s="744"/>
      <c r="C7" s="742"/>
      <c r="D7" s="21"/>
      <c r="E7" s="21"/>
    </row>
    <row r="8" spans="1:5" ht="16.5" x14ac:dyDescent="0.25">
      <c r="B8" s="1020" t="s">
        <v>761</v>
      </c>
      <c r="C8" s="1020"/>
      <c r="D8" s="1020"/>
      <c r="E8" s="1020"/>
    </row>
    <row r="9" spans="1:5" ht="15.75" x14ac:dyDescent="0.25">
      <c r="B9" s="1021" t="s">
        <v>762</v>
      </c>
      <c r="C9" s="1021"/>
      <c r="D9" s="1021"/>
      <c r="E9" s="1021"/>
    </row>
    <row r="10" spans="1:5" ht="14.25" x14ac:dyDescent="0.2">
      <c r="B10" s="1161" t="s">
        <v>763</v>
      </c>
      <c r="C10" s="1161"/>
      <c r="D10" s="1161"/>
      <c r="E10" s="1161"/>
    </row>
    <row r="11" spans="1:5" ht="14.25" x14ac:dyDescent="0.2">
      <c r="B11" s="745"/>
      <c r="C11" s="745"/>
      <c r="D11" s="745"/>
      <c r="E11" s="745"/>
    </row>
    <row r="12" spans="1:5" x14ac:dyDescent="0.2">
      <c r="B12" s="746"/>
      <c r="C12" s="746"/>
      <c r="D12" s="746"/>
      <c r="E12" s="21"/>
    </row>
    <row r="13" spans="1:5" ht="13.5" thickBot="1" x14ac:dyDescent="0.25">
      <c r="B13" s="21"/>
      <c r="C13" s="21"/>
      <c r="D13" s="21"/>
      <c r="E13" s="747" t="s">
        <v>764</v>
      </c>
    </row>
    <row r="14" spans="1:5" ht="13.5" thickTop="1" x14ac:dyDescent="0.2">
      <c r="A14" s="734"/>
      <c r="B14" s="748"/>
      <c r="C14" s="749"/>
      <c r="D14" s="750"/>
      <c r="E14" s="751"/>
    </row>
    <row r="15" spans="1:5" ht="15.75" x14ac:dyDescent="0.25">
      <c r="B15" s="752" t="s">
        <v>765</v>
      </c>
      <c r="C15" s="753" t="s">
        <v>389</v>
      </c>
      <c r="D15" s="754" t="s">
        <v>766</v>
      </c>
      <c r="E15" s="755" t="s">
        <v>767</v>
      </c>
    </row>
    <row r="16" spans="1:5" ht="15.75" thickBot="1" x14ac:dyDescent="0.3">
      <c r="B16" s="756"/>
      <c r="C16" s="757"/>
      <c r="D16" s="758"/>
      <c r="E16" s="759"/>
    </row>
    <row r="17" spans="2:8" ht="13.5" thickTop="1" x14ac:dyDescent="0.2">
      <c r="B17" s="405"/>
      <c r="C17" s="74"/>
      <c r="D17" s="760"/>
      <c r="E17" s="761"/>
    </row>
    <row r="18" spans="2:8" ht="15.75" x14ac:dyDescent="0.25">
      <c r="B18" s="762" t="s">
        <v>768</v>
      </c>
      <c r="C18" s="763">
        <f>+C20+C25</f>
        <v>91012</v>
      </c>
      <c r="D18" s="44">
        <f>+D20+D25</f>
        <v>88913</v>
      </c>
      <c r="E18" s="416">
        <f>+E20+E25</f>
        <v>179925</v>
      </c>
      <c r="F18" s="423"/>
      <c r="G18" s="423"/>
      <c r="H18" s="423"/>
    </row>
    <row r="19" spans="2:8" x14ac:dyDescent="0.2">
      <c r="B19" s="42"/>
      <c r="C19" s="83"/>
      <c r="D19" s="53"/>
      <c r="E19" s="245"/>
      <c r="F19" s="423"/>
      <c r="G19" s="423"/>
      <c r="H19" s="423"/>
    </row>
    <row r="20" spans="2:8" ht="15" x14ac:dyDescent="0.25">
      <c r="B20" s="764" t="s">
        <v>769</v>
      </c>
      <c r="C20" s="765">
        <f>C22+C23</f>
        <v>33120</v>
      </c>
      <c r="D20" s="766">
        <f>D22+D23</f>
        <v>32653</v>
      </c>
      <c r="E20" s="767">
        <f>E22+E23</f>
        <v>65773</v>
      </c>
      <c r="F20" s="423"/>
      <c r="G20" s="423"/>
      <c r="H20" s="423"/>
    </row>
    <row r="21" spans="2:8" x14ac:dyDescent="0.2">
      <c r="B21" s="42"/>
      <c r="C21" s="768"/>
      <c r="D21" s="769"/>
      <c r="E21" s="245"/>
      <c r="F21" s="423"/>
      <c r="G21" s="423"/>
      <c r="H21" s="423"/>
    </row>
    <row r="22" spans="2:8" ht="15" x14ac:dyDescent="0.25">
      <c r="B22" s="42" t="s">
        <v>770</v>
      </c>
      <c r="C22" s="765">
        <v>20337</v>
      </c>
      <c r="D22" s="766">
        <v>16891</v>
      </c>
      <c r="E22" s="767">
        <v>37228</v>
      </c>
      <c r="F22" s="423"/>
      <c r="G22" s="423"/>
      <c r="H22" s="423"/>
    </row>
    <row r="23" spans="2:8" ht="15" x14ac:dyDescent="0.25">
      <c r="B23" s="42" t="s">
        <v>771</v>
      </c>
      <c r="C23" s="765">
        <v>12783</v>
      </c>
      <c r="D23" s="766">
        <v>15762</v>
      </c>
      <c r="E23" s="767">
        <v>28545</v>
      </c>
      <c r="F23" s="423"/>
      <c r="G23" s="423"/>
      <c r="H23" s="423"/>
    </row>
    <row r="24" spans="2:8" x14ac:dyDescent="0.2">
      <c r="B24" s="42"/>
      <c r="C24" s="770"/>
      <c r="D24" s="53"/>
      <c r="E24" s="771"/>
      <c r="F24" s="423"/>
      <c r="G24" s="423"/>
      <c r="H24" s="423"/>
    </row>
    <row r="25" spans="2:8" ht="15" x14ac:dyDescent="0.25">
      <c r="B25" s="764" t="s">
        <v>772</v>
      </c>
      <c r="C25" s="772">
        <f>+C28+C29</f>
        <v>57892</v>
      </c>
      <c r="D25" s="121">
        <f>+D28+D29</f>
        <v>56260</v>
      </c>
      <c r="E25" s="767">
        <f>+E28+E29</f>
        <v>114152</v>
      </c>
      <c r="F25" s="423"/>
      <c r="G25" s="423"/>
      <c r="H25" s="423"/>
    </row>
    <row r="26" spans="2:8" x14ac:dyDescent="0.2">
      <c r="B26" s="764" t="s">
        <v>773</v>
      </c>
      <c r="C26" s="83"/>
      <c r="D26" s="53"/>
      <c r="E26" s="245"/>
      <c r="F26" s="423"/>
      <c r="G26" s="423"/>
      <c r="H26" s="423"/>
    </row>
    <row r="27" spans="2:8" x14ac:dyDescent="0.2">
      <c r="B27" s="764"/>
      <c r="C27" s="83"/>
      <c r="D27" s="773"/>
      <c r="E27" s="245"/>
      <c r="F27" s="423"/>
      <c r="G27" s="423"/>
      <c r="H27" s="423"/>
    </row>
    <row r="28" spans="2:8" x14ac:dyDescent="0.2">
      <c r="B28" s="42" t="s">
        <v>770</v>
      </c>
      <c r="C28" s="83">
        <v>37576</v>
      </c>
      <c r="D28" s="83">
        <v>31210</v>
      </c>
      <c r="E28" s="53">
        <v>68786</v>
      </c>
      <c r="F28" s="423"/>
      <c r="G28" s="423"/>
      <c r="H28" s="423"/>
    </row>
    <row r="29" spans="2:8" x14ac:dyDescent="0.2">
      <c r="B29" s="42" t="s">
        <v>771</v>
      </c>
      <c r="C29" s="83">
        <v>20316</v>
      </c>
      <c r="D29" s="83">
        <v>25050</v>
      </c>
      <c r="E29" s="53">
        <v>45366</v>
      </c>
      <c r="F29" s="423"/>
      <c r="G29" s="423"/>
      <c r="H29" s="423"/>
    </row>
    <row r="30" spans="2:8" x14ac:dyDescent="0.2">
      <c r="B30" s="42"/>
      <c r="C30" s="83"/>
      <c r="D30" s="773"/>
      <c r="E30" s="245"/>
      <c r="F30" s="423"/>
      <c r="G30" s="423"/>
      <c r="H30" s="423"/>
    </row>
    <row r="31" spans="2:8" ht="28.5" x14ac:dyDescent="0.2">
      <c r="B31" s="774" t="s">
        <v>774</v>
      </c>
      <c r="C31" s="775">
        <v>605625</v>
      </c>
      <c r="D31" s="776"/>
      <c r="E31" s="777">
        <f>+C31</f>
        <v>605625</v>
      </c>
      <c r="F31" s="423"/>
      <c r="G31" s="423"/>
      <c r="H31" s="423"/>
    </row>
    <row r="32" spans="2:8" ht="15.75" x14ac:dyDescent="0.25">
      <c r="B32" s="778"/>
      <c r="C32" s="779"/>
      <c r="D32" s="103"/>
      <c r="E32" s="780"/>
      <c r="F32" s="423"/>
      <c r="G32" s="423"/>
      <c r="H32" s="423"/>
    </row>
    <row r="33" spans="1:8" ht="15.75" x14ac:dyDescent="0.25">
      <c r="B33" s="762" t="s">
        <v>775</v>
      </c>
      <c r="C33" s="763">
        <f>C35</f>
        <v>946961.6</v>
      </c>
      <c r="D33" s="781"/>
      <c r="E33" s="416">
        <f>E35</f>
        <v>946961.6</v>
      </c>
      <c r="F33" s="423"/>
      <c r="G33" s="423"/>
      <c r="H33" s="423"/>
    </row>
    <row r="34" spans="1:8" ht="15.75" x14ac:dyDescent="0.25">
      <c r="B34" s="778"/>
      <c r="C34" s="779"/>
      <c r="D34" s="103"/>
      <c r="E34" s="780"/>
      <c r="F34" s="423"/>
      <c r="G34" s="423"/>
      <c r="H34" s="423"/>
    </row>
    <row r="35" spans="1:8" ht="15" x14ac:dyDescent="0.25">
      <c r="B35" s="764" t="s">
        <v>776</v>
      </c>
      <c r="C35" s="782">
        <v>946961.6</v>
      </c>
      <c r="D35" s="782"/>
      <c r="E35" s="767">
        <f>+C35</f>
        <v>946961.6</v>
      </c>
      <c r="F35" s="423"/>
      <c r="G35" s="423"/>
      <c r="H35" s="423"/>
    </row>
    <row r="36" spans="1:8" ht="15.75" thickBot="1" x14ac:dyDescent="0.3">
      <c r="B36" s="783"/>
      <c r="C36" s="784"/>
      <c r="D36" s="782"/>
      <c r="E36" s="767"/>
      <c r="F36" s="423"/>
      <c r="G36" s="423"/>
      <c r="H36" s="423"/>
    </row>
    <row r="37" spans="1:8" ht="13.5" thickTop="1" x14ac:dyDescent="0.2">
      <c r="B37" s="785"/>
      <c r="C37" s="786"/>
      <c r="D37" s="787"/>
      <c r="E37" s="788"/>
      <c r="F37" s="423"/>
      <c r="G37" s="423"/>
      <c r="H37" s="423"/>
    </row>
    <row r="38" spans="1:8" ht="15.75" x14ac:dyDescent="0.25">
      <c r="B38" s="789" t="s">
        <v>777</v>
      </c>
      <c r="C38" s="763">
        <f>+C18+C31+C33</f>
        <v>1643598.6</v>
      </c>
      <c r="D38" s="763">
        <f t="shared" ref="D38:E38" si="0">+D18+D31+D33</f>
        <v>88913</v>
      </c>
      <c r="E38" s="763">
        <f t="shared" si="0"/>
        <v>1732511.6</v>
      </c>
      <c r="F38" s="423"/>
      <c r="G38" s="423"/>
      <c r="H38" s="423"/>
    </row>
    <row r="39" spans="1:8" ht="13.5" thickBot="1" x14ac:dyDescent="0.25">
      <c r="B39" s="790"/>
      <c r="C39" s="791"/>
      <c r="D39" s="792"/>
      <c r="E39" s="793"/>
      <c r="F39" s="423"/>
      <c r="G39" s="423"/>
      <c r="H39" s="423"/>
    </row>
    <row r="40" spans="1:8" s="794" customFormat="1" ht="13.5" thickTop="1" x14ac:dyDescent="0.2">
      <c r="A40" s="21"/>
      <c r="B40" s="21"/>
      <c r="C40" s="21"/>
      <c r="D40" s="21"/>
      <c r="E40" s="21"/>
      <c r="F40" s="423"/>
      <c r="G40" s="423"/>
      <c r="H40" s="423"/>
    </row>
    <row r="41" spans="1:8" x14ac:dyDescent="0.2">
      <c r="B41" s="1162" t="s">
        <v>778</v>
      </c>
      <c r="C41" s="1162"/>
      <c r="D41" s="1162"/>
      <c r="E41" s="1162"/>
      <c r="F41" s="423"/>
      <c r="G41" s="423"/>
      <c r="H41" s="423"/>
    </row>
    <row r="42" spans="1:8" x14ac:dyDescent="0.2">
      <c r="B42" s="1162"/>
      <c r="C42" s="1162"/>
      <c r="D42" s="1162"/>
      <c r="E42" s="1162"/>
      <c r="F42" s="423"/>
      <c r="G42" s="423"/>
      <c r="H42" s="423"/>
    </row>
    <row r="43" spans="1:8" x14ac:dyDescent="0.2">
      <c r="B43" s="1162"/>
      <c r="C43" s="1162"/>
      <c r="D43" s="1162"/>
      <c r="E43" s="1162"/>
      <c r="F43" s="423"/>
      <c r="G43" s="423"/>
      <c r="H43" s="423"/>
    </row>
    <row r="44" spans="1:8" x14ac:dyDescent="0.2">
      <c r="B44" s="1162"/>
      <c r="C44" s="1162"/>
      <c r="D44" s="1162"/>
      <c r="E44" s="1162"/>
      <c r="F44" s="423"/>
      <c r="G44" s="423"/>
      <c r="H44" s="423"/>
    </row>
    <row r="45" spans="1:8" x14ac:dyDescent="0.2">
      <c r="F45" s="423"/>
      <c r="G45" s="423"/>
      <c r="H45" s="423"/>
    </row>
    <row r="46" spans="1:8" ht="15" customHeight="1" x14ac:dyDescent="0.2">
      <c r="B46" s="795"/>
      <c r="C46" s="795"/>
      <c r="D46" s="795"/>
      <c r="E46" s="795"/>
      <c r="F46" s="423"/>
      <c r="G46" s="423"/>
      <c r="H46" s="423"/>
    </row>
    <row r="47" spans="1:8" ht="12.75" customHeight="1" x14ac:dyDescent="0.2">
      <c r="B47" s="795"/>
      <c r="C47" s="795"/>
      <c r="D47" s="795"/>
      <c r="E47" s="795"/>
      <c r="F47" s="423"/>
      <c r="G47" s="423"/>
      <c r="H47" s="423"/>
    </row>
    <row r="48" spans="1:8" ht="12.75" customHeight="1" x14ac:dyDescent="0.25">
      <c r="B48" s="1021" t="s">
        <v>779</v>
      </c>
      <c r="C48" s="1021"/>
      <c r="D48" s="1021"/>
      <c r="E48" s="1021"/>
      <c r="F48" s="423"/>
      <c r="G48" s="423"/>
      <c r="H48" s="423"/>
    </row>
    <row r="49" spans="2:8" ht="13.5" thickBot="1" x14ac:dyDescent="0.25">
      <c r="B49" s="21"/>
      <c r="C49" s="21"/>
      <c r="D49" s="796"/>
      <c r="E49" s="747" t="s">
        <v>764</v>
      </c>
      <c r="F49" s="423"/>
      <c r="G49" s="423"/>
      <c r="H49" s="423"/>
    </row>
    <row r="50" spans="2:8" ht="13.5" thickTop="1" x14ac:dyDescent="0.2">
      <c r="B50" s="748"/>
      <c r="C50" s="984"/>
      <c r="D50" s="748"/>
      <c r="E50" s="987"/>
      <c r="F50" s="423"/>
      <c r="G50" s="423"/>
      <c r="H50" s="423"/>
    </row>
    <row r="51" spans="2:8" ht="15" customHeight="1" x14ac:dyDescent="0.25">
      <c r="B51" s="797" t="s">
        <v>765</v>
      </c>
      <c r="C51" s="985" t="s">
        <v>389</v>
      </c>
      <c r="D51" s="752" t="s">
        <v>766</v>
      </c>
      <c r="E51" s="988" t="s">
        <v>767</v>
      </c>
      <c r="F51" s="423"/>
      <c r="G51" s="423"/>
      <c r="H51" s="423"/>
    </row>
    <row r="52" spans="2:8" ht="15.75" thickBot="1" x14ac:dyDescent="0.3">
      <c r="B52" s="756"/>
      <c r="C52" s="986"/>
      <c r="D52" s="756"/>
      <c r="E52" s="989"/>
      <c r="F52" s="423"/>
      <c r="G52" s="423"/>
      <c r="H52" s="423"/>
    </row>
    <row r="53" spans="2:8" ht="13.5" thickTop="1" x14ac:dyDescent="0.2">
      <c r="B53" s="34"/>
      <c r="C53" s="798"/>
      <c r="D53" s="990"/>
      <c r="E53" s="799"/>
      <c r="F53" s="423"/>
      <c r="G53" s="423"/>
      <c r="H53" s="423"/>
    </row>
    <row r="54" spans="2:8" ht="15.75" x14ac:dyDescent="0.25">
      <c r="B54" s="800" t="s">
        <v>780</v>
      </c>
      <c r="C54" s="801">
        <f>SUM(C56:C60)</f>
        <v>186124.67</v>
      </c>
      <c r="D54" s="991"/>
      <c r="E54" s="416">
        <f>SUM(E56:E60)</f>
        <v>186124.67</v>
      </c>
      <c r="F54" s="423"/>
      <c r="G54" s="423"/>
      <c r="H54" s="423"/>
    </row>
    <row r="55" spans="2:8" x14ac:dyDescent="0.2">
      <c r="B55" s="783"/>
      <c r="C55" s="83"/>
      <c r="D55" s="53"/>
      <c r="E55" s="245"/>
      <c r="F55" s="423"/>
      <c r="G55" s="423"/>
      <c r="H55" s="423"/>
    </row>
    <row r="56" spans="2:8" ht="17.25" customHeight="1" x14ac:dyDescent="0.25">
      <c r="B56" s="783" t="s">
        <v>781</v>
      </c>
      <c r="C56" s="784">
        <v>146788.28</v>
      </c>
      <c r="D56" s="992"/>
      <c r="E56" s="767">
        <f>+C56</f>
        <v>146788.28</v>
      </c>
      <c r="F56" s="423"/>
      <c r="G56" s="423"/>
      <c r="H56" s="423"/>
    </row>
    <row r="57" spans="2:8" ht="15" x14ac:dyDescent="0.25">
      <c r="B57" s="783" t="s">
        <v>782</v>
      </c>
      <c r="C57" s="784">
        <v>5729.57</v>
      </c>
      <c r="D57" s="782"/>
      <c r="E57" s="767">
        <f>+C57</f>
        <v>5729.57</v>
      </c>
      <c r="F57" s="423"/>
      <c r="G57" s="423"/>
      <c r="H57" s="423"/>
    </row>
    <row r="58" spans="2:8" ht="15" x14ac:dyDescent="0.25">
      <c r="B58" s="783"/>
      <c r="C58" s="784"/>
      <c r="D58" s="782"/>
      <c r="E58" s="767"/>
      <c r="F58" s="423"/>
      <c r="G58" s="423"/>
      <c r="H58" s="423"/>
    </row>
    <row r="59" spans="2:8" ht="15" x14ac:dyDescent="0.25">
      <c r="B59" s="783" t="s">
        <v>783</v>
      </c>
      <c r="C59" s="784">
        <v>33551.370000000003</v>
      </c>
      <c r="D59" s="992"/>
      <c r="E59" s="767">
        <f>+C59</f>
        <v>33551.370000000003</v>
      </c>
      <c r="F59" s="423"/>
      <c r="G59" s="423"/>
      <c r="H59" s="423"/>
    </row>
    <row r="60" spans="2:8" ht="15" x14ac:dyDescent="0.25">
      <c r="B60" s="783" t="s">
        <v>782</v>
      </c>
      <c r="C60" s="784">
        <v>55.45</v>
      </c>
      <c r="D60" s="782"/>
      <c r="E60" s="767">
        <f>+C60</f>
        <v>55.45</v>
      </c>
      <c r="F60" s="423"/>
      <c r="G60" s="423"/>
      <c r="H60" s="423"/>
    </row>
    <row r="61" spans="2:8" ht="13.5" thickBot="1" x14ac:dyDescent="0.25">
      <c r="B61" s="38"/>
      <c r="C61" s="38"/>
      <c r="D61" s="39"/>
      <c r="E61" s="404"/>
    </row>
    <row r="62" spans="2:8" ht="13.5" thickTop="1" x14ac:dyDescent="0.2"/>
  </sheetData>
  <mergeCells count="5">
    <mergeCell ref="B8:E8"/>
    <mergeCell ref="B9:E9"/>
    <mergeCell ref="B10:E10"/>
    <mergeCell ref="B41:E44"/>
    <mergeCell ref="B48:E4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83" orientation="portrait" r:id="rId1"/>
  <headerFooter alignWithMargins="0">
    <oddFooter>&amp;R&amp;8&amp;A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showGridLines="0" showRuler="0" view="pageBreakPreview" zoomScale="85" zoomScaleSheetLayoutView="85" workbookViewId="0"/>
  </sheetViews>
  <sheetFormatPr baseColWidth="10" defaultColWidth="11.42578125" defaultRowHeight="12.75" x14ac:dyDescent="0.2"/>
  <cols>
    <col min="1" max="1" width="7.140625" customWidth="1"/>
    <col min="2" max="2" width="34.42578125" customWidth="1"/>
    <col min="3" max="3" width="36" customWidth="1"/>
  </cols>
  <sheetData>
    <row r="1" spans="1:3" x14ac:dyDescent="0.2">
      <c r="A1" s="16" t="s">
        <v>66</v>
      </c>
      <c r="B1" s="144"/>
      <c r="C1" s="145"/>
    </row>
    <row r="2" spans="1:3" x14ac:dyDescent="0.2">
      <c r="A2" s="16"/>
      <c r="B2" s="145"/>
      <c r="C2" s="145"/>
    </row>
    <row r="3" spans="1:3" x14ac:dyDescent="0.2">
      <c r="B3" s="145"/>
      <c r="C3" s="145"/>
    </row>
    <row r="4" spans="1:3" ht="14.25" x14ac:dyDescent="0.2">
      <c r="B4" s="146" t="s">
        <v>67</v>
      </c>
      <c r="C4" s="270"/>
    </row>
    <row r="5" spans="1:3" ht="14.25" x14ac:dyDescent="0.2">
      <c r="B5" s="149" t="s">
        <v>68</v>
      </c>
      <c r="C5" s="270"/>
    </row>
    <row r="6" spans="1:3" ht="14.25" x14ac:dyDescent="0.2">
      <c r="B6" s="149"/>
      <c r="C6" s="270"/>
    </row>
    <row r="7" spans="1:3" x14ac:dyDescent="0.2">
      <c r="B7" s="270"/>
      <c r="C7" s="270"/>
    </row>
    <row r="8" spans="1:3" ht="13.5" customHeight="1" x14ac:dyDescent="0.25">
      <c r="B8" s="1084" t="s">
        <v>784</v>
      </c>
      <c r="C8" s="1084"/>
    </row>
    <row r="9" spans="1:3" ht="14.25" x14ac:dyDescent="0.2">
      <c r="B9" s="1163" t="s">
        <v>785</v>
      </c>
      <c r="C9" s="1163"/>
    </row>
    <row r="10" spans="1:3" ht="14.25" x14ac:dyDescent="0.2">
      <c r="B10" s="802"/>
      <c r="C10" s="802"/>
    </row>
    <row r="11" spans="1:3" ht="13.5" thickBot="1" x14ac:dyDescent="0.25">
      <c r="B11" s="93"/>
      <c r="C11" s="21"/>
    </row>
    <row r="12" spans="1:3" ht="13.5" customHeight="1" thickTop="1" x14ac:dyDescent="0.2">
      <c r="B12" s="1164" t="s">
        <v>786</v>
      </c>
      <c r="C12" s="1167" t="s">
        <v>787</v>
      </c>
    </row>
    <row r="13" spans="1:3" x14ac:dyDescent="0.2">
      <c r="B13" s="1165"/>
      <c r="C13" s="1168"/>
    </row>
    <row r="14" spans="1:3" ht="13.5" customHeight="1" x14ac:dyDescent="0.2">
      <c r="B14" s="1165"/>
      <c r="C14" s="1168"/>
    </row>
    <row r="15" spans="1:3" x14ac:dyDescent="0.2">
      <c r="B15" s="1166"/>
      <c r="C15" s="1169"/>
    </row>
    <row r="16" spans="1:3" x14ac:dyDescent="0.2">
      <c r="B16" s="803"/>
      <c r="C16" s="804"/>
    </row>
    <row r="17" spans="2:4" ht="15.75" x14ac:dyDescent="0.25">
      <c r="B17" s="805" t="s">
        <v>162</v>
      </c>
      <c r="C17" s="806">
        <f>SUM(C19:C42)</f>
        <v>946961.6</v>
      </c>
      <c r="D17" s="423"/>
    </row>
    <row r="18" spans="2:4" ht="14.25" x14ac:dyDescent="0.2">
      <c r="B18" s="807"/>
      <c r="C18" s="808"/>
      <c r="D18" s="423"/>
    </row>
    <row r="19" spans="2:4" x14ac:dyDescent="0.2">
      <c r="B19" s="809" t="s">
        <v>788</v>
      </c>
      <c r="C19" s="810">
        <v>35013.360000000001</v>
      </c>
      <c r="D19" s="423"/>
    </row>
    <row r="20" spans="2:4" x14ac:dyDescent="0.2">
      <c r="B20" s="811" t="s">
        <v>789</v>
      </c>
      <c r="C20" s="810">
        <v>9393.06</v>
      </c>
      <c r="D20" s="423"/>
    </row>
    <row r="21" spans="2:4" x14ac:dyDescent="0.2">
      <c r="B21" s="809" t="s">
        <v>790</v>
      </c>
      <c r="C21" s="810">
        <v>44812.850000000006</v>
      </c>
      <c r="D21" s="423"/>
    </row>
    <row r="22" spans="2:4" x14ac:dyDescent="0.2">
      <c r="B22" s="809" t="s">
        <v>791</v>
      </c>
      <c r="C22" s="810">
        <v>49466.63</v>
      </c>
      <c r="D22" s="423"/>
    </row>
    <row r="23" spans="2:4" x14ac:dyDescent="0.2">
      <c r="B23" s="809" t="s">
        <v>792</v>
      </c>
      <c r="C23" s="810">
        <v>106305.60000000001</v>
      </c>
      <c r="D23" s="423"/>
    </row>
    <row r="24" spans="2:4" x14ac:dyDescent="0.2">
      <c r="B24" s="809" t="s">
        <v>793</v>
      </c>
      <c r="C24" s="810">
        <v>31475.59</v>
      </c>
      <c r="D24" s="423"/>
    </row>
    <row r="25" spans="2:4" x14ac:dyDescent="0.2">
      <c r="B25" s="809" t="s">
        <v>794</v>
      </c>
      <c r="C25" s="810">
        <v>147621.09</v>
      </c>
      <c r="D25" s="423"/>
    </row>
    <row r="26" spans="2:4" x14ac:dyDescent="0.2">
      <c r="B26" s="809" t="s">
        <v>795</v>
      </c>
      <c r="C26" s="810">
        <v>1855.92</v>
      </c>
      <c r="D26" s="423"/>
    </row>
    <row r="27" spans="2:4" x14ac:dyDescent="0.2">
      <c r="B27" s="809" t="s">
        <v>796</v>
      </c>
      <c r="C27" s="810">
        <v>1540.19</v>
      </c>
      <c r="D27" s="423"/>
    </row>
    <row r="28" spans="2:4" x14ac:dyDescent="0.2">
      <c r="B28" s="809" t="s">
        <v>797</v>
      </c>
      <c r="C28" s="810">
        <v>6759.47</v>
      </c>
      <c r="D28" s="423"/>
    </row>
    <row r="29" spans="2:4" x14ac:dyDescent="0.2">
      <c r="B29" s="809" t="s">
        <v>798</v>
      </c>
      <c r="C29" s="810">
        <v>3719.32</v>
      </c>
      <c r="D29" s="423"/>
    </row>
    <row r="30" spans="2:4" x14ac:dyDescent="0.2">
      <c r="B30" s="811" t="s">
        <v>799</v>
      </c>
      <c r="C30" s="810">
        <v>12496.26</v>
      </c>
      <c r="D30" s="423"/>
    </row>
    <row r="31" spans="2:4" x14ac:dyDescent="0.2">
      <c r="B31" s="809" t="s">
        <v>800</v>
      </c>
      <c r="C31" s="810">
        <v>156523.65999999997</v>
      </c>
      <c r="D31" s="423"/>
    </row>
    <row r="32" spans="2:4" x14ac:dyDescent="0.2">
      <c r="B32" s="809" t="s">
        <v>801</v>
      </c>
      <c r="C32" s="810">
        <v>18446.560000000001</v>
      </c>
      <c r="D32" s="423"/>
    </row>
    <row r="33" spans="2:4" x14ac:dyDescent="0.2">
      <c r="B33" s="809" t="s">
        <v>802</v>
      </c>
      <c r="C33" s="810">
        <v>54795.74</v>
      </c>
      <c r="D33" s="423"/>
    </row>
    <row r="34" spans="2:4" x14ac:dyDescent="0.2">
      <c r="B34" s="809" t="s">
        <v>803</v>
      </c>
      <c r="C34" s="810">
        <v>34278.19</v>
      </c>
      <c r="D34" s="423"/>
    </row>
    <row r="35" spans="2:4" x14ac:dyDescent="0.2">
      <c r="B35" s="811" t="s">
        <v>804</v>
      </c>
      <c r="C35" s="810">
        <v>22780.47</v>
      </c>
      <c r="D35" s="423"/>
    </row>
    <row r="36" spans="2:4" x14ac:dyDescent="0.2">
      <c r="B36" s="809" t="s">
        <v>805</v>
      </c>
      <c r="C36" s="810">
        <v>51153.89</v>
      </c>
      <c r="D36" s="423"/>
    </row>
    <row r="37" spans="2:4" x14ac:dyDescent="0.2">
      <c r="B37" s="809" t="s">
        <v>806</v>
      </c>
      <c r="C37" s="810">
        <v>320.75</v>
      </c>
      <c r="D37" s="423"/>
    </row>
    <row r="38" spans="2:4" x14ac:dyDescent="0.2">
      <c r="B38" s="809" t="s">
        <v>807</v>
      </c>
      <c r="C38" s="810">
        <v>0</v>
      </c>
      <c r="D38" s="423"/>
    </row>
    <row r="39" spans="2:4" x14ac:dyDescent="0.2">
      <c r="B39" s="809" t="s">
        <v>808</v>
      </c>
      <c r="C39" s="810">
        <v>95754.9</v>
      </c>
      <c r="D39" s="423"/>
    </row>
    <row r="40" spans="2:4" x14ac:dyDescent="0.2">
      <c r="B40" s="809" t="s">
        <v>809</v>
      </c>
      <c r="C40" s="810">
        <v>37653.64</v>
      </c>
      <c r="D40" s="423"/>
    </row>
    <row r="41" spans="2:4" x14ac:dyDescent="0.2">
      <c r="B41" s="809" t="s">
        <v>810</v>
      </c>
      <c r="C41" s="810">
        <v>1668.01</v>
      </c>
      <c r="D41" s="423"/>
    </row>
    <row r="42" spans="2:4" x14ac:dyDescent="0.2">
      <c r="B42" s="809" t="s">
        <v>811</v>
      </c>
      <c r="C42" s="810">
        <v>23126.45</v>
      </c>
      <c r="D42" s="423"/>
    </row>
    <row r="43" spans="2:4" ht="13.5" thickBot="1" x14ac:dyDescent="0.25">
      <c r="B43" s="76"/>
      <c r="C43" s="812"/>
    </row>
    <row r="44" spans="2:4" ht="12.75" customHeight="1" thickTop="1" x14ac:dyDescent="0.25">
      <c r="B44" s="21"/>
      <c r="C44" s="30"/>
    </row>
    <row r="45" spans="2:4" x14ac:dyDescent="0.2">
      <c r="B45" s="1170" t="s">
        <v>812</v>
      </c>
      <c r="C45" s="1170"/>
    </row>
    <row r="46" spans="2:4" x14ac:dyDescent="0.2">
      <c r="B46" s="1170"/>
      <c r="C46" s="1170"/>
    </row>
  </sheetData>
  <mergeCells count="5">
    <mergeCell ref="B8:C8"/>
    <mergeCell ref="B9:C9"/>
    <mergeCell ref="B12:B15"/>
    <mergeCell ref="C12:C15"/>
    <mergeCell ref="B45:C46"/>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alignWithMargins="0">
    <oddFooter>&amp;R&amp;8&amp;A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2"/>
  <sheetViews>
    <sheetView showGridLines="0" showRuler="0" view="pageBreakPreview" zoomScale="85" zoomScaleNormal="85" zoomScaleSheetLayoutView="85" workbookViewId="0"/>
  </sheetViews>
  <sheetFormatPr baseColWidth="10" defaultRowHeight="12.75" x14ac:dyDescent="0.2"/>
  <cols>
    <col min="1" max="1" width="5.85546875" style="25" bestFit="1" customWidth="1"/>
    <col min="2" max="2" width="32.7109375" style="269" customWidth="1"/>
    <col min="3" max="3" width="24" style="269" bestFit="1" customWidth="1"/>
    <col min="4" max="16" width="11.5703125" style="269" bestFit="1" customWidth="1"/>
    <col min="17" max="17" width="12.28515625" style="269" bestFit="1" customWidth="1"/>
    <col min="18" max="24" width="11.5703125" style="269" bestFit="1" customWidth="1"/>
    <col min="25" max="25" width="13.42578125" style="269" customWidth="1"/>
    <col min="26" max="26" width="13.28515625" style="269" customWidth="1"/>
    <col min="27" max="27" width="12.7109375" style="269" bestFit="1" customWidth="1"/>
    <col min="28" max="16384" width="11.42578125" style="269"/>
  </cols>
  <sheetData>
    <row r="1" spans="1:51" x14ac:dyDescent="0.2">
      <c r="A1" s="16" t="s">
        <v>66</v>
      </c>
      <c r="B1" s="813"/>
    </row>
    <row r="2" spans="1:51" x14ac:dyDescent="0.2">
      <c r="A2" s="16"/>
      <c r="B2" s="813"/>
    </row>
    <row r="4" spans="1:51" ht="14.25" x14ac:dyDescent="0.2">
      <c r="B4" s="146" t="s">
        <v>67</v>
      </c>
      <c r="C4" s="270"/>
      <c r="D4" s="270"/>
      <c r="E4" s="270"/>
      <c r="F4" s="270"/>
      <c r="G4" s="270"/>
      <c r="H4" s="270"/>
      <c r="I4" s="270"/>
      <c r="J4" s="270"/>
      <c r="K4" s="270"/>
      <c r="L4" s="270"/>
      <c r="M4" s="270"/>
      <c r="N4" s="270"/>
      <c r="O4" s="270"/>
      <c r="P4" s="814"/>
      <c r="Q4" s="814"/>
      <c r="R4" s="814"/>
      <c r="S4" s="814"/>
      <c r="T4" s="814"/>
      <c r="U4" s="814"/>
      <c r="V4" s="814"/>
      <c r="W4" s="270"/>
      <c r="X4" s="270"/>
      <c r="Y4" s="270"/>
      <c r="Z4" s="270"/>
      <c r="AA4" s="270"/>
    </row>
    <row r="5" spans="1:51" ht="14.25" x14ac:dyDescent="0.2">
      <c r="B5" s="149" t="s">
        <v>68</v>
      </c>
      <c r="C5" s="270"/>
      <c r="D5" s="270"/>
      <c r="E5" s="270"/>
      <c r="F5" s="270"/>
      <c r="G5" s="270"/>
      <c r="H5" s="270"/>
      <c r="I5" s="270"/>
      <c r="J5" s="270"/>
      <c r="K5" s="270"/>
      <c r="L5" s="270"/>
      <c r="M5" s="270"/>
      <c r="N5" s="270"/>
      <c r="O5" s="270"/>
      <c r="P5" s="814"/>
      <c r="Q5" s="814"/>
      <c r="R5" s="814"/>
      <c r="S5" s="814"/>
      <c r="T5" s="814"/>
      <c r="U5" s="814"/>
      <c r="V5" s="814"/>
      <c r="W5" s="270"/>
      <c r="X5" s="270"/>
      <c r="Y5" s="270"/>
      <c r="Z5" s="270"/>
      <c r="AA5" s="270"/>
    </row>
    <row r="6" spans="1:51" x14ac:dyDescent="0.2">
      <c r="B6" s="270"/>
      <c r="C6" s="270"/>
      <c r="D6" s="270"/>
      <c r="E6" s="270"/>
      <c r="F6" s="270"/>
      <c r="G6" s="270"/>
      <c r="H6" s="270"/>
      <c r="I6" s="270"/>
      <c r="J6" s="270"/>
      <c r="K6" s="270"/>
      <c r="L6" s="270"/>
      <c r="M6" s="270"/>
      <c r="N6" s="270"/>
      <c r="O6" s="270"/>
      <c r="P6" s="814"/>
      <c r="Q6" s="814"/>
      <c r="R6" s="814"/>
      <c r="S6" s="814"/>
      <c r="T6" s="814"/>
      <c r="U6" s="814"/>
      <c r="V6" s="814"/>
      <c r="W6" s="270"/>
      <c r="X6" s="270"/>
      <c r="Y6" s="270"/>
      <c r="Z6" s="270"/>
      <c r="AA6" s="270"/>
    </row>
    <row r="7" spans="1:51" x14ac:dyDescent="0.2">
      <c r="B7" s="270"/>
      <c r="C7" s="270"/>
      <c r="D7" s="270"/>
      <c r="E7" s="270"/>
      <c r="F7" s="270"/>
      <c r="G7" s="270"/>
      <c r="H7" s="270"/>
      <c r="I7" s="270"/>
      <c r="J7" s="270"/>
      <c r="K7" s="270"/>
      <c r="L7" s="270"/>
      <c r="M7" s="270"/>
      <c r="N7" s="270"/>
      <c r="O7" s="270"/>
      <c r="P7" s="814"/>
      <c r="Q7" s="814"/>
      <c r="R7" s="814"/>
      <c r="S7" s="814"/>
      <c r="T7" s="814"/>
      <c r="U7" s="814"/>
      <c r="V7" s="814"/>
      <c r="W7" s="270"/>
      <c r="X7" s="270"/>
      <c r="Y7" s="270"/>
      <c r="Z7" s="270"/>
      <c r="AA7" s="270"/>
    </row>
    <row r="8" spans="1:51" ht="16.5" x14ac:dyDescent="0.25">
      <c r="B8" s="1044" t="s">
        <v>813</v>
      </c>
      <c r="C8" s="1044"/>
      <c r="D8" s="1044"/>
      <c r="E8" s="1044"/>
      <c r="F8" s="1044"/>
      <c r="G8" s="1044"/>
      <c r="H8" s="1044"/>
      <c r="I8" s="1044"/>
      <c r="J8" s="1044"/>
      <c r="K8" s="1044"/>
      <c r="L8" s="1044"/>
      <c r="M8" s="1044"/>
      <c r="N8" s="1044"/>
      <c r="O8" s="1044"/>
      <c r="P8" s="1044"/>
      <c r="Q8" s="1044"/>
      <c r="R8" s="1044"/>
      <c r="S8" s="1044"/>
      <c r="T8" s="1044"/>
      <c r="U8" s="1044"/>
      <c r="V8" s="1044"/>
      <c r="W8" s="1044"/>
      <c r="X8" s="1044"/>
      <c r="Y8" s="1044"/>
      <c r="Z8" s="1044"/>
      <c r="AA8" s="815"/>
    </row>
    <row r="9" spans="1:51" ht="13.5" x14ac:dyDescent="0.25">
      <c r="B9" s="1173" t="s">
        <v>814</v>
      </c>
      <c r="C9" s="1173"/>
      <c r="D9" s="1173"/>
      <c r="E9" s="1173"/>
      <c r="F9" s="1173"/>
      <c r="G9" s="1173"/>
      <c r="H9" s="1173"/>
      <c r="I9" s="1173"/>
      <c r="J9" s="1173"/>
      <c r="K9" s="1173"/>
      <c r="L9" s="1173"/>
      <c r="M9" s="1173"/>
      <c r="N9" s="1173"/>
      <c r="O9" s="1173"/>
      <c r="P9" s="1173"/>
      <c r="Q9" s="1173"/>
      <c r="R9" s="1173"/>
      <c r="S9" s="1173"/>
      <c r="T9" s="1173"/>
      <c r="U9" s="1173"/>
      <c r="V9" s="1173"/>
      <c r="W9" s="1173"/>
      <c r="X9" s="1173"/>
      <c r="Y9" s="1173"/>
      <c r="Z9" s="1173"/>
      <c r="AA9" s="816"/>
    </row>
    <row r="10" spans="1:51" x14ac:dyDescent="0.2">
      <c r="B10" s="270"/>
      <c r="C10" s="270"/>
      <c r="D10" s="270"/>
      <c r="E10" s="270"/>
      <c r="F10" s="270"/>
      <c r="G10" s="270"/>
      <c r="H10" s="270"/>
      <c r="I10" s="270"/>
      <c r="J10" s="270"/>
      <c r="K10" s="270"/>
      <c r="L10" s="270"/>
      <c r="M10" s="270"/>
      <c r="N10" s="270"/>
      <c r="O10" s="270"/>
      <c r="P10" s="814"/>
      <c r="Q10" s="814"/>
      <c r="R10" s="814"/>
      <c r="S10" s="814"/>
      <c r="T10" s="814"/>
      <c r="U10" s="814"/>
      <c r="V10" s="814"/>
      <c r="W10" s="270"/>
      <c r="X10" s="270"/>
      <c r="Y10" s="270"/>
      <c r="Z10" s="270"/>
      <c r="AA10" s="270"/>
    </row>
    <row r="11" spans="1:51" ht="13.5" thickBot="1" x14ac:dyDescent="0.25">
      <c r="B11" s="147" t="s">
        <v>604</v>
      </c>
      <c r="C11" s="270"/>
      <c r="D11" s="270"/>
      <c r="E11" s="270"/>
      <c r="F11" s="270"/>
      <c r="G11" s="270"/>
      <c r="H11" s="270"/>
      <c r="I11" s="270"/>
      <c r="J11" s="270"/>
      <c r="K11" s="270"/>
      <c r="L11" s="270"/>
      <c r="M11" s="270"/>
      <c r="N11" s="270"/>
      <c r="O11" s="270"/>
      <c r="P11" s="814"/>
      <c r="Q11" s="814"/>
      <c r="R11" s="814"/>
      <c r="S11" s="814"/>
      <c r="T11" s="814"/>
      <c r="U11" s="814"/>
      <c r="V11" s="814"/>
      <c r="W11" s="270"/>
      <c r="X11" s="270"/>
      <c r="Y11" s="270"/>
      <c r="Z11" s="270"/>
      <c r="AA11" s="270"/>
    </row>
    <row r="12" spans="1:51" ht="42.75" customHeight="1" thickTop="1" thickBot="1" x14ac:dyDescent="0.25">
      <c r="A12" s="817"/>
      <c r="B12" s="1174" t="s">
        <v>815</v>
      </c>
      <c r="C12" s="1175"/>
      <c r="D12" s="818">
        <v>1993</v>
      </c>
      <c r="E12" s="818">
        <v>1994</v>
      </c>
      <c r="F12" s="818">
        <v>1995</v>
      </c>
      <c r="G12" s="818">
        <v>1996</v>
      </c>
      <c r="H12" s="818">
        <v>1997</v>
      </c>
      <c r="I12" s="818">
        <v>1998</v>
      </c>
      <c r="J12" s="818">
        <v>1999</v>
      </c>
      <c r="K12" s="818">
        <v>2000</v>
      </c>
      <c r="L12" s="818">
        <v>2001</v>
      </c>
      <c r="M12" s="818">
        <v>2002</v>
      </c>
      <c r="N12" s="818">
        <v>2003</v>
      </c>
      <c r="O12" s="819">
        <v>2004</v>
      </c>
      <c r="P12" s="819">
        <v>2005</v>
      </c>
      <c r="Q12" s="819">
        <v>2006</v>
      </c>
      <c r="R12" s="819">
        <v>2007</v>
      </c>
      <c r="S12" s="819">
        <v>2008</v>
      </c>
      <c r="T12" s="819">
        <v>2009</v>
      </c>
      <c r="U12" s="819">
        <v>2010</v>
      </c>
      <c r="V12" s="820">
        <v>2011</v>
      </c>
      <c r="W12" s="820">
        <v>2012</v>
      </c>
      <c r="X12" s="820">
        <v>2013</v>
      </c>
      <c r="Y12" s="819">
        <v>2014</v>
      </c>
      <c r="Z12" s="818" t="s">
        <v>816</v>
      </c>
      <c r="AA12" s="925" t="s">
        <v>325</v>
      </c>
    </row>
    <row r="13" spans="1:51" ht="13.5" thickTop="1" x14ac:dyDescent="0.2">
      <c r="A13" s="821"/>
      <c r="B13" s="1176" t="s">
        <v>817</v>
      </c>
      <c r="C13" s="822" t="s">
        <v>818</v>
      </c>
      <c r="D13" s="823">
        <v>1596.86</v>
      </c>
      <c r="E13" s="823">
        <v>873.74</v>
      </c>
      <c r="F13" s="823">
        <v>2404.88</v>
      </c>
      <c r="G13" s="823">
        <v>824.23</v>
      </c>
      <c r="H13" s="823">
        <v>441.81599999999997</v>
      </c>
      <c r="I13" s="823">
        <v>0</v>
      </c>
      <c r="J13" s="823">
        <v>0</v>
      </c>
      <c r="K13" s="823">
        <v>2067.4160000000002</v>
      </c>
      <c r="L13" s="823">
        <v>10563.591</v>
      </c>
      <c r="M13" s="823">
        <v>0</v>
      </c>
      <c r="N13" s="823">
        <v>5604.7070000000003</v>
      </c>
      <c r="O13" s="824">
        <v>3450.8789999999999</v>
      </c>
      <c r="P13" s="824">
        <v>0</v>
      </c>
      <c r="Q13" s="824">
        <v>0</v>
      </c>
      <c r="R13" s="824">
        <v>0</v>
      </c>
      <c r="S13" s="824">
        <v>0</v>
      </c>
      <c r="T13" s="824">
        <v>0</v>
      </c>
      <c r="U13" s="824">
        <v>0</v>
      </c>
      <c r="V13" s="824">
        <v>0</v>
      </c>
      <c r="W13" s="823">
        <v>0</v>
      </c>
      <c r="X13" s="823">
        <v>0</v>
      </c>
      <c r="Y13" s="823">
        <v>0</v>
      </c>
      <c r="Z13" s="824">
        <v>0</v>
      </c>
      <c r="AA13" s="919">
        <f>SUM(D13:Z13)</f>
        <v>27828.118999999999</v>
      </c>
      <c r="AB13" s="1006"/>
      <c r="AC13" s="1006"/>
      <c r="AD13" s="1006"/>
      <c r="AE13" s="1006"/>
      <c r="AF13" s="1006"/>
      <c r="AG13" s="1006"/>
      <c r="AH13" s="1006"/>
      <c r="AI13" s="1006"/>
      <c r="AJ13" s="1006"/>
      <c r="AK13" s="1006"/>
      <c r="AL13" s="1006"/>
      <c r="AM13" s="1006"/>
      <c r="AN13" s="1006"/>
      <c r="AO13" s="1006"/>
      <c r="AP13" s="1006"/>
      <c r="AQ13" s="1006"/>
      <c r="AR13" s="1006"/>
      <c r="AS13" s="1006"/>
      <c r="AT13" s="1006"/>
      <c r="AU13" s="1006"/>
      <c r="AV13" s="1006"/>
      <c r="AW13" s="1006"/>
      <c r="AX13" s="1006"/>
      <c r="AY13" s="1006"/>
    </row>
    <row r="14" spans="1:51" x14ac:dyDescent="0.2">
      <c r="A14" s="817"/>
      <c r="B14" s="1176"/>
      <c r="C14" s="241" t="s">
        <v>819</v>
      </c>
      <c r="D14" s="825">
        <v>-275.69</v>
      </c>
      <c r="E14" s="825">
        <v>-227.16</v>
      </c>
      <c r="F14" s="825">
        <v>-285.08999999999997</v>
      </c>
      <c r="G14" s="825">
        <v>-273.45999999999998</v>
      </c>
      <c r="H14" s="825">
        <v>-481.91800000000001</v>
      </c>
      <c r="I14" s="825">
        <v>-653.86500000000001</v>
      </c>
      <c r="J14" s="825">
        <v>-827.11800000000005</v>
      </c>
      <c r="K14" s="825">
        <v>-1283.886</v>
      </c>
      <c r="L14" s="825">
        <v>-1182.9860000000001</v>
      </c>
      <c r="M14" s="825">
        <v>-729.2</v>
      </c>
      <c r="N14" s="825">
        <v>-5705.8109999999997</v>
      </c>
      <c r="O14" s="826">
        <v>-5493.8029999999999</v>
      </c>
      <c r="P14" s="826">
        <v>-3588.5559000000007</v>
      </c>
      <c r="Q14" s="826">
        <v>-9530.1106799999998</v>
      </c>
      <c r="R14" s="826">
        <v>0</v>
      </c>
      <c r="S14" s="826">
        <v>0</v>
      </c>
      <c r="T14" s="826">
        <v>0</v>
      </c>
      <c r="U14" s="826">
        <v>0</v>
      </c>
      <c r="V14" s="826">
        <v>0</v>
      </c>
      <c r="W14" s="825">
        <v>0</v>
      </c>
      <c r="X14" s="825">
        <v>0</v>
      </c>
      <c r="Y14" s="825">
        <v>0</v>
      </c>
      <c r="Z14" s="826">
        <v>0</v>
      </c>
      <c r="AA14" s="920">
        <f t="shared" ref="AA14:AA36" si="0">SUM(D14:Z14)</f>
        <v>-30538.653579999998</v>
      </c>
      <c r="AB14" s="1006"/>
      <c r="AC14" s="1006"/>
      <c r="AD14" s="1006"/>
      <c r="AE14" s="1006"/>
      <c r="AF14" s="1006"/>
      <c r="AG14" s="1006"/>
      <c r="AH14" s="1006"/>
      <c r="AI14" s="1006"/>
      <c r="AJ14" s="1006"/>
      <c r="AK14" s="1006"/>
      <c r="AL14" s="1006"/>
      <c r="AM14" s="1006"/>
      <c r="AN14" s="1006"/>
      <c r="AO14" s="1006"/>
      <c r="AP14" s="1006"/>
      <c r="AQ14" s="1006"/>
      <c r="AR14" s="1006"/>
      <c r="AS14" s="1006"/>
      <c r="AT14" s="1006"/>
      <c r="AU14" s="1006"/>
      <c r="AV14" s="1006"/>
      <c r="AW14" s="1006"/>
      <c r="AX14" s="1006"/>
      <c r="AY14" s="1006"/>
    </row>
    <row r="15" spans="1:51" x14ac:dyDescent="0.2">
      <c r="A15" s="817"/>
      <c r="B15" s="1176"/>
      <c r="C15" s="241" t="s">
        <v>820</v>
      </c>
      <c r="D15" s="825">
        <f>+D13+D14</f>
        <v>1321.1699999999998</v>
      </c>
      <c r="E15" s="825">
        <f t="shared" ref="E15:X15" si="1">+E13+E14</f>
        <v>646.58000000000004</v>
      </c>
      <c r="F15" s="825">
        <f t="shared" si="1"/>
        <v>2119.79</v>
      </c>
      <c r="G15" s="825">
        <f t="shared" si="1"/>
        <v>550.77</v>
      </c>
      <c r="H15" s="825">
        <f t="shared" si="1"/>
        <v>-40.102000000000032</v>
      </c>
      <c r="I15" s="825">
        <f t="shared" si="1"/>
        <v>-653.86500000000001</v>
      </c>
      <c r="J15" s="825">
        <f t="shared" si="1"/>
        <v>-827.11800000000005</v>
      </c>
      <c r="K15" s="825">
        <f t="shared" si="1"/>
        <v>783.5300000000002</v>
      </c>
      <c r="L15" s="825">
        <f t="shared" si="1"/>
        <v>9380.6049999999996</v>
      </c>
      <c r="M15" s="825">
        <f t="shared" si="1"/>
        <v>-729.2</v>
      </c>
      <c r="N15" s="825">
        <f t="shared" si="1"/>
        <v>-101.10399999999936</v>
      </c>
      <c r="O15" s="825">
        <f t="shared" si="1"/>
        <v>-2042.924</v>
      </c>
      <c r="P15" s="825">
        <f t="shared" si="1"/>
        <v>-3588.5559000000007</v>
      </c>
      <c r="Q15" s="825">
        <f t="shared" si="1"/>
        <v>-9530.1106799999998</v>
      </c>
      <c r="R15" s="825">
        <f t="shared" si="1"/>
        <v>0</v>
      </c>
      <c r="S15" s="825">
        <f t="shared" si="1"/>
        <v>0</v>
      </c>
      <c r="T15" s="825">
        <f t="shared" si="1"/>
        <v>0</v>
      </c>
      <c r="U15" s="825">
        <f t="shared" si="1"/>
        <v>0</v>
      </c>
      <c r="V15" s="825">
        <f t="shared" si="1"/>
        <v>0</v>
      </c>
      <c r="W15" s="825">
        <f t="shared" si="1"/>
        <v>0</v>
      </c>
      <c r="X15" s="825">
        <f t="shared" si="1"/>
        <v>0</v>
      </c>
      <c r="Y15" s="825">
        <v>0</v>
      </c>
      <c r="Z15" s="826">
        <v>0</v>
      </c>
      <c r="AA15" s="920">
        <f t="shared" si="0"/>
        <v>-2710.5345799999996</v>
      </c>
      <c r="AB15" s="1006"/>
      <c r="AC15" s="1006"/>
      <c r="AD15" s="1006"/>
      <c r="AE15" s="1006"/>
      <c r="AF15" s="1006"/>
      <c r="AG15" s="1006"/>
      <c r="AH15" s="1006"/>
      <c r="AI15" s="1006"/>
      <c r="AJ15" s="1006"/>
      <c r="AK15" s="1006"/>
      <c r="AL15" s="1006"/>
      <c r="AM15" s="1006"/>
      <c r="AN15" s="1006"/>
      <c r="AO15" s="1006"/>
      <c r="AP15" s="1006"/>
      <c r="AQ15" s="1006"/>
      <c r="AR15" s="1006"/>
      <c r="AS15" s="1006"/>
      <c r="AT15" s="1006"/>
      <c r="AU15" s="1006"/>
      <c r="AV15" s="1006"/>
      <c r="AW15" s="1006"/>
      <c r="AX15" s="1006"/>
      <c r="AY15" s="1006"/>
    </row>
    <row r="16" spans="1:51" x14ac:dyDescent="0.2">
      <c r="A16" s="817"/>
      <c r="B16" s="1176"/>
      <c r="C16" s="241" t="s">
        <v>821</v>
      </c>
      <c r="D16" s="825">
        <v>-275.69</v>
      </c>
      <c r="E16" s="825">
        <v>-227.16</v>
      </c>
      <c r="F16" s="825">
        <v>-285.08999999999997</v>
      </c>
      <c r="G16" s="825">
        <v>-273.45</v>
      </c>
      <c r="H16" s="825">
        <v>-274.46100000000001</v>
      </c>
      <c r="I16" s="825">
        <v>-264.10399999999998</v>
      </c>
      <c r="J16" s="825">
        <v>-201.952</v>
      </c>
      <c r="K16" s="825">
        <v>-200.82300000000001</v>
      </c>
      <c r="L16" s="825">
        <v>-464.44299999999998</v>
      </c>
      <c r="M16" s="825">
        <v>-692.75</v>
      </c>
      <c r="N16" s="825">
        <v>-651.03</v>
      </c>
      <c r="O16" s="826">
        <v>-552.93399999999997</v>
      </c>
      <c r="P16" s="826">
        <v>-513.19270000000006</v>
      </c>
      <c r="Q16" s="826">
        <v>-80.734499999999997</v>
      </c>
      <c r="R16" s="826">
        <v>0</v>
      </c>
      <c r="S16" s="826">
        <v>0</v>
      </c>
      <c r="T16" s="826">
        <v>0</v>
      </c>
      <c r="U16" s="826">
        <v>0</v>
      </c>
      <c r="V16" s="826">
        <v>0</v>
      </c>
      <c r="W16" s="825">
        <v>0</v>
      </c>
      <c r="X16" s="825">
        <v>0</v>
      </c>
      <c r="Y16" s="825">
        <v>0</v>
      </c>
      <c r="Z16" s="826">
        <v>0</v>
      </c>
      <c r="AA16" s="920">
        <f t="shared" si="0"/>
        <v>-4957.8141999999998</v>
      </c>
      <c r="AB16" s="1006"/>
      <c r="AC16" s="1006"/>
      <c r="AD16" s="1006"/>
      <c r="AE16" s="1006"/>
      <c r="AF16" s="1006"/>
      <c r="AG16" s="1006"/>
      <c r="AH16" s="1006"/>
      <c r="AI16" s="1006"/>
      <c r="AJ16" s="1006"/>
      <c r="AK16" s="1006"/>
      <c r="AL16" s="1006"/>
      <c r="AM16" s="1006"/>
      <c r="AN16" s="1006"/>
      <c r="AO16" s="1006"/>
      <c r="AP16" s="1006"/>
      <c r="AQ16" s="1006"/>
      <c r="AR16" s="1006"/>
      <c r="AS16" s="1006"/>
      <c r="AT16" s="1006"/>
      <c r="AU16" s="1006"/>
      <c r="AV16" s="1006"/>
      <c r="AW16" s="1006"/>
      <c r="AX16" s="1006"/>
      <c r="AY16" s="1006"/>
    </row>
    <row r="17" spans="1:51" x14ac:dyDescent="0.2">
      <c r="A17" s="817"/>
      <c r="B17" s="1177"/>
      <c r="C17" s="827" t="s">
        <v>822</v>
      </c>
      <c r="D17" s="828">
        <f>+D15+D16</f>
        <v>1045.4799999999998</v>
      </c>
      <c r="E17" s="828">
        <f t="shared" ref="E17:X17" si="2">+E15+E16</f>
        <v>419.42000000000007</v>
      </c>
      <c r="F17" s="828">
        <f t="shared" si="2"/>
        <v>1834.7</v>
      </c>
      <c r="G17" s="828">
        <f t="shared" si="2"/>
        <v>277.32</v>
      </c>
      <c r="H17" s="828">
        <f t="shared" si="2"/>
        <v>-314.56300000000005</v>
      </c>
      <c r="I17" s="828">
        <f t="shared" si="2"/>
        <v>-917.96900000000005</v>
      </c>
      <c r="J17" s="828">
        <f t="shared" si="2"/>
        <v>-1029.0700000000002</v>
      </c>
      <c r="K17" s="828">
        <f t="shared" si="2"/>
        <v>582.70700000000022</v>
      </c>
      <c r="L17" s="828">
        <f t="shared" si="2"/>
        <v>8916.1620000000003</v>
      </c>
      <c r="M17" s="828">
        <f t="shared" si="2"/>
        <v>-1421.95</v>
      </c>
      <c r="N17" s="828">
        <f t="shared" si="2"/>
        <v>-752.13399999999933</v>
      </c>
      <c r="O17" s="828">
        <f t="shared" si="2"/>
        <v>-2595.8580000000002</v>
      </c>
      <c r="P17" s="828">
        <f t="shared" si="2"/>
        <v>-4101.7486000000008</v>
      </c>
      <c r="Q17" s="828">
        <f t="shared" si="2"/>
        <v>-9610.8451800000003</v>
      </c>
      <c r="R17" s="828">
        <f t="shared" si="2"/>
        <v>0</v>
      </c>
      <c r="S17" s="828">
        <f t="shared" si="2"/>
        <v>0</v>
      </c>
      <c r="T17" s="828">
        <f t="shared" si="2"/>
        <v>0</v>
      </c>
      <c r="U17" s="828">
        <f t="shared" si="2"/>
        <v>0</v>
      </c>
      <c r="V17" s="828">
        <f t="shared" si="2"/>
        <v>0</v>
      </c>
      <c r="W17" s="828">
        <f t="shared" si="2"/>
        <v>0</v>
      </c>
      <c r="X17" s="828">
        <f t="shared" si="2"/>
        <v>0</v>
      </c>
      <c r="Y17" s="828">
        <v>0</v>
      </c>
      <c r="Z17" s="829">
        <v>0</v>
      </c>
      <c r="AA17" s="921">
        <f t="shared" si="0"/>
        <v>-7668.3487800000021</v>
      </c>
      <c r="AB17" s="1006"/>
      <c r="AC17" s="1006"/>
      <c r="AD17" s="1006"/>
      <c r="AE17" s="1006"/>
      <c r="AF17" s="1006"/>
      <c r="AG17" s="1006"/>
      <c r="AH17" s="1006"/>
      <c r="AI17" s="1006"/>
      <c r="AJ17" s="1006"/>
      <c r="AK17" s="1006"/>
      <c r="AL17" s="1006"/>
      <c r="AM17" s="1006"/>
      <c r="AN17" s="1006"/>
      <c r="AO17" s="1006"/>
      <c r="AP17" s="1006"/>
      <c r="AQ17" s="1006"/>
      <c r="AR17" s="1006"/>
      <c r="AS17" s="1006"/>
      <c r="AT17" s="1006"/>
      <c r="AU17" s="1006"/>
      <c r="AV17" s="1006"/>
      <c r="AW17" s="1006"/>
      <c r="AX17" s="1006"/>
      <c r="AY17" s="1006"/>
    </row>
    <row r="18" spans="1:51" x14ac:dyDescent="0.2">
      <c r="A18" s="817"/>
      <c r="B18" s="830"/>
      <c r="C18" s="831"/>
      <c r="D18" s="832"/>
      <c r="E18" s="832"/>
      <c r="F18" s="832"/>
      <c r="G18" s="832"/>
      <c r="H18" s="833"/>
      <c r="I18" s="833"/>
      <c r="J18" s="833"/>
      <c r="K18" s="833"/>
      <c r="L18" s="833"/>
      <c r="M18" s="833"/>
      <c r="N18" s="833"/>
      <c r="O18" s="833"/>
      <c r="P18" s="833"/>
      <c r="Q18" s="833"/>
      <c r="R18" s="833"/>
      <c r="S18" s="833"/>
      <c r="T18" s="833"/>
      <c r="U18" s="833"/>
      <c r="V18" s="833"/>
      <c r="W18" s="833"/>
      <c r="X18" s="833"/>
      <c r="Y18" s="833"/>
      <c r="Z18" s="833"/>
      <c r="AA18" s="922"/>
      <c r="AB18" s="1006"/>
      <c r="AC18" s="1006"/>
      <c r="AD18" s="1006"/>
      <c r="AE18" s="1006"/>
      <c r="AF18" s="1006"/>
      <c r="AG18" s="1006"/>
      <c r="AH18" s="1006"/>
      <c r="AI18" s="1006"/>
      <c r="AJ18" s="1006"/>
      <c r="AK18" s="1006"/>
      <c r="AL18" s="1006"/>
      <c r="AM18" s="1006"/>
      <c r="AN18" s="1006"/>
      <c r="AO18" s="1006"/>
      <c r="AP18" s="1006"/>
      <c r="AQ18" s="1006"/>
      <c r="AR18" s="1006"/>
      <c r="AS18" s="1006"/>
      <c r="AT18" s="1006"/>
      <c r="AU18" s="1006"/>
      <c r="AV18" s="1006"/>
      <c r="AW18" s="1006"/>
      <c r="AX18" s="1006"/>
      <c r="AY18" s="1006"/>
    </row>
    <row r="19" spans="1:51" x14ac:dyDescent="0.2">
      <c r="A19" s="817"/>
      <c r="B19" s="1178" t="s">
        <v>823</v>
      </c>
      <c r="C19" s="834" t="s">
        <v>818</v>
      </c>
      <c r="D19" s="835">
        <v>1057.33</v>
      </c>
      <c r="E19" s="835">
        <v>248.98</v>
      </c>
      <c r="F19" s="835">
        <v>1058.03</v>
      </c>
      <c r="G19" s="835">
        <v>534.91999999999996</v>
      </c>
      <c r="H19" s="835">
        <v>905.68100000000004</v>
      </c>
      <c r="I19" s="835">
        <v>1485.9259999999999</v>
      </c>
      <c r="J19" s="835">
        <v>1218.566</v>
      </c>
      <c r="K19" s="835">
        <v>939.84900000000005</v>
      </c>
      <c r="L19" s="835">
        <v>1490.569</v>
      </c>
      <c r="M19" s="835">
        <v>416.71</v>
      </c>
      <c r="N19" s="835">
        <v>2666.4757</v>
      </c>
      <c r="O19" s="836">
        <v>343.71780000000001</v>
      </c>
      <c r="P19" s="836">
        <v>597.14289999999994</v>
      </c>
      <c r="Q19" s="836">
        <v>1132.6512399999999</v>
      </c>
      <c r="R19" s="836">
        <v>1507.2867999999999</v>
      </c>
      <c r="S19" s="836">
        <v>1230.7251270000002</v>
      </c>
      <c r="T19" s="836">
        <v>1697.5356000000002</v>
      </c>
      <c r="U19" s="826">
        <v>1437.2670000000001</v>
      </c>
      <c r="V19" s="826">
        <v>1267.4725989999999</v>
      </c>
      <c r="W19" s="825">
        <v>1016.7822</v>
      </c>
      <c r="X19" s="825">
        <v>1120.8499999999999</v>
      </c>
      <c r="Y19" s="825">
        <v>1276.7053810000002</v>
      </c>
      <c r="Z19" s="826">
        <v>82.03</v>
      </c>
      <c r="AA19" s="920">
        <f>SUM(D19:Z19)</f>
        <v>24733.203346999999</v>
      </c>
      <c r="AB19" s="1006"/>
      <c r="AC19" s="1006"/>
      <c r="AD19" s="1006"/>
      <c r="AE19" s="1006"/>
      <c r="AF19" s="1006"/>
      <c r="AG19" s="1006"/>
      <c r="AH19" s="1006"/>
      <c r="AI19" s="1006"/>
      <c r="AJ19" s="1006"/>
      <c r="AK19" s="1006"/>
      <c r="AL19" s="1006"/>
      <c r="AM19" s="1006"/>
      <c r="AN19" s="1006"/>
      <c r="AO19" s="1006"/>
      <c r="AP19" s="1006"/>
      <c r="AQ19" s="1006"/>
      <c r="AR19" s="1006"/>
      <c r="AS19" s="1006"/>
      <c r="AT19" s="1006"/>
      <c r="AU19" s="1006"/>
      <c r="AV19" s="1006"/>
      <c r="AW19" s="1006"/>
      <c r="AX19" s="1006"/>
      <c r="AY19" s="1006"/>
    </row>
    <row r="20" spans="1:51" x14ac:dyDescent="0.2">
      <c r="A20" s="817"/>
      <c r="B20" s="1179"/>
      <c r="C20" s="241" t="s">
        <v>819</v>
      </c>
      <c r="D20" s="825">
        <v>-266.33999999999997</v>
      </c>
      <c r="E20" s="825">
        <v>-272.52</v>
      </c>
      <c r="F20" s="825">
        <v>-296.48</v>
      </c>
      <c r="G20" s="825">
        <v>-514.95000000000005</v>
      </c>
      <c r="H20" s="825">
        <v>-307.25200000000001</v>
      </c>
      <c r="I20" s="825">
        <v>-342.322</v>
      </c>
      <c r="J20" s="825">
        <v>-355.54899999999998</v>
      </c>
      <c r="K20" s="825">
        <v>-349.238</v>
      </c>
      <c r="L20" s="825">
        <v>-306.82799999999997</v>
      </c>
      <c r="M20" s="825">
        <v>-937.18</v>
      </c>
      <c r="N20" s="825">
        <v>-2368.0730000000003</v>
      </c>
      <c r="O20" s="826">
        <v>-504.66300000000007</v>
      </c>
      <c r="P20" s="826">
        <v>-535.65780000000007</v>
      </c>
      <c r="Q20" s="826">
        <v>-1225.6431000000002</v>
      </c>
      <c r="R20" s="826">
        <v>-1524.6769200000001</v>
      </c>
      <c r="S20" s="826">
        <v>-1298.3613999999998</v>
      </c>
      <c r="T20" s="826">
        <v>-858.45699999999999</v>
      </c>
      <c r="U20" s="826">
        <v>-859.53989999999999</v>
      </c>
      <c r="V20" s="826">
        <v>-894.82090000000005</v>
      </c>
      <c r="W20" s="825">
        <v>-908.4556</v>
      </c>
      <c r="X20" s="825">
        <v>-900.6241</v>
      </c>
      <c r="Y20" s="825">
        <v>-936.31184699999994</v>
      </c>
      <c r="Z20" s="826">
        <v>-238.20353600000001</v>
      </c>
      <c r="AA20" s="920">
        <f t="shared" si="0"/>
        <v>-17002.147103000003</v>
      </c>
      <c r="AB20" s="1006"/>
      <c r="AC20" s="1006"/>
      <c r="AD20" s="1006"/>
      <c r="AE20" s="1006"/>
      <c r="AF20" s="1006"/>
      <c r="AG20" s="1006"/>
      <c r="AH20" s="1006"/>
      <c r="AI20" s="1006"/>
      <c r="AJ20" s="1006"/>
      <c r="AK20" s="1006"/>
      <c r="AL20" s="1006"/>
      <c r="AM20" s="1006"/>
      <c r="AN20" s="1006"/>
      <c r="AO20" s="1006"/>
      <c r="AP20" s="1006"/>
      <c r="AQ20" s="1006"/>
      <c r="AR20" s="1006"/>
      <c r="AS20" s="1006"/>
      <c r="AT20" s="1006"/>
      <c r="AU20" s="1006"/>
      <c r="AV20" s="1006"/>
      <c r="AW20" s="1006"/>
      <c r="AX20" s="1006"/>
      <c r="AY20" s="1006"/>
    </row>
    <row r="21" spans="1:51" x14ac:dyDescent="0.2">
      <c r="A21" s="817"/>
      <c r="B21" s="1179"/>
      <c r="C21" s="241" t="s">
        <v>820</v>
      </c>
      <c r="D21" s="825">
        <f>+D19+D20</f>
        <v>790.99</v>
      </c>
      <c r="E21" s="825">
        <f t="shared" ref="E21:X21" si="3">+E19+E20</f>
        <v>-23.539999999999992</v>
      </c>
      <c r="F21" s="825">
        <f t="shared" si="3"/>
        <v>761.55</v>
      </c>
      <c r="G21" s="825">
        <f t="shared" si="3"/>
        <v>19.969999999999914</v>
      </c>
      <c r="H21" s="825">
        <f t="shared" si="3"/>
        <v>598.42900000000009</v>
      </c>
      <c r="I21" s="825">
        <f t="shared" si="3"/>
        <v>1143.6039999999998</v>
      </c>
      <c r="J21" s="825">
        <f t="shared" si="3"/>
        <v>863.01700000000005</v>
      </c>
      <c r="K21" s="825">
        <f t="shared" si="3"/>
        <v>590.6110000000001</v>
      </c>
      <c r="L21" s="825">
        <f t="shared" si="3"/>
        <v>1183.741</v>
      </c>
      <c r="M21" s="825">
        <f t="shared" si="3"/>
        <v>-520.47</v>
      </c>
      <c r="N21" s="825">
        <f t="shared" si="3"/>
        <v>298.40269999999964</v>
      </c>
      <c r="O21" s="825">
        <f t="shared" si="3"/>
        <v>-160.94520000000006</v>
      </c>
      <c r="P21" s="825">
        <f t="shared" si="3"/>
        <v>61.485099999999875</v>
      </c>
      <c r="Q21" s="825">
        <f t="shared" si="3"/>
        <v>-92.991860000000315</v>
      </c>
      <c r="R21" s="825">
        <f t="shared" si="3"/>
        <v>-17.390120000000252</v>
      </c>
      <c r="S21" s="825">
        <f t="shared" si="3"/>
        <v>-67.636272999999619</v>
      </c>
      <c r="T21" s="825">
        <f t="shared" si="3"/>
        <v>839.07860000000016</v>
      </c>
      <c r="U21" s="825">
        <f t="shared" si="3"/>
        <v>577.72710000000006</v>
      </c>
      <c r="V21" s="825">
        <f t="shared" si="3"/>
        <v>372.65169899999989</v>
      </c>
      <c r="W21" s="825">
        <f t="shared" si="3"/>
        <v>108.32659999999998</v>
      </c>
      <c r="X21" s="825">
        <f t="shared" si="3"/>
        <v>220.22589999999991</v>
      </c>
      <c r="Y21" s="825">
        <v>340.39353400000027</v>
      </c>
      <c r="Z21" s="826">
        <v>-156.17353600000001</v>
      </c>
      <c r="AA21" s="920">
        <f t="shared" si="0"/>
        <v>7731.0562439999994</v>
      </c>
      <c r="AB21" s="1006"/>
      <c r="AC21" s="1006"/>
      <c r="AD21" s="1006"/>
      <c r="AE21" s="1006"/>
      <c r="AF21" s="1006"/>
      <c r="AG21" s="1006"/>
      <c r="AH21" s="1006"/>
      <c r="AI21" s="1006"/>
      <c r="AJ21" s="1006"/>
      <c r="AK21" s="1006"/>
      <c r="AL21" s="1006"/>
      <c r="AM21" s="1006"/>
      <c r="AN21" s="1006"/>
      <c r="AO21" s="1006"/>
      <c r="AP21" s="1006"/>
      <c r="AQ21" s="1006"/>
      <c r="AR21" s="1006"/>
      <c r="AS21" s="1006"/>
      <c r="AT21" s="1006"/>
      <c r="AU21" s="1006"/>
      <c r="AV21" s="1006"/>
      <c r="AW21" s="1006"/>
      <c r="AX21" s="1006"/>
      <c r="AY21" s="1006"/>
    </row>
    <row r="22" spans="1:51" x14ac:dyDescent="0.2">
      <c r="A22" s="817"/>
      <c r="B22" s="1179"/>
      <c r="C22" s="241" t="s">
        <v>821</v>
      </c>
      <c r="D22" s="825">
        <v>-262.69</v>
      </c>
      <c r="E22" s="825">
        <v>-267.88</v>
      </c>
      <c r="F22" s="825">
        <v>-296.77</v>
      </c>
      <c r="G22" s="825">
        <v>-374.56</v>
      </c>
      <c r="H22" s="825">
        <v>-335.346</v>
      </c>
      <c r="I22" s="825">
        <v>-328.45400000000001</v>
      </c>
      <c r="J22" s="825">
        <v>-432.49299999999999</v>
      </c>
      <c r="K22" s="825">
        <v>-496.81</v>
      </c>
      <c r="L22" s="825">
        <v>-427.95</v>
      </c>
      <c r="M22" s="825">
        <v>-481.66</v>
      </c>
      <c r="N22" s="825">
        <v>-571.07230000000004</v>
      </c>
      <c r="O22" s="826">
        <v>-423.10469999999998</v>
      </c>
      <c r="P22" s="826">
        <v>-453.21725900000001</v>
      </c>
      <c r="Q22" s="826">
        <v>-483.76660000000004</v>
      </c>
      <c r="R22" s="826">
        <v>-478.80879999999996</v>
      </c>
      <c r="S22" s="826">
        <v>-425.13440000000003</v>
      </c>
      <c r="T22" s="826">
        <v>-365.779</v>
      </c>
      <c r="U22" s="826">
        <v>-366.08380000000005</v>
      </c>
      <c r="V22" s="826">
        <v>-322.2851</v>
      </c>
      <c r="W22" s="825">
        <v>-310.19052099999999</v>
      </c>
      <c r="X22" s="825">
        <v>-366.15729999999996</v>
      </c>
      <c r="Y22" s="825">
        <v>-366.16507000000001</v>
      </c>
      <c r="Z22" s="826">
        <v>-97.661599999999993</v>
      </c>
      <c r="AA22" s="920">
        <f t="shared" si="0"/>
        <v>-8734.0394500000002</v>
      </c>
      <c r="AB22" s="1006"/>
      <c r="AC22" s="1006"/>
      <c r="AD22" s="1006"/>
      <c r="AE22" s="1006"/>
      <c r="AF22" s="1006"/>
      <c r="AG22" s="1006"/>
      <c r="AH22" s="1006"/>
      <c r="AI22" s="1006"/>
      <c r="AJ22" s="1006"/>
      <c r="AK22" s="1006"/>
      <c r="AL22" s="1006"/>
      <c r="AM22" s="1006"/>
      <c r="AN22" s="1006"/>
      <c r="AO22" s="1006"/>
      <c r="AP22" s="1006"/>
      <c r="AQ22" s="1006"/>
      <c r="AR22" s="1006"/>
      <c r="AS22" s="1006"/>
      <c r="AT22" s="1006"/>
      <c r="AU22" s="1006"/>
      <c r="AV22" s="1006"/>
      <c r="AW22" s="1006"/>
      <c r="AX22" s="1006"/>
      <c r="AY22" s="1006"/>
    </row>
    <row r="23" spans="1:51" x14ac:dyDescent="0.2">
      <c r="A23" s="817"/>
      <c r="B23" s="1180"/>
      <c r="C23" s="827" t="s">
        <v>822</v>
      </c>
      <c r="D23" s="828">
        <f>+D21+D22</f>
        <v>528.29999999999995</v>
      </c>
      <c r="E23" s="828">
        <f t="shared" ref="E23:X23" si="4">+E21+E22</f>
        <v>-291.41999999999996</v>
      </c>
      <c r="F23" s="828">
        <f t="shared" si="4"/>
        <v>464.78</v>
      </c>
      <c r="G23" s="828">
        <f t="shared" si="4"/>
        <v>-354.59000000000009</v>
      </c>
      <c r="H23" s="828">
        <f t="shared" si="4"/>
        <v>263.08300000000008</v>
      </c>
      <c r="I23" s="828">
        <f t="shared" si="4"/>
        <v>815.14999999999986</v>
      </c>
      <c r="J23" s="828">
        <f t="shared" si="4"/>
        <v>430.52400000000006</v>
      </c>
      <c r="K23" s="828">
        <f t="shared" si="4"/>
        <v>93.801000000000101</v>
      </c>
      <c r="L23" s="828">
        <f t="shared" si="4"/>
        <v>755.79099999999994</v>
      </c>
      <c r="M23" s="828">
        <f t="shared" si="4"/>
        <v>-1002.1300000000001</v>
      </c>
      <c r="N23" s="828">
        <f t="shared" si="4"/>
        <v>-272.6696000000004</v>
      </c>
      <c r="O23" s="828">
        <f t="shared" si="4"/>
        <v>-584.04989999999998</v>
      </c>
      <c r="P23" s="828">
        <f t="shared" si="4"/>
        <v>-391.73215900000014</v>
      </c>
      <c r="Q23" s="828">
        <f t="shared" si="4"/>
        <v>-576.75846000000035</v>
      </c>
      <c r="R23" s="828">
        <f t="shared" si="4"/>
        <v>-496.19892000000021</v>
      </c>
      <c r="S23" s="828">
        <f t="shared" si="4"/>
        <v>-492.77067299999965</v>
      </c>
      <c r="T23" s="828">
        <f t="shared" si="4"/>
        <v>473.29960000000017</v>
      </c>
      <c r="U23" s="828">
        <f t="shared" si="4"/>
        <v>211.64330000000001</v>
      </c>
      <c r="V23" s="828">
        <f t="shared" si="4"/>
        <v>50.366598999999894</v>
      </c>
      <c r="W23" s="828">
        <f t="shared" si="4"/>
        <v>-201.863921</v>
      </c>
      <c r="X23" s="828">
        <f t="shared" si="4"/>
        <v>-145.93140000000005</v>
      </c>
      <c r="Y23" s="828">
        <v>-25.771535999999742</v>
      </c>
      <c r="Z23" s="829">
        <v>-253.83513600000001</v>
      </c>
      <c r="AA23" s="921">
        <f t="shared" si="0"/>
        <v>-1002.9832060000006</v>
      </c>
      <c r="AB23" s="1006"/>
      <c r="AC23" s="1006"/>
      <c r="AD23" s="1006"/>
      <c r="AE23" s="1006"/>
      <c r="AF23" s="1006"/>
      <c r="AG23" s="1006"/>
      <c r="AH23" s="1006"/>
      <c r="AI23" s="1006"/>
      <c r="AJ23" s="1006"/>
      <c r="AK23" s="1006"/>
      <c r="AL23" s="1006"/>
      <c r="AM23" s="1006"/>
      <c r="AN23" s="1006"/>
      <c r="AO23" s="1006"/>
      <c r="AP23" s="1006"/>
      <c r="AQ23" s="1006"/>
      <c r="AR23" s="1006"/>
      <c r="AS23" s="1006"/>
      <c r="AT23" s="1006"/>
      <c r="AU23" s="1006"/>
      <c r="AV23" s="1006"/>
      <c r="AW23" s="1006"/>
      <c r="AX23" s="1006"/>
      <c r="AY23" s="1006"/>
    </row>
    <row r="24" spans="1:51" x14ac:dyDescent="0.2">
      <c r="A24" s="817"/>
      <c r="B24" s="923"/>
      <c r="C24" s="831"/>
      <c r="D24" s="832"/>
      <c r="E24" s="832"/>
      <c r="F24" s="832"/>
      <c r="G24" s="832"/>
      <c r="H24" s="833"/>
      <c r="I24" s="833"/>
      <c r="J24" s="833"/>
      <c r="K24" s="833"/>
      <c r="L24" s="833"/>
      <c r="M24" s="833"/>
      <c r="N24" s="833"/>
      <c r="O24" s="833"/>
      <c r="P24" s="833"/>
      <c r="Q24" s="833"/>
      <c r="R24" s="833"/>
      <c r="S24" s="833"/>
      <c r="T24" s="833"/>
      <c r="U24" s="833"/>
      <c r="V24" s="833"/>
      <c r="W24" s="833"/>
      <c r="X24" s="833"/>
      <c r="Y24" s="833"/>
      <c r="Z24" s="833"/>
      <c r="AA24" s="922"/>
      <c r="AB24" s="1006"/>
      <c r="AC24" s="1006"/>
      <c r="AD24" s="1006"/>
      <c r="AE24" s="1006"/>
      <c r="AF24" s="1006"/>
      <c r="AG24" s="1006"/>
      <c r="AH24" s="1006"/>
      <c r="AI24" s="1006"/>
      <c r="AJ24" s="1006"/>
      <c r="AK24" s="1006"/>
      <c r="AL24" s="1006"/>
      <c r="AM24" s="1006"/>
      <c r="AN24" s="1006"/>
      <c r="AO24" s="1006"/>
      <c r="AP24" s="1006"/>
      <c r="AQ24" s="1006"/>
      <c r="AR24" s="1006"/>
      <c r="AS24" s="1006"/>
      <c r="AT24" s="1006"/>
      <c r="AU24" s="1006"/>
      <c r="AV24" s="1006"/>
      <c r="AW24" s="1006"/>
      <c r="AX24" s="1006"/>
      <c r="AY24" s="1006"/>
    </row>
    <row r="25" spans="1:51" x14ac:dyDescent="0.2">
      <c r="A25" s="817"/>
      <c r="B25" s="1178" t="s">
        <v>824</v>
      </c>
      <c r="C25" s="834" t="s">
        <v>818</v>
      </c>
      <c r="D25" s="835">
        <v>1514.33</v>
      </c>
      <c r="E25" s="835">
        <v>548.36300000000006</v>
      </c>
      <c r="F25" s="835">
        <v>946.19</v>
      </c>
      <c r="G25" s="835">
        <v>1077.76</v>
      </c>
      <c r="H25" s="835">
        <v>798.84799999999996</v>
      </c>
      <c r="I25" s="835">
        <v>1996.81</v>
      </c>
      <c r="J25" s="835">
        <v>1609.876</v>
      </c>
      <c r="K25" s="835">
        <v>1014.423</v>
      </c>
      <c r="L25" s="835">
        <v>1328.0119999999999</v>
      </c>
      <c r="M25" s="835">
        <v>178.59</v>
      </c>
      <c r="N25" s="835">
        <v>1962.5259999999998</v>
      </c>
      <c r="O25" s="836">
        <v>769.53399999999999</v>
      </c>
      <c r="P25" s="836">
        <v>362.03898999999996</v>
      </c>
      <c r="Q25" s="836">
        <v>467.51609999999999</v>
      </c>
      <c r="R25" s="836">
        <v>518.27520500000003</v>
      </c>
      <c r="S25" s="836">
        <v>335.66874893999994</v>
      </c>
      <c r="T25" s="836">
        <v>1028.6224</v>
      </c>
      <c r="U25" s="826">
        <v>790.81500000000005</v>
      </c>
      <c r="V25" s="826">
        <v>841.21100000000001</v>
      </c>
      <c r="W25" s="825">
        <v>753.39196800000013</v>
      </c>
      <c r="X25" s="825">
        <v>1154.8860000000002</v>
      </c>
      <c r="Y25" s="825">
        <v>571.04719999999998</v>
      </c>
      <c r="Z25" s="826">
        <v>78.3596</v>
      </c>
      <c r="AA25" s="920">
        <f t="shared" si="0"/>
        <v>20647.094211939995</v>
      </c>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6"/>
      <c r="AY25" s="1006"/>
    </row>
    <row r="26" spans="1:51" x14ac:dyDescent="0.2">
      <c r="A26" s="817"/>
      <c r="B26" s="1179"/>
      <c r="C26" s="241" t="s">
        <v>819</v>
      </c>
      <c r="D26" s="825">
        <v>-270.17</v>
      </c>
      <c r="E26" s="825">
        <v>-361.74</v>
      </c>
      <c r="F26" s="825">
        <v>-210.26</v>
      </c>
      <c r="G26" s="825">
        <v>-256.91000000000003</v>
      </c>
      <c r="H26" s="825">
        <v>-299.74799999999999</v>
      </c>
      <c r="I26" s="825">
        <v>-365.62299999999999</v>
      </c>
      <c r="J26" s="825">
        <v>-461.54300000000001</v>
      </c>
      <c r="K26" s="825">
        <v>-559.59199999999998</v>
      </c>
      <c r="L26" s="825">
        <v>-709.29399999999998</v>
      </c>
      <c r="M26" s="825">
        <v>-1340.34</v>
      </c>
      <c r="N26" s="825">
        <v>-2976.9155999999998</v>
      </c>
      <c r="O26" s="826">
        <v>-859.57168000000001</v>
      </c>
      <c r="P26" s="826">
        <v>-934.1669999999998</v>
      </c>
      <c r="Q26" s="826">
        <v>-1143.2294000000002</v>
      </c>
      <c r="R26" s="826">
        <v>-1044.8227280400001</v>
      </c>
      <c r="S26" s="826">
        <v>-939.90089999999987</v>
      </c>
      <c r="T26" s="826">
        <v>-794.30639999999994</v>
      </c>
      <c r="U26" s="826">
        <v>-746.69100000000003</v>
      </c>
      <c r="V26" s="826">
        <v>-630.34260000000006</v>
      </c>
      <c r="W26" s="825">
        <v>-684.65250000000003</v>
      </c>
      <c r="X26" s="825">
        <v>-665.16909999999996</v>
      </c>
      <c r="Y26" s="825">
        <v>-669.62632700000006</v>
      </c>
      <c r="Z26" s="826">
        <v>-157.9949</v>
      </c>
      <c r="AA26" s="920">
        <f t="shared" si="0"/>
        <v>-17082.610135040002</v>
      </c>
      <c r="AB26" s="1006"/>
      <c r="AC26" s="1006"/>
      <c r="AD26" s="1006"/>
      <c r="AE26" s="1006"/>
      <c r="AF26" s="1006"/>
      <c r="AG26" s="1006"/>
      <c r="AH26" s="1006"/>
      <c r="AI26" s="1006"/>
      <c r="AJ26" s="1006"/>
      <c r="AK26" s="1006"/>
      <c r="AL26" s="1006"/>
      <c r="AM26" s="1006"/>
      <c r="AN26" s="1006"/>
      <c r="AO26" s="1006"/>
      <c r="AP26" s="1006"/>
      <c r="AQ26" s="1006"/>
      <c r="AR26" s="1006"/>
      <c r="AS26" s="1006"/>
      <c r="AT26" s="1006"/>
      <c r="AU26" s="1006"/>
      <c r="AV26" s="1006"/>
      <c r="AW26" s="1006"/>
      <c r="AX26" s="1006"/>
      <c r="AY26" s="1006"/>
    </row>
    <row r="27" spans="1:51" x14ac:dyDescent="0.2">
      <c r="A27" s="817"/>
      <c r="B27" s="1179"/>
      <c r="C27" s="241" t="s">
        <v>820</v>
      </c>
      <c r="D27" s="825">
        <f>+D25+D26</f>
        <v>1244.1599999999999</v>
      </c>
      <c r="E27" s="825">
        <f t="shared" ref="E27:X27" si="5">+E25+E26</f>
        <v>186.62300000000005</v>
      </c>
      <c r="F27" s="825">
        <f t="shared" si="5"/>
        <v>735.93000000000006</v>
      </c>
      <c r="G27" s="825">
        <f t="shared" si="5"/>
        <v>820.84999999999991</v>
      </c>
      <c r="H27" s="825">
        <f t="shared" si="5"/>
        <v>499.09999999999997</v>
      </c>
      <c r="I27" s="825">
        <f t="shared" si="5"/>
        <v>1631.1869999999999</v>
      </c>
      <c r="J27" s="825">
        <f t="shared" si="5"/>
        <v>1148.3330000000001</v>
      </c>
      <c r="K27" s="825">
        <f t="shared" si="5"/>
        <v>454.83100000000002</v>
      </c>
      <c r="L27" s="825">
        <f t="shared" si="5"/>
        <v>618.71799999999996</v>
      </c>
      <c r="M27" s="825">
        <f t="shared" si="5"/>
        <v>-1161.75</v>
      </c>
      <c r="N27" s="825">
        <f t="shared" si="5"/>
        <v>-1014.3896</v>
      </c>
      <c r="O27" s="825">
        <f t="shared" si="5"/>
        <v>-90.037680000000023</v>
      </c>
      <c r="P27" s="825">
        <f t="shared" si="5"/>
        <v>-572.1280099999999</v>
      </c>
      <c r="Q27" s="825">
        <f t="shared" si="5"/>
        <v>-675.71330000000012</v>
      </c>
      <c r="R27" s="825">
        <f t="shared" si="5"/>
        <v>-526.5475230400001</v>
      </c>
      <c r="S27" s="825">
        <f t="shared" si="5"/>
        <v>-604.23215105999998</v>
      </c>
      <c r="T27" s="825">
        <f t="shared" si="5"/>
        <v>234.31600000000003</v>
      </c>
      <c r="U27" s="825">
        <f t="shared" si="5"/>
        <v>44.124000000000024</v>
      </c>
      <c r="V27" s="825">
        <f t="shared" si="5"/>
        <v>210.86839999999995</v>
      </c>
      <c r="W27" s="825">
        <f t="shared" si="5"/>
        <v>68.739468000000102</v>
      </c>
      <c r="X27" s="825">
        <f t="shared" si="5"/>
        <v>489.71690000000024</v>
      </c>
      <c r="Y27" s="825">
        <v>-98.579127000000085</v>
      </c>
      <c r="Z27" s="826">
        <v>-79.635300000000001</v>
      </c>
      <c r="AA27" s="920">
        <f t="shared" si="0"/>
        <v>3564.4840768999993</v>
      </c>
      <c r="AB27" s="1006"/>
      <c r="AC27" s="1006"/>
      <c r="AD27" s="1006"/>
      <c r="AE27" s="1006"/>
      <c r="AF27" s="1006"/>
      <c r="AG27" s="1006"/>
      <c r="AH27" s="1006"/>
      <c r="AI27" s="1006"/>
      <c r="AJ27" s="1006"/>
      <c r="AK27" s="1006"/>
      <c r="AL27" s="1006"/>
      <c r="AM27" s="1006"/>
      <c r="AN27" s="1006"/>
      <c r="AO27" s="1006"/>
      <c r="AP27" s="1006"/>
      <c r="AQ27" s="1006"/>
      <c r="AR27" s="1006"/>
      <c r="AS27" s="1006"/>
      <c r="AT27" s="1006"/>
      <c r="AU27" s="1006"/>
      <c r="AV27" s="1006"/>
      <c r="AW27" s="1006"/>
      <c r="AX27" s="1006"/>
      <c r="AY27" s="1006"/>
    </row>
    <row r="28" spans="1:51" x14ac:dyDescent="0.2">
      <c r="A28" s="817"/>
      <c r="B28" s="1179"/>
      <c r="C28" s="241" t="s">
        <v>821</v>
      </c>
      <c r="D28" s="825">
        <v>-222.76</v>
      </c>
      <c r="E28" s="825">
        <v>-269.82</v>
      </c>
      <c r="F28" s="825">
        <v>-306.5</v>
      </c>
      <c r="G28" s="825">
        <v>-315.73</v>
      </c>
      <c r="H28" s="825">
        <v>-337.45499999999998</v>
      </c>
      <c r="I28" s="825">
        <v>-365.17899999999997</v>
      </c>
      <c r="J28" s="825">
        <v>-527.42700000000002</v>
      </c>
      <c r="K28" s="825">
        <v>-702.83199999999999</v>
      </c>
      <c r="L28" s="825">
        <v>-712.48800000000006</v>
      </c>
      <c r="M28" s="825">
        <v>-511.66</v>
      </c>
      <c r="N28" s="825">
        <v>-362.80691999999999</v>
      </c>
      <c r="O28" s="826">
        <v>-240.76</v>
      </c>
      <c r="P28" s="826">
        <v>-282.24469999999997</v>
      </c>
      <c r="Q28" s="826">
        <v>-338.67895499999992</v>
      </c>
      <c r="R28" s="826">
        <v>-352.04700000000003</v>
      </c>
      <c r="S28" s="826">
        <v>-252.39179999999999</v>
      </c>
      <c r="T28" s="826">
        <v>-160.57199999999997</v>
      </c>
      <c r="U28" s="826">
        <v>-140.40860000000001</v>
      </c>
      <c r="V28" s="826">
        <v>-130.49514699999997</v>
      </c>
      <c r="W28" s="825">
        <v>-131.27179799999999</v>
      </c>
      <c r="X28" s="825">
        <v>-138.87339</v>
      </c>
      <c r="Y28" s="825">
        <v>-128.7038</v>
      </c>
      <c r="Z28" s="826">
        <v>-30.621295</v>
      </c>
      <c r="AA28" s="920">
        <f t="shared" si="0"/>
        <v>-6961.7264050000003</v>
      </c>
      <c r="AB28" s="1006"/>
      <c r="AC28" s="1006"/>
      <c r="AD28" s="1006"/>
      <c r="AE28" s="1006"/>
      <c r="AF28" s="1006"/>
      <c r="AG28" s="1006"/>
      <c r="AH28" s="1006"/>
      <c r="AI28" s="1006"/>
      <c r="AJ28" s="1006"/>
      <c r="AK28" s="1006"/>
      <c r="AL28" s="1006"/>
      <c r="AM28" s="1006"/>
      <c r="AN28" s="1006"/>
      <c r="AO28" s="1006"/>
      <c r="AP28" s="1006"/>
      <c r="AQ28" s="1006"/>
      <c r="AR28" s="1006"/>
      <c r="AS28" s="1006"/>
      <c r="AT28" s="1006"/>
      <c r="AU28" s="1006"/>
      <c r="AV28" s="1006"/>
      <c r="AW28" s="1006"/>
      <c r="AX28" s="1006"/>
      <c r="AY28" s="1006"/>
    </row>
    <row r="29" spans="1:51" x14ac:dyDescent="0.2">
      <c r="A29" s="817"/>
      <c r="B29" s="1180"/>
      <c r="C29" s="827" t="s">
        <v>822</v>
      </c>
      <c r="D29" s="828">
        <f>+D27+D28</f>
        <v>1021.3999999999999</v>
      </c>
      <c r="E29" s="828">
        <f t="shared" ref="E29:X29" si="6">+E27+E28</f>
        <v>-83.196999999999946</v>
      </c>
      <c r="F29" s="828">
        <f t="shared" si="6"/>
        <v>429.43000000000006</v>
      </c>
      <c r="G29" s="828">
        <f t="shared" si="6"/>
        <v>505.11999999999989</v>
      </c>
      <c r="H29" s="828">
        <f t="shared" si="6"/>
        <v>161.64499999999998</v>
      </c>
      <c r="I29" s="828">
        <f t="shared" si="6"/>
        <v>1266.0079999999998</v>
      </c>
      <c r="J29" s="828">
        <f t="shared" si="6"/>
        <v>620.90600000000006</v>
      </c>
      <c r="K29" s="828">
        <f t="shared" si="6"/>
        <v>-248.00099999999998</v>
      </c>
      <c r="L29" s="828">
        <f t="shared" si="6"/>
        <v>-93.770000000000095</v>
      </c>
      <c r="M29" s="828">
        <f t="shared" si="6"/>
        <v>-1673.41</v>
      </c>
      <c r="N29" s="828">
        <f t="shared" si="6"/>
        <v>-1377.19652</v>
      </c>
      <c r="O29" s="828">
        <f t="shared" si="6"/>
        <v>-330.79768000000001</v>
      </c>
      <c r="P29" s="828">
        <f t="shared" si="6"/>
        <v>-854.37270999999987</v>
      </c>
      <c r="Q29" s="828">
        <f t="shared" si="6"/>
        <v>-1014.392255</v>
      </c>
      <c r="R29" s="828">
        <f t="shared" si="6"/>
        <v>-878.59452304000013</v>
      </c>
      <c r="S29" s="828">
        <f t="shared" si="6"/>
        <v>-856.62395105999997</v>
      </c>
      <c r="T29" s="828">
        <f t="shared" si="6"/>
        <v>73.744000000000057</v>
      </c>
      <c r="U29" s="828">
        <f t="shared" si="6"/>
        <v>-96.284599999999983</v>
      </c>
      <c r="V29" s="828">
        <f t="shared" si="6"/>
        <v>80.373252999999977</v>
      </c>
      <c r="W29" s="828">
        <f t="shared" si="6"/>
        <v>-62.532329999999888</v>
      </c>
      <c r="X29" s="828">
        <f t="shared" si="6"/>
        <v>350.84351000000026</v>
      </c>
      <c r="Y29" s="828">
        <v>-227.28292700000009</v>
      </c>
      <c r="Z29" s="829">
        <v>-110.256595</v>
      </c>
      <c r="AA29" s="921">
        <f t="shared" si="0"/>
        <v>-3397.2423280999997</v>
      </c>
      <c r="AB29" s="1006"/>
      <c r="AC29" s="1006"/>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6"/>
      <c r="AY29" s="1006"/>
    </row>
    <row r="30" spans="1:51" x14ac:dyDescent="0.2">
      <c r="A30" s="817"/>
      <c r="B30" s="923"/>
      <c r="C30" s="831"/>
      <c r="D30" s="832"/>
      <c r="E30" s="832"/>
      <c r="F30" s="832"/>
      <c r="G30" s="832"/>
      <c r="H30" s="833"/>
      <c r="I30" s="833"/>
      <c r="J30" s="833"/>
      <c r="K30" s="833"/>
      <c r="L30" s="833"/>
      <c r="M30" s="833"/>
      <c r="N30" s="833"/>
      <c r="O30" s="833"/>
      <c r="P30" s="833"/>
      <c r="Q30" s="833"/>
      <c r="R30" s="833"/>
      <c r="S30" s="833"/>
      <c r="T30" s="833"/>
      <c r="U30" s="833"/>
      <c r="V30" s="833"/>
      <c r="W30" s="833"/>
      <c r="X30" s="833"/>
      <c r="Y30" s="833"/>
      <c r="Z30" s="833"/>
      <c r="AA30" s="922"/>
      <c r="AB30" s="1006"/>
      <c r="AC30" s="1006"/>
      <c r="AD30" s="1006"/>
      <c r="AE30" s="1006"/>
      <c r="AF30" s="1006"/>
      <c r="AG30" s="1006"/>
      <c r="AH30" s="1006"/>
      <c r="AI30" s="1006"/>
      <c r="AJ30" s="1006"/>
      <c r="AK30" s="1006"/>
      <c r="AL30" s="1006"/>
      <c r="AM30" s="1006"/>
      <c r="AN30" s="1006"/>
      <c r="AO30" s="1006"/>
      <c r="AP30" s="1006"/>
      <c r="AQ30" s="1006"/>
      <c r="AR30" s="1006"/>
      <c r="AS30" s="1006"/>
      <c r="AT30" s="1006"/>
      <c r="AU30" s="1006"/>
      <c r="AV30" s="1006"/>
      <c r="AW30" s="1006"/>
      <c r="AX30" s="1006"/>
      <c r="AY30" s="1006"/>
    </row>
    <row r="31" spans="1:51" x14ac:dyDescent="0.2">
      <c r="A31" s="817"/>
      <c r="B31" s="1178" t="s">
        <v>261</v>
      </c>
      <c r="C31" s="834" t="s">
        <v>818</v>
      </c>
      <c r="D31" s="835">
        <v>1.024</v>
      </c>
      <c r="E31" s="835">
        <v>2.9470000000000001</v>
      </c>
      <c r="F31" s="835">
        <v>4.1349999999999998</v>
      </c>
      <c r="G31" s="835">
        <v>9.7059999999999995</v>
      </c>
      <c r="H31" s="835">
        <v>20.713999999999999</v>
      </c>
      <c r="I31" s="835">
        <v>22.091999999999999</v>
      </c>
      <c r="J31" s="835">
        <v>28.187000000000001</v>
      </c>
      <c r="K31" s="835">
        <v>4.8129999999999997</v>
      </c>
      <c r="L31" s="835">
        <v>2.4630000000000001</v>
      </c>
      <c r="M31" s="835">
        <v>0</v>
      </c>
      <c r="N31" s="835">
        <v>4.5220000000000002</v>
      </c>
      <c r="O31" s="836">
        <v>13.612865000000001</v>
      </c>
      <c r="P31" s="836">
        <v>48.266404000000001</v>
      </c>
      <c r="Q31" s="836">
        <v>88.828054999999992</v>
      </c>
      <c r="R31" s="836">
        <v>358.33955900000001</v>
      </c>
      <c r="S31" s="836">
        <v>304.74419000000006</v>
      </c>
      <c r="T31" s="836">
        <v>457.54579999999999</v>
      </c>
      <c r="U31" s="826">
        <v>202.65719999999999</v>
      </c>
      <c r="V31" s="826">
        <v>469.62361999999996</v>
      </c>
      <c r="W31" s="825">
        <v>362.02826799999997</v>
      </c>
      <c r="X31" s="825">
        <v>494.75291100000004</v>
      </c>
      <c r="Y31" s="825">
        <v>432.48291999999998</v>
      </c>
      <c r="Z31" s="826">
        <v>71.512810999999999</v>
      </c>
      <c r="AA31" s="920">
        <f t="shared" si="0"/>
        <v>3404.9976030000003</v>
      </c>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1006"/>
      <c r="AY31" s="1006"/>
    </row>
    <row r="32" spans="1:51" x14ac:dyDescent="0.2">
      <c r="A32" s="817"/>
      <c r="B32" s="1179"/>
      <c r="C32" s="241" t="s">
        <v>819</v>
      </c>
      <c r="D32" s="825">
        <v>-1.2709999999999999</v>
      </c>
      <c r="E32" s="825">
        <v>-2.0059999999999998</v>
      </c>
      <c r="F32" s="825">
        <v>-2.0709999999999997</v>
      </c>
      <c r="G32" s="825">
        <v>-2.165</v>
      </c>
      <c r="H32" s="825">
        <v>-2.2389999999999999</v>
      </c>
      <c r="I32" s="825">
        <v>-3.548</v>
      </c>
      <c r="J32" s="825">
        <v>-4.24</v>
      </c>
      <c r="K32" s="825">
        <v>-6.843</v>
      </c>
      <c r="L32" s="825">
        <v>-6.8209999999999997</v>
      </c>
      <c r="M32" s="825">
        <v>-4.5999999999999996</v>
      </c>
      <c r="N32" s="825">
        <v>-9.861699999999999</v>
      </c>
      <c r="O32" s="826">
        <v>-13.112</v>
      </c>
      <c r="P32" s="826">
        <v>-8.3688000000000002</v>
      </c>
      <c r="Q32" s="826">
        <v>-12.226599999999999</v>
      </c>
      <c r="R32" s="826">
        <v>-24.59545</v>
      </c>
      <c r="S32" s="826">
        <v>-33.334631829999999</v>
      </c>
      <c r="T32" s="826">
        <v>-39.097163700000003</v>
      </c>
      <c r="U32" s="826">
        <v>-73.833502440000018</v>
      </c>
      <c r="V32" s="826">
        <v>-93.220416999999998</v>
      </c>
      <c r="W32" s="825">
        <v>-148.922684</v>
      </c>
      <c r="X32" s="825">
        <v>-156.91856799999999</v>
      </c>
      <c r="Y32" s="825">
        <v>-199.43895600000002</v>
      </c>
      <c r="Z32" s="826">
        <v>-28.949396</v>
      </c>
      <c r="AA32" s="920">
        <f t="shared" si="0"/>
        <v>-877.68386897000005</v>
      </c>
      <c r="AB32" s="1006"/>
      <c r="AC32" s="1006"/>
      <c r="AD32" s="1006"/>
      <c r="AE32" s="1006"/>
      <c r="AF32" s="1006"/>
      <c r="AG32" s="1006"/>
      <c r="AH32" s="1006"/>
      <c r="AI32" s="1006"/>
      <c r="AJ32" s="1006"/>
      <c r="AK32" s="1006"/>
      <c r="AL32" s="1006"/>
      <c r="AM32" s="1006"/>
      <c r="AN32" s="1006"/>
      <c r="AO32" s="1006"/>
      <c r="AP32" s="1006"/>
      <c r="AQ32" s="1006"/>
      <c r="AR32" s="1006"/>
      <c r="AS32" s="1006"/>
      <c r="AT32" s="1006"/>
      <c r="AU32" s="1006"/>
      <c r="AV32" s="1006"/>
      <c r="AW32" s="1006"/>
      <c r="AX32" s="1006"/>
      <c r="AY32" s="1006"/>
    </row>
    <row r="33" spans="1:51" x14ac:dyDescent="0.2">
      <c r="A33" s="817"/>
      <c r="B33" s="1179"/>
      <c r="C33" s="241" t="s">
        <v>820</v>
      </c>
      <c r="D33" s="825">
        <f>+D31+D32</f>
        <v>-0.24699999999999989</v>
      </c>
      <c r="E33" s="825">
        <f t="shared" ref="E33:X33" si="7">+E31+E32</f>
        <v>0.94100000000000028</v>
      </c>
      <c r="F33" s="825">
        <f t="shared" si="7"/>
        <v>2.0640000000000001</v>
      </c>
      <c r="G33" s="825">
        <f t="shared" si="7"/>
        <v>7.5409999999999995</v>
      </c>
      <c r="H33" s="825">
        <f t="shared" si="7"/>
        <v>18.474999999999998</v>
      </c>
      <c r="I33" s="825">
        <f t="shared" si="7"/>
        <v>18.543999999999997</v>
      </c>
      <c r="J33" s="825">
        <f t="shared" si="7"/>
        <v>23.947000000000003</v>
      </c>
      <c r="K33" s="825">
        <f t="shared" si="7"/>
        <v>-2.0300000000000002</v>
      </c>
      <c r="L33" s="825">
        <f t="shared" si="7"/>
        <v>-4.3579999999999997</v>
      </c>
      <c r="M33" s="825">
        <f t="shared" si="7"/>
        <v>-4.5999999999999996</v>
      </c>
      <c r="N33" s="825">
        <f t="shared" si="7"/>
        <v>-5.3396999999999988</v>
      </c>
      <c r="O33" s="825">
        <f t="shared" si="7"/>
        <v>0.500865000000001</v>
      </c>
      <c r="P33" s="825">
        <f t="shared" si="7"/>
        <v>39.897604000000001</v>
      </c>
      <c r="Q33" s="825">
        <f t="shared" si="7"/>
        <v>76.601454999999987</v>
      </c>
      <c r="R33" s="825">
        <f t="shared" si="7"/>
        <v>333.74410899999998</v>
      </c>
      <c r="S33" s="825">
        <f t="shared" si="7"/>
        <v>271.40955817000008</v>
      </c>
      <c r="T33" s="825">
        <f t="shared" si="7"/>
        <v>418.44863629999998</v>
      </c>
      <c r="U33" s="825">
        <f t="shared" si="7"/>
        <v>128.82369755999997</v>
      </c>
      <c r="V33" s="825">
        <f t="shared" si="7"/>
        <v>376.40320299999996</v>
      </c>
      <c r="W33" s="825">
        <f t="shared" si="7"/>
        <v>213.10558399999996</v>
      </c>
      <c r="X33" s="825">
        <f t="shared" si="7"/>
        <v>337.83434300000005</v>
      </c>
      <c r="Y33" s="825">
        <v>233.04396399999996</v>
      </c>
      <c r="Z33" s="826">
        <v>42.563414999999999</v>
      </c>
      <c r="AA33" s="920">
        <f t="shared" si="0"/>
        <v>2527.31373403</v>
      </c>
      <c r="AB33" s="1006"/>
      <c r="AC33" s="1006"/>
      <c r="AD33" s="1006"/>
      <c r="AE33" s="1006"/>
      <c r="AF33" s="1006"/>
      <c r="AG33" s="1006"/>
      <c r="AH33" s="1006"/>
      <c r="AI33" s="1006"/>
      <c r="AJ33" s="1006"/>
      <c r="AK33" s="1006"/>
      <c r="AL33" s="1006"/>
      <c r="AM33" s="1006"/>
      <c r="AN33" s="1006"/>
      <c r="AO33" s="1006"/>
      <c r="AP33" s="1006"/>
      <c r="AQ33" s="1006"/>
      <c r="AR33" s="1006"/>
      <c r="AS33" s="1006"/>
      <c r="AT33" s="1006"/>
      <c r="AU33" s="1006"/>
      <c r="AV33" s="1006"/>
      <c r="AW33" s="1006"/>
      <c r="AX33" s="1006"/>
      <c r="AY33" s="1006"/>
    </row>
    <row r="34" spans="1:51" x14ac:dyDescent="0.2">
      <c r="A34" s="817"/>
      <c r="B34" s="1179"/>
      <c r="C34" s="241" t="s">
        <v>821</v>
      </c>
      <c r="D34" s="825">
        <v>-1.0469999999999999</v>
      </c>
      <c r="E34" s="825">
        <v>-1.1240000000000001</v>
      </c>
      <c r="F34" s="825">
        <v>-1.2549999999999999</v>
      </c>
      <c r="G34" s="825">
        <v>-1.369</v>
      </c>
      <c r="H34" s="825">
        <v>-2.0230000000000001</v>
      </c>
      <c r="I34" s="825">
        <v>-3.774</v>
      </c>
      <c r="J34" s="825">
        <v>-4.351</v>
      </c>
      <c r="K34" s="825">
        <v>-5.6040000000000001</v>
      </c>
      <c r="L34" s="825">
        <v>-5.4090000000000007</v>
      </c>
      <c r="M34" s="825">
        <v>-1.24</v>
      </c>
      <c r="N34" s="825">
        <v>-1.707055</v>
      </c>
      <c r="O34" s="826">
        <v>-10.696306</v>
      </c>
      <c r="P34" s="826">
        <v>-5.9416359999999999</v>
      </c>
      <c r="Q34" s="826">
        <v>-9.600263</v>
      </c>
      <c r="R34" s="826">
        <v>-16.974018999999998</v>
      </c>
      <c r="S34" s="826">
        <v>-28.056669100000001</v>
      </c>
      <c r="T34" s="826">
        <v>-36.212320890000008</v>
      </c>
      <c r="U34" s="826">
        <v>-27.375441879999997</v>
      </c>
      <c r="V34" s="826">
        <v>-34.713676</v>
      </c>
      <c r="W34" s="825">
        <v>-47.964547999999994</v>
      </c>
      <c r="X34" s="825">
        <v>-50.396422000000001</v>
      </c>
      <c r="Y34" s="825">
        <v>-53.478645</v>
      </c>
      <c r="Z34" s="826">
        <v>-10.251899999999999</v>
      </c>
      <c r="AA34" s="920">
        <f t="shared" si="0"/>
        <v>-360.56490186999997</v>
      </c>
      <c r="AB34" s="1006"/>
      <c r="AC34" s="1006"/>
      <c r="AD34" s="1006"/>
      <c r="AE34" s="1006"/>
      <c r="AF34" s="1006"/>
      <c r="AG34" s="1006"/>
      <c r="AH34" s="1006"/>
      <c r="AI34" s="1006"/>
      <c r="AJ34" s="1006"/>
      <c r="AK34" s="1006"/>
      <c r="AL34" s="1006"/>
      <c r="AM34" s="1006"/>
      <c r="AN34" s="1006"/>
      <c r="AO34" s="1006"/>
      <c r="AP34" s="1006"/>
      <c r="AQ34" s="1006"/>
      <c r="AR34" s="1006"/>
      <c r="AS34" s="1006"/>
      <c r="AT34" s="1006"/>
      <c r="AU34" s="1006"/>
      <c r="AV34" s="1006"/>
      <c r="AW34" s="1006"/>
      <c r="AX34" s="1006"/>
      <c r="AY34" s="1006"/>
    </row>
    <row r="35" spans="1:51" x14ac:dyDescent="0.2">
      <c r="A35" s="817"/>
      <c r="B35" s="1180"/>
      <c r="C35" s="827" t="s">
        <v>822</v>
      </c>
      <c r="D35" s="828">
        <f>+D33+D34</f>
        <v>-1.2939999999999998</v>
      </c>
      <c r="E35" s="828">
        <f t="shared" ref="E35:X35" si="8">+E33+E34</f>
        <v>-0.18299999999999983</v>
      </c>
      <c r="F35" s="828">
        <f t="shared" si="8"/>
        <v>0.80900000000000016</v>
      </c>
      <c r="G35" s="828">
        <f t="shared" si="8"/>
        <v>6.1719999999999997</v>
      </c>
      <c r="H35" s="828">
        <f t="shared" si="8"/>
        <v>16.451999999999998</v>
      </c>
      <c r="I35" s="828">
        <f t="shared" si="8"/>
        <v>14.769999999999996</v>
      </c>
      <c r="J35" s="828">
        <f t="shared" si="8"/>
        <v>19.596000000000004</v>
      </c>
      <c r="K35" s="828">
        <f t="shared" si="8"/>
        <v>-7.6340000000000003</v>
      </c>
      <c r="L35" s="828">
        <f t="shared" si="8"/>
        <v>-9.7669999999999995</v>
      </c>
      <c r="M35" s="828">
        <f t="shared" si="8"/>
        <v>-5.84</v>
      </c>
      <c r="N35" s="828">
        <f t="shared" si="8"/>
        <v>-7.0467549999999992</v>
      </c>
      <c r="O35" s="828">
        <f t="shared" si="8"/>
        <v>-10.195440999999999</v>
      </c>
      <c r="P35" s="828">
        <f t="shared" si="8"/>
        <v>33.955967999999999</v>
      </c>
      <c r="Q35" s="828">
        <f t="shared" si="8"/>
        <v>67.001191999999989</v>
      </c>
      <c r="R35" s="828">
        <f t="shared" si="8"/>
        <v>316.77008999999998</v>
      </c>
      <c r="S35" s="828">
        <f t="shared" si="8"/>
        <v>243.35288907000009</v>
      </c>
      <c r="T35" s="828">
        <f t="shared" si="8"/>
        <v>382.23631540999997</v>
      </c>
      <c r="U35" s="828">
        <f t="shared" si="8"/>
        <v>101.44825567999997</v>
      </c>
      <c r="V35" s="828">
        <f t="shared" si="8"/>
        <v>341.68952699999994</v>
      </c>
      <c r="W35" s="828">
        <f t="shared" si="8"/>
        <v>165.14103599999999</v>
      </c>
      <c r="X35" s="828">
        <f t="shared" si="8"/>
        <v>287.43792100000007</v>
      </c>
      <c r="Y35" s="828">
        <v>179.56531899999996</v>
      </c>
      <c r="Z35" s="829">
        <v>32.311515</v>
      </c>
      <c r="AA35" s="921">
        <f t="shared" si="0"/>
        <v>2166.7488321599999</v>
      </c>
      <c r="AB35" s="1006"/>
      <c r="AC35" s="1006"/>
      <c r="AD35" s="1006"/>
      <c r="AE35" s="1006"/>
      <c r="AF35" s="1006"/>
      <c r="AG35" s="1006"/>
      <c r="AH35" s="1006"/>
      <c r="AI35" s="1006"/>
      <c r="AJ35" s="1006"/>
      <c r="AK35" s="1006"/>
      <c r="AL35" s="1006"/>
      <c r="AM35" s="1006"/>
      <c r="AN35" s="1006"/>
      <c r="AO35" s="1006"/>
      <c r="AP35" s="1006"/>
      <c r="AQ35" s="1006"/>
      <c r="AR35" s="1006"/>
      <c r="AS35" s="1006"/>
      <c r="AT35" s="1006"/>
      <c r="AU35" s="1006"/>
      <c r="AV35" s="1006"/>
      <c r="AW35" s="1006"/>
      <c r="AX35" s="1006"/>
      <c r="AY35" s="1006"/>
    </row>
    <row r="36" spans="1:51" x14ac:dyDescent="0.2">
      <c r="A36" s="817"/>
      <c r="B36" s="924"/>
      <c r="C36" s="832"/>
      <c r="D36" s="832"/>
      <c r="E36" s="832"/>
      <c r="F36" s="832"/>
      <c r="G36" s="832"/>
      <c r="H36" s="833"/>
      <c r="I36" s="833"/>
      <c r="J36" s="833"/>
      <c r="K36" s="833"/>
      <c r="L36" s="833"/>
      <c r="M36" s="833"/>
      <c r="N36" s="833"/>
      <c r="O36" s="833"/>
      <c r="P36" s="833"/>
      <c r="Q36" s="833"/>
      <c r="R36" s="833"/>
      <c r="S36" s="833"/>
      <c r="T36" s="833"/>
      <c r="U36" s="833"/>
      <c r="V36" s="833"/>
      <c r="W36" s="833"/>
      <c r="X36" s="833"/>
      <c r="Y36" s="833"/>
      <c r="Z36" s="833"/>
      <c r="AA36" s="922">
        <f t="shared" si="0"/>
        <v>0</v>
      </c>
      <c r="AB36" s="1006"/>
      <c r="AC36" s="1006"/>
      <c r="AD36" s="1006"/>
      <c r="AE36" s="1006"/>
      <c r="AF36" s="1006"/>
      <c r="AG36" s="1006"/>
      <c r="AH36" s="1006"/>
      <c r="AI36" s="1006"/>
      <c r="AJ36" s="1006"/>
      <c r="AK36" s="1006"/>
      <c r="AL36" s="1006"/>
      <c r="AM36" s="1006"/>
      <c r="AN36" s="1006"/>
      <c r="AO36" s="1006"/>
      <c r="AP36" s="1006"/>
      <c r="AQ36" s="1006"/>
      <c r="AR36" s="1006"/>
      <c r="AS36" s="1006"/>
      <c r="AT36" s="1006"/>
      <c r="AU36" s="1006"/>
      <c r="AV36" s="1006"/>
      <c r="AW36" s="1006"/>
      <c r="AX36" s="1006"/>
      <c r="AY36" s="1006"/>
    </row>
    <row r="37" spans="1:51" ht="19.5" customHeight="1" x14ac:dyDescent="0.2">
      <c r="A37" s="817"/>
      <c r="B37" s="1181" t="s">
        <v>825</v>
      </c>
      <c r="C37" s="1182"/>
      <c r="D37" s="928">
        <f t="shared" ref="D37:AA37" si="9">+D31+D25+D19+D13</f>
        <v>4169.5439999999999</v>
      </c>
      <c r="E37" s="928">
        <f t="shared" si="9"/>
        <v>1674.0300000000002</v>
      </c>
      <c r="F37" s="928">
        <f t="shared" si="9"/>
        <v>4413.2350000000006</v>
      </c>
      <c r="G37" s="928">
        <f t="shared" si="9"/>
        <v>2446.616</v>
      </c>
      <c r="H37" s="928">
        <f t="shared" si="9"/>
        <v>2167.0589999999997</v>
      </c>
      <c r="I37" s="928">
        <f t="shared" si="9"/>
        <v>3504.828</v>
      </c>
      <c r="J37" s="928">
        <f t="shared" si="9"/>
        <v>2856.6289999999999</v>
      </c>
      <c r="K37" s="928">
        <f t="shared" si="9"/>
        <v>4026.5010000000002</v>
      </c>
      <c r="L37" s="928">
        <f t="shared" si="9"/>
        <v>13384.635</v>
      </c>
      <c r="M37" s="928">
        <f t="shared" si="9"/>
        <v>595.29999999999995</v>
      </c>
      <c r="N37" s="928">
        <f t="shared" si="9"/>
        <v>10238.2307</v>
      </c>
      <c r="O37" s="928">
        <f t="shared" si="9"/>
        <v>4577.743665</v>
      </c>
      <c r="P37" s="928">
        <f t="shared" si="9"/>
        <v>1007.4482939999999</v>
      </c>
      <c r="Q37" s="928">
        <f t="shared" si="9"/>
        <v>1688.9953949999999</v>
      </c>
      <c r="R37" s="928">
        <f t="shared" si="9"/>
        <v>2383.9015639999998</v>
      </c>
      <c r="S37" s="928">
        <f t="shared" si="9"/>
        <v>1871.1380659400002</v>
      </c>
      <c r="T37" s="928">
        <f t="shared" si="9"/>
        <v>3183.7038000000002</v>
      </c>
      <c r="U37" s="928">
        <f t="shared" si="9"/>
        <v>2430.7392</v>
      </c>
      <c r="V37" s="928">
        <f t="shared" si="9"/>
        <v>2578.3072190000003</v>
      </c>
      <c r="W37" s="928">
        <f t="shared" si="9"/>
        <v>2132.202436</v>
      </c>
      <c r="X37" s="928">
        <f t="shared" si="9"/>
        <v>2770.4889110000004</v>
      </c>
      <c r="Y37" s="928">
        <f t="shared" si="9"/>
        <v>2280.2355010000001</v>
      </c>
      <c r="Z37" s="926">
        <f t="shared" si="9"/>
        <v>231.902411</v>
      </c>
      <c r="AA37" s="837">
        <f t="shared" si="9"/>
        <v>76613.414161939989</v>
      </c>
      <c r="AB37" s="1006"/>
      <c r="AC37" s="1006"/>
      <c r="AD37" s="1006"/>
      <c r="AE37" s="1006"/>
      <c r="AF37" s="1006"/>
      <c r="AG37" s="1006"/>
      <c r="AH37" s="1006"/>
      <c r="AI37" s="1006"/>
      <c r="AJ37" s="1006"/>
      <c r="AK37" s="1006"/>
      <c r="AL37" s="1006"/>
      <c r="AM37" s="1006"/>
      <c r="AN37" s="1006"/>
      <c r="AO37" s="1006"/>
      <c r="AP37" s="1006"/>
      <c r="AQ37" s="1006"/>
      <c r="AR37" s="1006"/>
      <c r="AS37" s="1006"/>
      <c r="AT37" s="1006"/>
      <c r="AU37" s="1006"/>
      <c r="AV37" s="1006"/>
      <c r="AW37" s="1006"/>
      <c r="AX37" s="1006"/>
      <c r="AY37" s="1006"/>
    </row>
    <row r="38" spans="1:51" ht="23.25" customHeight="1" x14ac:dyDescent="0.2">
      <c r="A38" s="817"/>
      <c r="B38" s="1181" t="s">
        <v>826</v>
      </c>
      <c r="C38" s="1182"/>
      <c r="D38" s="929">
        <f t="shared" ref="D38:AA41" si="10">+D14+D20+D26+D32</f>
        <v>-813.471</v>
      </c>
      <c r="E38" s="929">
        <f t="shared" si="10"/>
        <v>-863.42599999999993</v>
      </c>
      <c r="F38" s="929">
        <f t="shared" si="10"/>
        <v>-793.90099999999995</v>
      </c>
      <c r="G38" s="929">
        <f t="shared" si="10"/>
        <v>-1047.4850000000001</v>
      </c>
      <c r="H38" s="929">
        <f t="shared" si="10"/>
        <v>-1091.1570000000002</v>
      </c>
      <c r="I38" s="929">
        <f t="shared" si="10"/>
        <v>-1365.3579999999999</v>
      </c>
      <c r="J38" s="929">
        <f t="shared" si="10"/>
        <v>-1648.45</v>
      </c>
      <c r="K38" s="929">
        <f t="shared" si="10"/>
        <v>-2199.5589999999997</v>
      </c>
      <c r="L38" s="929">
        <f t="shared" si="10"/>
        <v>-2205.9290000000001</v>
      </c>
      <c r="M38" s="929">
        <f t="shared" si="10"/>
        <v>-3011.32</v>
      </c>
      <c r="N38" s="929">
        <f t="shared" si="10"/>
        <v>-11060.6613</v>
      </c>
      <c r="O38" s="929">
        <f t="shared" si="10"/>
        <v>-6871.1496800000004</v>
      </c>
      <c r="P38" s="929">
        <f t="shared" si="10"/>
        <v>-5066.7495000000008</v>
      </c>
      <c r="Q38" s="929">
        <f t="shared" si="10"/>
        <v>-11911.209779999999</v>
      </c>
      <c r="R38" s="929">
        <f t="shared" si="10"/>
        <v>-2594.0950980400003</v>
      </c>
      <c r="S38" s="929">
        <f t="shared" si="10"/>
        <v>-2271.5969318299994</v>
      </c>
      <c r="T38" s="929">
        <f t="shared" si="10"/>
        <v>-1691.8605636999998</v>
      </c>
      <c r="U38" s="929">
        <f t="shared" si="10"/>
        <v>-1680.0644024400001</v>
      </c>
      <c r="V38" s="929">
        <f t="shared" si="10"/>
        <v>-1618.3839170000001</v>
      </c>
      <c r="W38" s="929">
        <f t="shared" si="10"/>
        <v>-1742.030784</v>
      </c>
      <c r="X38" s="929">
        <f t="shared" si="10"/>
        <v>-1722.7117680000001</v>
      </c>
      <c r="Y38" s="929">
        <f t="shared" si="10"/>
        <v>-1805.3771299999999</v>
      </c>
      <c r="Z38" s="926">
        <f t="shared" si="10"/>
        <v>-425.14783199999999</v>
      </c>
      <c r="AA38" s="837">
        <f t="shared" si="10"/>
        <v>-65501.094687010009</v>
      </c>
      <c r="AB38" s="1006"/>
      <c r="AC38" s="1006"/>
      <c r="AD38" s="1006"/>
      <c r="AE38" s="1006"/>
      <c r="AF38" s="1006"/>
      <c r="AG38" s="1006"/>
      <c r="AH38" s="1006"/>
      <c r="AI38" s="1006"/>
      <c r="AJ38" s="1006"/>
      <c r="AK38" s="1006"/>
      <c r="AL38" s="1006"/>
      <c r="AM38" s="1006"/>
      <c r="AN38" s="1006"/>
      <c r="AO38" s="1006"/>
      <c r="AP38" s="1006"/>
      <c r="AQ38" s="1006"/>
      <c r="AR38" s="1006"/>
      <c r="AS38" s="1006"/>
      <c r="AT38" s="1006"/>
      <c r="AU38" s="1006"/>
      <c r="AV38" s="1006"/>
      <c r="AW38" s="1006"/>
      <c r="AX38" s="1006"/>
      <c r="AY38" s="1006"/>
    </row>
    <row r="39" spans="1:51" ht="23.25" customHeight="1" x14ac:dyDescent="0.2">
      <c r="A39" s="817"/>
      <c r="B39" s="1181" t="s">
        <v>827</v>
      </c>
      <c r="C39" s="1182"/>
      <c r="D39" s="929">
        <f t="shared" si="10"/>
        <v>3356.0729999999999</v>
      </c>
      <c r="E39" s="929">
        <f t="shared" si="10"/>
        <v>810.60400000000016</v>
      </c>
      <c r="F39" s="929">
        <f t="shared" si="10"/>
        <v>3619.3340000000003</v>
      </c>
      <c r="G39" s="929">
        <f t="shared" si="10"/>
        <v>1399.1309999999996</v>
      </c>
      <c r="H39" s="929">
        <f t="shared" si="10"/>
        <v>1075.9019999999998</v>
      </c>
      <c r="I39" s="929">
        <f t="shared" si="10"/>
        <v>2139.4699999999993</v>
      </c>
      <c r="J39" s="929">
        <f t="shared" si="10"/>
        <v>1208.1790000000001</v>
      </c>
      <c r="K39" s="929">
        <f t="shared" si="10"/>
        <v>1826.9420000000002</v>
      </c>
      <c r="L39" s="929">
        <f t="shared" si="10"/>
        <v>11178.706</v>
      </c>
      <c r="M39" s="929">
        <f t="shared" si="10"/>
        <v>-2416.02</v>
      </c>
      <c r="N39" s="929">
        <f t="shared" si="10"/>
        <v>-822.43059999999969</v>
      </c>
      <c r="O39" s="929">
        <f t="shared" si="10"/>
        <v>-2293.406015</v>
      </c>
      <c r="P39" s="929">
        <f t="shared" si="10"/>
        <v>-4059.301206000001</v>
      </c>
      <c r="Q39" s="929">
        <f t="shared" si="10"/>
        <v>-10222.214384999999</v>
      </c>
      <c r="R39" s="929">
        <f t="shared" si="10"/>
        <v>-210.19353404000037</v>
      </c>
      <c r="S39" s="929">
        <f t="shared" si="10"/>
        <v>-400.45886588999952</v>
      </c>
      <c r="T39" s="929">
        <f t="shared" si="10"/>
        <v>1491.8432363000002</v>
      </c>
      <c r="U39" s="929">
        <f t="shared" si="10"/>
        <v>750.67479756000012</v>
      </c>
      <c r="V39" s="929">
        <f t="shared" si="10"/>
        <v>959.92330199999981</v>
      </c>
      <c r="W39" s="929">
        <f t="shared" si="10"/>
        <v>390.17165200000005</v>
      </c>
      <c r="X39" s="929">
        <f t="shared" si="10"/>
        <v>1047.7771430000003</v>
      </c>
      <c r="Y39" s="929">
        <f t="shared" si="10"/>
        <v>474.85837100000015</v>
      </c>
      <c r="Z39" s="926">
        <f t="shared" si="10"/>
        <v>-193.24542100000002</v>
      </c>
      <c r="AA39" s="837">
        <f t="shared" si="10"/>
        <v>11112.31947493</v>
      </c>
      <c r="AB39" s="1006"/>
      <c r="AC39" s="1006"/>
      <c r="AD39" s="1006"/>
      <c r="AE39" s="1006"/>
      <c r="AF39" s="1006"/>
      <c r="AG39" s="1006"/>
      <c r="AH39" s="1006"/>
      <c r="AI39" s="1006"/>
      <c r="AJ39" s="1006"/>
      <c r="AK39" s="1006"/>
      <c r="AL39" s="1006"/>
      <c r="AM39" s="1006"/>
      <c r="AN39" s="1006"/>
      <c r="AO39" s="1006"/>
      <c r="AP39" s="1006"/>
      <c r="AQ39" s="1006"/>
      <c r="AR39" s="1006"/>
      <c r="AS39" s="1006"/>
      <c r="AT39" s="1006"/>
      <c r="AU39" s="1006"/>
      <c r="AV39" s="1006"/>
      <c r="AW39" s="1006"/>
      <c r="AX39" s="1006"/>
      <c r="AY39" s="1006"/>
    </row>
    <row r="40" spans="1:51" ht="21" customHeight="1" x14ac:dyDescent="0.2">
      <c r="A40" s="817"/>
      <c r="B40" s="1181" t="s">
        <v>828</v>
      </c>
      <c r="C40" s="1182"/>
      <c r="D40" s="929">
        <f t="shared" si="10"/>
        <v>-762.18700000000001</v>
      </c>
      <c r="E40" s="929">
        <f t="shared" si="10"/>
        <v>-765.98399999999992</v>
      </c>
      <c r="F40" s="929">
        <f t="shared" si="10"/>
        <v>-889.6149999999999</v>
      </c>
      <c r="G40" s="929">
        <f t="shared" si="10"/>
        <v>-965.10900000000004</v>
      </c>
      <c r="H40" s="929">
        <f t="shared" si="10"/>
        <v>-949.28499999999997</v>
      </c>
      <c r="I40" s="929">
        <f t="shared" si="10"/>
        <v>-961.51099999999997</v>
      </c>
      <c r="J40" s="929">
        <f t="shared" si="10"/>
        <v>-1166.223</v>
      </c>
      <c r="K40" s="929">
        <f t="shared" si="10"/>
        <v>-1406.0690000000002</v>
      </c>
      <c r="L40" s="929">
        <f t="shared" si="10"/>
        <v>-1610.2900000000002</v>
      </c>
      <c r="M40" s="929">
        <f t="shared" si="10"/>
        <v>-1687.3100000000002</v>
      </c>
      <c r="N40" s="929">
        <f t="shared" si="10"/>
        <v>-1586.6162750000001</v>
      </c>
      <c r="O40" s="929">
        <f t="shared" si="10"/>
        <v>-1227.4950059999999</v>
      </c>
      <c r="P40" s="929">
        <f t="shared" si="10"/>
        <v>-1254.5962950000001</v>
      </c>
      <c r="Q40" s="929">
        <f t="shared" si="10"/>
        <v>-912.78031800000008</v>
      </c>
      <c r="R40" s="929">
        <f t="shared" si="10"/>
        <v>-847.82981900000004</v>
      </c>
      <c r="S40" s="929">
        <f t="shared" si="10"/>
        <v>-705.58286910000004</v>
      </c>
      <c r="T40" s="929">
        <f t="shared" si="10"/>
        <v>-562.56332089</v>
      </c>
      <c r="U40" s="929">
        <f t="shared" si="10"/>
        <v>-533.86784188000013</v>
      </c>
      <c r="V40" s="929">
        <f t="shared" si="10"/>
        <v>-487.493923</v>
      </c>
      <c r="W40" s="929">
        <f t="shared" si="10"/>
        <v>-489.42686699999996</v>
      </c>
      <c r="X40" s="929">
        <f t="shared" si="10"/>
        <v>-555.42711199999997</v>
      </c>
      <c r="Y40" s="929">
        <f t="shared" si="10"/>
        <v>-548.34751500000004</v>
      </c>
      <c r="Z40" s="926">
        <f t="shared" si="10"/>
        <v>-138.534795</v>
      </c>
      <c r="AA40" s="837">
        <f t="shared" si="10"/>
        <v>-21014.144956870001</v>
      </c>
      <c r="AB40" s="1006"/>
      <c r="AC40" s="1006"/>
      <c r="AD40" s="1006"/>
      <c r="AE40" s="1006"/>
      <c r="AF40" s="1006"/>
      <c r="AG40" s="1006"/>
      <c r="AH40" s="1006"/>
      <c r="AI40" s="1006"/>
      <c r="AJ40" s="1006"/>
      <c r="AK40" s="1006"/>
      <c r="AL40" s="1006"/>
      <c r="AM40" s="1006"/>
      <c r="AN40" s="1006"/>
      <c r="AO40" s="1006"/>
      <c r="AP40" s="1006"/>
      <c r="AQ40" s="1006"/>
      <c r="AR40" s="1006"/>
      <c r="AS40" s="1006"/>
      <c r="AT40" s="1006"/>
      <c r="AU40" s="1006"/>
      <c r="AV40" s="1006"/>
      <c r="AW40" s="1006"/>
      <c r="AX40" s="1006"/>
      <c r="AY40" s="1006"/>
    </row>
    <row r="41" spans="1:51" ht="27" customHeight="1" thickBot="1" x14ac:dyDescent="0.25">
      <c r="A41" s="817"/>
      <c r="B41" s="1171" t="s">
        <v>829</v>
      </c>
      <c r="C41" s="1172"/>
      <c r="D41" s="930">
        <f>+D17+D23+D29+D35</f>
        <v>2593.8859999999995</v>
      </c>
      <c r="E41" s="930">
        <f t="shared" si="10"/>
        <v>44.620000000000168</v>
      </c>
      <c r="F41" s="930">
        <f t="shared" si="10"/>
        <v>2729.7190000000001</v>
      </c>
      <c r="G41" s="930">
        <f t="shared" si="10"/>
        <v>434.02199999999982</v>
      </c>
      <c r="H41" s="930">
        <f t="shared" si="10"/>
        <v>126.61700000000002</v>
      </c>
      <c r="I41" s="930">
        <f t="shared" si="10"/>
        <v>1177.9589999999996</v>
      </c>
      <c r="J41" s="930">
        <f t="shared" si="10"/>
        <v>41.956000000000017</v>
      </c>
      <c r="K41" s="930">
        <f t="shared" si="10"/>
        <v>420.87300000000027</v>
      </c>
      <c r="L41" s="930">
        <f t="shared" si="10"/>
        <v>9568.4159999999993</v>
      </c>
      <c r="M41" s="930">
        <f t="shared" si="10"/>
        <v>-4103.33</v>
      </c>
      <c r="N41" s="930">
        <f t="shared" si="10"/>
        <v>-2409.0468749999995</v>
      </c>
      <c r="O41" s="930">
        <f t="shared" si="10"/>
        <v>-3520.9010210000001</v>
      </c>
      <c r="P41" s="930">
        <f t="shared" si="10"/>
        <v>-5313.8975010000004</v>
      </c>
      <c r="Q41" s="930">
        <f t="shared" si="10"/>
        <v>-11134.994703000002</v>
      </c>
      <c r="R41" s="930">
        <f t="shared" si="10"/>
        <v>-1058.0233530400003</v>
      </c>
      <c r="S41" s="930">
        <f t="shared" si="10"/>
        <v>-1106.0417349899994</v>
      </c>
      <c r="T41" s="930">
        <f t="shared" si="10"/>
        <v>929.27991541000017</v>
      </c>
      <c r="U41" s="930">
        <f t="shared" si="10"/>
        <v>216.80695567999999</v>
      </c>
      <c r="V41" s="930">
        <f t="shared" si="10"/>
        <v>472.42937899999981</v>
      </c>
      <c r="W41" s="930">
        <f t="shared" si="10"/>
        <v>-99.255214999999907</v>
      </c>
      <c r="X41" s="930">
        <f t="shared" si="10"/>
        <v>492.35003100000029</v>
      </c>
      <c r="Y41" s="930">
        <f t="shared" si="10"/>
        <v>-73.489143999999868</v>
      </c>
      <c r="Z41" s="927">
        <f t="shared" si="10"/>
        <v>-331.780216</v>
      </c>
      <c r="AA41" s="838">
        <f t="shared" si="10"/>
        <v>-9901.8254819400026</v>
      </c>
      <c r="AB41" s="1006"/>
      <c r="AC41" s="1006"/>
      <c r="AD41" s="1006"/>
      <c r="AE41" s="1006"/>
      <c r="AF41" s="1006"/>
      <c r="AG41" s="1006"/>
      <c r="AH41" s="1006"/>
      <c r="AI41" s="1006"/>
      <c r="AJ41" s="1006"/>
      <c r="AK41" s="1006"/>
      <c r="AL41" s="1006"/>
      <c r="AM41" s="1006"/>
      <c r="AN41" s="1006"/>
      <c r="AO41" s="1006"/>
      <c r="AP41" s="1006"/>
      <c r="AQ41" s="1006"/>
      <c r="AR41" s="1006"/>
      <c r="AS41" s="1006"/>
      <c r="AT41" s="1006"/>
      <c r="AU41" s="1006"/>
      <c r="AV41" s="1006"/>
      <c r="AW41" s="1006"/>
      <c r="AX41" s="1006"/>
      <c r="AY41" s="1006"/>
    </row>
    <row r="42" spans="1:51" ht="13.5" thickTop="1" x14ac:dyDescent="0.2">
      <c r="AC42" s="995"/>
    </row>
  </sheetData>
  <mergeCells count="12">
    <mergeCell ref="B41:C41"/>
    <mergeCell ref="B8:Z8"/>
    <mergeCell ref="B9:Z9"/>
    <mergeCell ref="B12:C12"/>
    <mergeCell ref="B13:B17"/>
    <mergeCell ref="B19:B23"/>
    <mergeCell ref="B25:B29"/>
    <mergeCell ref="B31:B35"/>
    <mergeCell ref="B37:C37"/>
    <mergeCell ref="B38:C38"/>
    <mergeCell ref="B39:C39"/>
    <mergeCell ref="B40:C40"/>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1" orientation="landscape" horizontalDpi="4294967293" r:id="rId1"/>
  <headerFooter alignWithMargins="0">
    <oddFooter>&amp;R&amp;8&amp;A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showGridLines="0" view="pageBreakPreview" zoomScale="85" zoomScaleSheetLayoutView="85" workbookViewId="0"/>
  </sheetViews>
  <sheetFormatPr baseColWidth="10" defaultRowHeight="12.75" x14ac:dyDescent="0.2"/>
  <cols>
    <col min="1" max="1" width="7.140625" style="199" customWidth="1"/>
    <col min="2" max="2" width="28.7109375" style="839" customWidth="1"/>
    <col min="3" max="6" width="18.85546875" style="839" customWidth="1"/>
    <col min="7" max="7" width="14.5703125" style="839" bestFit="1" customWidth="1"/>
    <col min="8" max="8" width="13.5703125" style="839" bestFit="1" customWidth="1"/>
    <col min="9" max="16384" width="11.42578125" style="839"/>
  </cols>
  <sheetData>
    <row r="1" spans="1:10" x14ac:dyDescent="0.2">
      <c r="A1" s="16" t="s">
        <v>66</v>
      </c>
    </row>
    <row r="2" spans="1:10" x14ac:dyDescent="0.2">
      <c r="A2" s="16"/>
    </row>
    <row r="4" spans="1:10" ht="14.25" x14ac:dyDescent="0.2">
      <c r="B4" s="840" t="s">
        <v>67</v>
      </c>
      <c r="C4" s="841"/>
      <c r="D4" s="841"/>
      <c r="E4" s="841"/>
      <c r="F4" s="841"/>
    </row>
    <row r="5" spans="1:10" ht="14.25" x14ac:dyDescent="0.2">
      <c r="B5" s="842" t="s">
        <v>68</v>
      </c>
      <c r="C5" s="841"/>
      <c r="D5" s="841"/>
      <c r="E5" s="841"/>
      <c r="F5" s="841"/>
    </row>
    <row r="6" spans="1:10" x14ac:dyDescent="0.2">
      <c r="B6" s="843"/>
      <c r="C6" s="841"/>
      <c r="D6" s="841"/>
      <c r="E6" s="841"/>
      <c r="F6" s="841"/>
    </row>
    <row r="7" spans="1:10" x14ac:dyDescent="0.2">
      <c r="B7" s="843"/>
      <c r="C7" s="841"/>
      <c r="D7" s="841"/>
      <c r="E7" s="841"/>
      <c r="F7" s="841"/>
    </row>
    <row r="8" spans="1:10" ht="36" customHeight="1" x14ac:dyDescent="0.2">
      <c r="B8" s="1183" t="s">
        <v>830</v>
      </c>
      <c r="C8" s="1183"/>
      <c r="D8" s="1183"/>
      <c r="E8" s="1183"/>
      <c r="F8" s="1183"/>
    </row>
    <row r="9" spans="1:10" ht="14.25" x14ac:dyDescent="0.2">
      <c r="B9" s="1184" t="s">
        <v>831</v>
      </c>
      <c r="C9" s="1184"/>
      <c r="D9" s="1184"/>
      <c r="E9" s="1184"/>
      <c r="F9" s="1184"/>
    </row>
    <row r="10" spans="1:10" x14ac:dyDescent="0.2">
      <c r="B10" s="841"/>
      <c r="C10" s="841"/>
      <c r="D10" s="841"/>
      <c r="E10" s="841"/>
      <c r="F10" s="841"/>
    </row>
    <row r="11" spans="1:10" ht="13.5" thickBot="1" x14ac:dyDescent="0.25">
      <c r="B11" s="21" t="s">
        <v>832</v>
      </c>
      <c r="C11" s="21"/>
      <c r="D11" s="21"/>
      <c r="E11" s="21"/>
      <c r="F11" s="21"/>
    </row>
    <row r="12" spans="1:10" ht="15.75" thickTop="1" thickBot="1" x14ac:dyDescent="0.25">
      <c r="B12" s="844" t="s">
        <v>833</v>
      </c>
      <c r="C12" s="845" t="s">
        <v>834</v>
      </c>
      <c r="D12" s="845" t="s">
        <v>835</v>
      </c>
      <c r="E12" s="845" t="s">
        <v>836</v>
      </c>
      <c r="F12" s="846" t="s">
        <v>837</v>
      </c>
    </row>
    <row r="13" spans="1:10" ht="13.5" thickTop="1" x14ac:dyDescent="0.2">
      <c r="B13" s="847">
        <v>34669</v>
      </c>
      <c r="C13" s="848">
        <v>80.67880000000001</v>
      </c>
      <c r="D13" s="849">
        <v>60.890779999999999</v>
      </c>
      <c r="E13" s="849">
        <v>19.78802000000001</v>
      </c>
      <c r="F13" s="850">
        <v>0.75473085866423384</v>
      </c>
      <c r="G13" s="995"/>
      <c r="H13" s="995"/>
      <c r="I13" s="995"/>
      <c r="J13" s="995"/>
    </row>
    <row r="14" spans="1:10" x14ac:dyDescent="0.2">
      <c r="A14" s="851"/>
      <c r="B14" s="847">
        <v>35034</v>
      </c>
      <c r="C14" s="848">
        <v>87.090999999999994</v>
      </c>
      <c r="D14" s="849">
        <v>66.360939999999999</v>
      </c>
      <c r="E14" s="849">
        <v>20.730059999999995</v>
      </c>
      <c r="F14" s="850">
        <v>0.76197241965300666</v>
      </c>
      <c r="G14" s="995"/>
      <c r="H14" s="995"/>
      <c r="I14" s="995"/>
      <c r="J14" s="995"/>
    </row>
    <row r="15" spans="1:10" x14ac:dyDescent="0.2">
      <c r="B15" s="847">
        <v>35400</v>
      </c>
      <c r="C15" s="848">
        <v>97.105034000000003</v>
      </c>
      <c r="D15" s="849">
        <v>72.907479999999993</v>
      </c>
      <c r="E15" s="849">
        <v>24.197554000000011</v>
      </c>
      <c r="F15" s="850">
        <v>0.75081050895878365</v>
      </c>
      <c r="G15" s="995"/>
      <c r="H15" s="995"/>
      <c r="I15" s="995"/>
      <c r="J15" s="995"/>
    </row>
    <row r="16" spans="1:10" x14ac:dyDescent="0.2">
      <c r="B16" s="847">
        <v>35765</v>
      </c>
      <c r="C16" s="848">
        <v>101.10097</v>
      </c>
      <c r="D16" s="849">
        <v>72.871874685562389</v>
      </c>
      <c r="E16" s="849">
        <v>28.229095314437615</v>
      </c>
      <c r="F16" s="850">
        <v>0.72078314071133431</v>
      </c>
      <c r="G16" s="995"/>
      <c r="H16" s="995"/>
      <c r="I16" s="995"/>
      <c r="J16" s="995"/>
    </row>
    <row r="17" spans="2:10" x14ac:dyDescent="0.2">
      <c r="B17" s="847">
        <v>35855</v>
      </c>
      <c r="C17" s="848">
        <v>103.138215</v>
      </c>
      <c r="D17" s="849">
        <v>73.147054036038583</v>
      </c>
      <c r="E17" s="849">
        <v>29.99116096396142</v>
      </c>
      <c r="F17" s="850">
        <v>0.70921388387455209</v>
      </c>
      <c r="G17" s="995"/>
      <c r="H17" s="995"/>
      <c r="I17" s="995"/>
      <c r="J17" s="995"/>
    </row>
    <row r="18" spans="2:10" x14ac:dyDescent="0.2">
      <c r="B18" s="847">
        <v>35947</v>
      </c>
      <c r="C18" s="848">
        <v>105.11323899999999</v>
      </c>
      <c r="D18" s="849">
        <v>74.463901863181434</v>
      </c>
      <c r="E18" s="849">
        <v>30.649337136818559</v>
      </c>
      <c r="F18" s="850">
        <v>0.70841601468661275</v>
      </c>
      <c r="G18" s="995"/>
      <c r="H18" s="995"/>
      <c r="I18" s="995"/>
      <c r="J18" s="995"/>
    </row>
    <row r="19" spans="2:10" x14ac:dyDescent="0.2">
      <c r="B19" s="847">
        <v>36039</v>
      </c>
      <c r="C19" s="848">
        <v>109.37621899999999</v>
      </c>
      <c r="D19" s="849">
        <v>77.487813953657636</v>
      </c>
      <c r="E19" s="849">
        <v>31.888405046342356</v>
      </c>
      <c r="F19" s="850">
        <v>0.70845211749052728</v>
      </c>
      <c r="G19" s="995"/>
      <c r="H19" s="995"/>
      <c r="I19" s="995"/>
      <c r="J19" s="995"/>
    </row>
    <row r="20" spans="2:10" x14ac:dyDescent="0.2">
      <c r="B20" s="847">
        <v>36130</v>
      </c>
      <c r="C20" s="848">
        <v>112.35724600000002</v>
      </c>
      <c r="D20" s="849">
        <v>81.152901187211896</v>
      </c>
      <c r="E20" s="849">
        <v>31.204344812788122</v>
      </c>
      <c r="F20" s="850">
        <v>0.72227563487282243</v>
      </c>
      <c r="G20" s="995"/>
      <c r="H20" s="995"/>
      <c r="I20" s="995"/>
      <c r="J20" s="995"/>
    </row>
    <row r="21" spans="2:10" x14ac:dyDescent="0.2">
      <c r="B21" s="847">
        <v>36220</v>
      </c>
      <c r="C21" s="848">
        <v>113.600734</v>
      </c>
      <c r="D21" s="849">
        <v>79.350036887688091</v>
      </c>
      <c r="E21" s="849">
        <v>34.250697112311911</v>
      </c>
      <c r="F21" s="850">
        <v>0.69849933265121411</v>
      </c>
      <c r="G21" s="995"/>
      <c r="H21" s="995"/>
      <c r="I21" s="995"/>
      <c r="J21" s="995"/>
    </row>
    <row r="22" spans="2:10" x14ac:dyDescent="0.2">
      <c r="B22" s="847">
        <v>36312</v>
      </c>
      <c r="C22" s="848">
        <v>115.366322</v>
      </c>
      <c r="D22" s="849">
        <v>79.789514525655477</v>
      </c>
      <c r="E22" s="849">
        <v>35.57680747434452</v>
      </c>
      <c r="F22" s="850">
        <v>0.69161877697423235</v>
      </c>
      <c r="G22" s="995"/>
      <c r="H22" s="995"/>
      <c r="I22" s="995"/>
      <c r="J22" s="995"/>
    </row>
    <row r="23" spans="2:10" x14ac:dyDescent="0.2">
      <c r="B23" s="847">
        <v>36404</v>
      </c>
      <c r="C23" s="848">
        <v>118.79364100000001</v>
      </c>
      <c r="D23" s="849">
        <v>80.823510011480138</v>
      </c>
      <c r="E23" s="849">
        <v>37.97013098851987</v>
      </c>
      <c r="F23" s="850">
        <v>0.68036899392182226</v>
      </c>
      <c r="G23" s="995"/>
      <c r="H23" s="995"/>
      <c r="I23" s="995"/>
      <c r="J23" s="995"/>
    </row>
    <row r="24" spans="2:10" x14ac:dyDescent="0.2">
      <c r="B24" s="847">
        <v>36525</v>
      </c>
      <c r="C24" s="848">
        <v>121.87698899999998</v>
      </c>
      <c r="D24" s="849">
        <v>82.473843121517334</v>
      </c>
      <c r="E24" s="849">
        <v>39.403145878482647</v>
      </c>
      <c r="F24" s="850">
        <v>0.67669741267990591</v>
      </c>
      <c r="G24" s="995"/>
      <c r="H24" s="995"/>
      <c r="I24" s="995"/>
      <c r="J24" s="995"/>
    </row>
    <row r="25" spans="2:10" x14ac:dyDescent="0.2">
      <c r="B25" s="847">
        <v>36616</v>
      </c>
      <c r="C25" s="848">
        <v>122.92013499999999</v>
      </c>
      <c r="D25" s="849">
        <v>81.941096864934934</v>
      </c>
      <c r="E25" s="849">
        <v>40.979038135065053</v>
      </c>
      <c r="F25" s="850">
        <v>0.66662062212130624</v>
      </c>
      <c r="G25" s="995"/>
      <c r="H25" s="995"/>
      <c r="I25" s="995"/>
      <c r="J25" s="995"/>
    </row>
    <row r="26" spans="2:10" x14ac:dyDescent="0.2">
      <c r="B26" s="847">
        <v>36707</v>
      </c>
      <c r="C26" s="848">
        <v>123.52233585799999</v>
      </c>
      <c r="D26" s="849">
        <v>81.622402065135688</v>
      </c>
      <c r="E26" s="849">
        <v>41.899933792864303</v>
      </c>
      <c r="F26" s="850">
        <v>0.66079062946937761</v>
      </c>
      <c r="G26" s="995"/>
      <c r="H26" s="995"/>
      <c r="I26" s="995"/>
      <c r="J26" s="995"/>
    </row>
    <row r="27" spans="2:10" x14ac:dyDescent="0.2">
      <c r="B27" s="847">
        <v>36799</v>
      </c>
      <c r="C27" s="848">
        <v>123.66611999999999</v>
      </c>
      <c r="D27" s="849">
        <v>78.41624640084504</v>
      </c>
      <c r="E27" s="849">
        <v>45.249873599154952</v>
      </c>
      <c r="F27" s="850">
        <v>0.63409643967842644</v>
      </c>
      <c r="G27" s="995"/>
      <c r="H27" s="995"/>
      <c r="I27" s="995"/>
      <c r="J27" s="995"/>
    </row>
    <row r="28" spans="2:10" x14ac:dyDescent="0.2">
      <c r="B28" s="847">
        <v>36891</v>
      </c>
      <c r="C28" s="848">
        <v>128.018462</v>
      </c>
      <c r="D28" s="849">
        <v>81.396831382396854</v>
      </c>
      <c r="E28" s="849">
        <v>46.621630617603145</v>
      </c>
      <c r="F28" s="850">
        <v>0.63582103792495848</v>
      </c>
      <c r="G28" s="995"/>
      <c r="H28" s="995"/>
      <c r="I28" s="995"/>
      <c r="J28" s="995"/>
    </row>
    <row r="29" spans="2:10" x14ac:dyDescent="0.2">
      <c r="B29" s="847">
        <v>36981</v>
      </c>
      <c r="C29" s="848">
        <v>127.40131300000002</v>
      </c>
      <c r="D29" s="849">
        <v>79.863905308167318</v>
      </c>
      <c r="E29" s="849">
        <v>47.537407691832698</v>
      </c>
      <c r="F29" s="850">
        <v>0.62686877731132418</v>
      </c>
      <c r="G29" s="995"/>
      <c r="H29" s="995"/>
      <c r="I29" s="995"/>
      <c r="J29" s="995"/>
    </row>
    <row r="30" spans="2:10" x14ac:dyDescent="0.2">
      <c r="B30" s="847">
        <v>37072</v>
      </c>
      <c r="C30" s="848">
        <v>132.14300400000002</v>
      </c>
      <c r="D30" s="849">
        <v>79.440651091643872</v>
      </c>
      <c r="E30" s="849">
        <v>52.702352908356147</v>
      </c>
      <c r="F30" s="850">
        <v>0.60117182663445323</v>
      </c>
      <c r="G30" s="995"/>
      <c r="H30" s="995"/>
      <c r="I30" s="995"/>
      <c r="J30" s="995"/>
    </row>
    <row r="31" spans="2:10" x14ac:dyDescent="0.2">
      <c r="B31" s="847">
        <v>37164</v>
      </c>
      <c r="C31" s="848">
        <v>141.252377</v>
      </c>
      <c r="D31" s="849">
        <v>88.025936751179486</v>
      </c>
      <c r="E31" s="849">
        <v>53.226440248820509</v>
      </c>
      <c r="F31" s="850">
        <v>0.62318198546973469</v>
      </c>
      <c r="G31" s="995"/>
      <c r="H31" s="995"/>
      <c r="I31" s="995"/>
      <c r="J31" s="995"/>
    </row>
    <row r="32" spans="2:10" x14ac:dyDescent="0.2">
      <c r="B32" s="847">
        <v>37256</v>
      </c>
      <c r="C32" s="848">
        <v>144.45264800000001</v>
      </c>
      <c r="D32" s="849">
        <v>84.564217810528916</v>
      </c>
      <c r="E32" s="849">
        <v>59.888430189471094</v>
      </c>
      <c r="F32" s="850">
        <v>0.58541133708070836</v>
      </c>
      <c r="G32" s="995"/>
      <c r="H32" s="995"/>
      <c r="I32" s="995"/>
      <c r="J32" s="995"/>
    </row>
    <row r="33" spans="2:10" x14ac:dyDescent="0.2">
      <c r="B33" s="847">
        <v>37346</v>
      </c>
      <c r="C33" s="848">
        <v>112.616083</v>
      </c>
      <c r="D33" s="849" t="s">
        <v>838</v>
      </c>
      <c r="E33" s="849" t="s">
        <v>838</v>
      </c>
      <c r="F33" s="852" t="s">
        <v>838</v>
      </c>
      <c r="G33" s="995"/>
      <c r="H33" s="995"/>
      <c r="I33" s="995"/>
      <c r="J33" s="995"/>
    </row>
    <row r="34" spans="2:10" x14ac:dyDescent="0.2">
      <c r="B34" s="847">
        <v>37437</v>
      </c>
      <c r="C34" s="848">
        <v>114.55845100000001</v>
      </c>
      <c r="D34" s="849">
        <v>84.341264316442448</v>
      </c>
      <c r="E34" s="849">
        <v>30.217186683557557</v>
      </c>
      <c r="F34" s="850">
        <v>0.73622909161404815</v>
      </c>
      <c r="G34" s="995"/>
      <c r="H34" s="995"/>
      <c r="I34" s="995"/>
      <c r="J34" s="995"/>
    </row>
    <row r="35" spans="2:10" x14ac:dyDescent="0.2">
      <c r="B35" s="847">
        <v>37529</v>
      </c>
      <c r="C35" s="848">
        <v>129.79418899999999</v>
      </c>
      <c r="D35" s="849">
        <v>84.516563636719056</v>
      </c>
      <c r="E35" s="849">
        <v>45.277625363280933</v>
      </c>
      <c r="F35" s="850">
        <v>0.65115830136832287</v>
      </c>
      <c r="G35" s="995"/>
      <c r="H35" s="995"/>
      <c r="I35" s="995"/>
      <c r="J35" s="995"/>
    </row>
    <row r="36" spans="2:10" x14ac:dyDescent="0.2">
      <c r="B36" s="847">
        <v>37621</v>
      </c>
      <c r="C36" s="848">
        <v>137.31977900000001</v>
      </c>
      <c r="D36" s="849">
        <v>87.604484465061049</v>
      </c>
      <c r="E36" s="849">
        <v>49.715294534938963</v>
      </c>
      <c r="F36" s="850">
        <v>0.63795969599587721</v>
      </c>
      <c r="G36" s="995"/>
      <c r="H36" s="995"/>
      <c r="I36" s="995"/>
      <c r="J36" s="995"/>
    </row>
    <row r="37" spans="2:10" x14ac:dyDescent="0.2">
      <c r="B37" s="847">
        <v>37711</v>
      </c>
      <c r="C37" s="848">
        <v>145.50357500000001</v>
      </c>
      <c r="D37" s="849">
        <v>90.491554544571002</v>
      </c>
      <c r="E37" s="849">
        <v>55.01202045542901</v>
      </c>
      <c r="F37" s="850">
        <v>0.62191980193318963</v>
      </c>
      <c r="G37" s="995"/>
      <c r="H37" s="995"/>
      <c r="I37" s="995"/>
      <c r="J37" s="995"/>
    </row>
    <row r="38" spans="2:10" x14ac:dyDescent="0.2">
      <c r="B38" s="847">
        <v>37802</v>
      </c>
      <c r="C38" s="848">
        <v>152.58703199999999</v>
      </c>
      <c r="D38" s="849">
        <v>94.250496187949466</v>
      </c>
      <c r="E38" s="849">
        <v>58.336535812050528</v>
      </c>
      <c r="F38" s="850">
        <v>0.61768352757493483</v>
      </c>
      <c r="G38" s="995"/>
      <c r="H38" s="995"/>
      <c r="I38" s="995"/>
      <c r="J38" s="995"/>
    </row>
    <row r="39" spans="2:10" x14ac:dyDescent="0.2">
      <c r="B39" s="847">
        <v>37894</v>
      </c>
      <c r="C39" s="848">
        <v>169.61590200000001</v>
      </c>
      <c r="D39" s="849">
        <v>96.848236750227755</v>
      </c>
      <c r="E39" s="849">
        <v>72.76766524977225</v>
      </c>
      <c r="F39" s="850">
        <v>0.57098559514913738</v>
      </c>
      <c r="G39" s="995"/>
      <c r="H39" s="995"/>
      <c r="I39" s="995"/>
      <c r="J39" s="995"/>
    </row>
    <row r="40" spans="2:10" x14ac:dyDescent="0.2">
      <c r="B40" s="847">
        <v>37986</v>
      </c>
      <c r="C40" s="848">
        <v>178.820536</v>
      </c>
      <c r="D40" s="849">
        <v>102.00756463778067</v>
      </c>
      <c r="E40" s="849">
        <v>76.812971362219329</v>
      </c>
      <c r="F40" s="850">
        <v>0.57044658806850168</v>
      </c>
      <c r="G40" s="995"/>
      <c r="H40" s="995"/>
      <c r="I40" s="995"/>
      <c r="J40" s="995"/>
    </row>
    <row r="41" spans="2:10" x14ac:dyDescent="0.2">
      <c r="B41" s="847">
        <v>38077</v>
      </c>
      <c r="C41" s="848">
        <v>180.035403</v>
      </c>
      <c r="D41" s="849">
        <v>103.42609623326902</v>
      </c>
      <c r="E41" s="849">
        <v>76.609306766730981</v>
      </c>
      <c r="F41" s="850">
        <v>0.5744764335782836</v>
      </c>
      <c r="G41" s="995"/>
      <c r="H41" s="995"/>
      <c r="I41" s="995"/>
      <c r="J41" s="995"/>
    </row>
    <row r="42" spans="2:10" x14ac:dyDescent="0.2">
      <c r="B42" s="847">
        <v>38168</v>
      </c>
      <c r="C42" s="848">
        <v>181.202279</v>
      </c>
      <c r="D42" s="849">
        <v>104.08178586257442</v>
      </c>
      <c r="E42" s="849">
        <v>77.120493137425584</v>
      </c>
      <c r="F42" s="850">
        <v>0.57439556741212083</v>
      </c>
      <c r="G42" s="995"/>
      <c r="H42" s="995"/>
      <c r="I42" s="995"/>
      <c r="J42" s="995"/>
    </row>
    <row r="43" spans="2:10" x14ac:dyDescent="0.2">
      <c r="B43" s="847">
        <v>38260</v>
      </c>
      <c r="C43" s="848">
        <v>182.506699</v>
      </c>
      <c r="D43" s="849">
        <v>106.50334934992678</v>
      </c>
      <c r="E43" s="849">
        <v>76.003349650073218</v>
      </c>
      <c r="F43" s="850">
        <v>0.58355857584124504</v>
      </c>
      <c r="G43" s="995"/>
      <c r="H43" s="995"/>
      <c r="I43" s="995"/>
      <c r="J43" s="995"/>
    </row>
    <row r="44" spans="2:10" x14ac:dyDescent="0.2">
      <c r="B44" s="847">
        <v>38322</v>
      </c>
      <c r="C44" s="848">
        <v>191.29553300000001</v>
      </c>
      <c r="D44" s="849">
        <v>111.62778927551111</v>
      </c>
      <c r="E44" s="849">
        <v>79.667743724488901</v>
      </c>
      <c r="F44" s="850">
        <v>0.58353578635582204</v>
      </c>
      <c r="G44" s="995"/>
      <c r="H44" s="995"/>
      <c r="I44" s="995"/>
      <c r="J44" s="995"/>
    </row>
    <row r="45" spans="2:10" x14ac:dyDescent="0.2">
      <c r="B45" s="847">
        <v>38442</v>
      </c>
      <c r="C45" s="848">
        <v>189.75363200000001</v>
      </c>
      <c r="D45" s="849">
        <v>110.10381750059611</v>
      </c>
      <c r="E45" s="849">
        <v>79.649814499403902</v>
      </c>
      <c r="F45" s="850">
        <v>0.58024616625307124</v>
      </c>
      <c r="G45" s="995"/>
      <c r="H45" s="995"/>
      <c r="I45" s="995"/>
      <c r="J45" s="995"/>
    </row>
    <row r="46" spans="2:10" x14ac:dyDescent="0.2">
      <c r="B46" s="847">
        <v>38504</v>
      </c>
      <c r="C46" s="848">
        <v>126.46626000000001</v>
      </c>
      <c r="D46" s="849">
        <v>59.686259563410907</v>
      </c>
      <c r="E46" s="849">
        <v>66.780000436589091</v>
      </c>
      <c r="F46" s="850">
        <v>0.47195401811843651</v>
      </c>
      <c r="G46" s="995"/>
      <c r="H46" s="995"/>
      <c r="I46" s="995"/>
      <c r="J46" s="995"/>
    </row>
    <row r="47" spans="2:10" x14ac:dyDescent="0.2">
      <c r="B47" s="847">
        <v>38596</v>
      </c>
      <c r="C47" s="848">
        <v>125.405686</v>
      </c>
      <c r="D47" s="849">
        <v>59.817819940629946</v>
      </c>
      <c r="E47" s="849">
        <v>65.587866059370057</v>
      </c>
      <c r="F47" s="850">
        <v>0.47699447966521985</v>
      </c>
      <c r="G47" s="995"/>
      <c r="H47" s="995"/>
      <c r="I47" s="995"/>
      <c r="J47" s="995"/>
    </row>
    <row r="48" spans="2:10" x14ac:dyDescent="0.2">
      <c r="B48" s="847">
        <v>38687</v>
      </c>
      <c r="C48" s="848">
        <v>128.629603</v>
      </c>
      <c r="D48" s="849">
        <v>60.925680243151497</v>
      </c>
      <c r="E48" s="849">
        <v>67.703922756848499</v>
      </c>
      <c r="F48" s="850">
        <v>0.473652089582765</v>
      </c>
      <c r="G48" s="995"/>
      <c r="H48" s="995"/>
      <c r="I48" s="995"/>
      <c r="J48" s="995"/>
    </row>
    <row r="49" spans="2:10" x14ac:dyDescent="0.2">
      <c r="B49" s="847">
        <v>38777</v>
      </c>
      <c r="C49" s="848">
        <v>127.93821</v>
      </c>
      <c r="D49" s="849">
        <v>52.331824420450552</v>
      </c>
      <c r="E49" s="849">
        <v>75.606385579549453</v>
      </c>
      <c r="F49" s="850">
        <v>0.40903983587429082</v>
      </c>
      <c r="G49" s="995"/>
      <c r="H49" s="995"/>
      <c r="I49" s="995"/>
      <c r="J49" s="995"/>
    </row>
    <row r="50" spans="2:10" x14ac:dyDescent="0.2">
      <c r="B50" s="847">
        <v>38869</v>
      </c>
      <c r="C50" s="848">
        <v>130.64958899999999</v>
      </c>
      <c r="D50" s="849">
        <v>53.963679480984588</v>
      </c>
      <c r="E50" s="849">
        <v>76.685909519015411</v>
      </c>
      <c r="F50" s="850">
        <v>0.41304132599287852</v>
      </c>
      <c r="G50" s="995"/>
      <c r="H50" s="995"/>
      <c r="I50" s="995"/>
      <c r="J50" s="995"/>
    </row>
    <row r="51" spans="2:10" x14ac:dyDescent="0.2">
      <c r="B51" s="847">
        <v>38961</v>
      </c>
      <c r="C51" s="848">
        <v>129.60414299999999</v>
      </c>
      <c r="D51" s="849">
        <v>54.52413563741969</v>
      </c>
      <c r="E51" s="849">
        <v>75.080007362580304</v>
      </c>
      <c r="F51" s="850">
        <v>0.42069747444277067</v>
      </c>
      <c r="G51" s="995"/>
      <c r="H51" s="995"/>
      <c r="I51" s="995"/>
      <c r="J51" s="995"/>
    </row>
    <row r="52" spans="2:10" x14ac:dyDescent="0.2">
      <c r="B52" s="847">
        <v>39052</v>
      </c>
      <c r="C52" s="848">
        <v>136.72540499999999</v>
      </c>
      <c r="D52" s="849">
        <v>56.247088280471573</v>
      </c>
      <c r="E52" s="849">
        <v>80.478316719528422</v>
      </c>
      <c r="F52" s="850">
        <v>0.41138724935919241</v>
      </c>
      <c r="G52" s="995"/>
      <c r="H52" s="995"/>
      <c r="I52" s="995"/>
      <c r="J52" s="995"/>
    </row>
    <row r="53" spans="2:10" x14ac:dyDescent="0.2">
      <c r="B53" s="847">
        <v>39142</v>
      </c>
      <c r="C53" s="848">
        <v>136.34812600000001</v>
      </c>
      <c r="D53" s="849">
        <v>57.73210143012561</v>
      </c>
      <c r="E53" s="849">
        <v>78.616024569874398</v>
      </c>
      <c r="F53" s="850">
        <v>0.42341690438873802</v>
      </c>
      <c r="G53" s="995"/>
      <c r="H53" s="995"/>
      <c r="I53" s="995"/>
      <c r="J53" s="995"/>
    </row>
    <row r="54" spans="2:10" x14ac:dyDescent="0.2">
      <c r="B54" s="853">
        <v>39263</v>
      </c>
      <c r="C54" s="848">
        <v>138.31477100000001</v>
      </c>
      <c r="D54" s="849">
        <v>59.629681830493965</v>
      </c>
      <c r="E54" s="849">
        <v>78.685089169506043</v>
      </c>
      <c r="F54" s="850">
        <v>0.43111579044940879</v>
      </c>
      <c r="G54" s="995"/>
      <c r="H54" s="995"/>
      <c r="I54" s="995"/>
      <c r="J54" s="995"/>
    </row>
    <row r="55" spans="2:10" x14ac:dyDescent="0.2">
      <c r="B55" s="853">
        <v>39355</v>
      </c>
      <c r="C55" s="848">
        <v>137.11382109000002</v>
      </c>
      <c r="D55" s="849">
        <v>59.98795116580186</v>
      </c>
      <c r="E55" s="849">
        <v>77.125869924198156</v>
      </c>
      <c r="F55" s="850">
        <v>0.43750477296104545</v>
      </c>
      <c r="G55" s="995"/>
      <c r="H55" s="995"/>
      <c r="I55" s="995"/>
      <c r="J55" s="995"/>
    </row>
    <row r="56" spans="2:10" x14ac:dyDescent="0.2">
      <c r="B56" s="847">
        <v>39447</v>
      </c>
      <c r="C56" s="848">
        <v>144.72864003000001</v>
      </c>
      <c r="D56" s="854">
        <v>62.131510512779442</v>
      </c>
      <c r="E56" s="855">
        <v>82.597129517220566</v>
      </c>
      <c r="F56" s="850">
        <v>0.42929658220999339</v>
      </c>
      <c r="G56" s="995"/>
      <c r="H56" s="995"/>
      <c r="I56" s="995"/>
      <c r="J56" s="995"/>
    </row>
    <row r="57" spans="2:10" x14ac:dyDescent="0.2">
      <c r="B57" s="853">
        <v>39508</v>
      </c>
      <c r="C57" s="848">
        <v>144.49257474000001</v>
      </c>
      <c r="D57" s="849">
        <v>63.133045943058804</v>
      </c>
      <c r="E57" s="849">
        <v>81.359528796941206</v>
      </c>
      <c r="F57" s="850">
        <v>0.43692934433939201</v>
      </c>
      <c r="G57" s="995"/>
      <c r="H57" s="995"/>
      <c r="I57" s="995"/>
      <c r="J57" s="995"/>
    </row>
    <row r="58" spans="2:10" x14ac:dyDescent="0.2">
      <c r="B58" s="847">
        <v>39600</v>
      </c>
      <c r="C58" s="848">
        <v>149.84739615999999</v>
      </c>
      <c r="D58" s="849">
        <v>62.453819970845139</v>
      </c>
      <c r="E58" s="849">
        <v>87.393576189154857</v>
      </c>
      <c r="F58" s="850">
        <v>0.41678281752830654</v>
      </c>
      <c r="G58" s="995"/>
      <c r="H58" s="995"/>
      <c r="I58" s="995"/>
      <c r="J58" s="995"/>
    </row>
    <row r="59" spans="2:10" x14ac:dyDescent="0.2">
      <c r="B59" s="847">
        <v>39721</v>
      </c>
      <c r="C59" s="848">
        <v>145.70672671</v>
      </c>
      <c r="D59" s="849">
        <v>58.462893574402649</v>
      </c>
      <c r="E59" s="849">
        <v>87.243833135597356</v>
      </c>
      <c r="F59" s="850">
        <v>0.40123675065984638</v>
      </c>
      <c r="G59" s="995"/>
      <c r="H59" s="995"/>
      <c r="I59" s="995"/>
      <c r="J59" s="995"/>
    </row>
    <row r="60" spans="2:10" x14ac:dyDescent="0.2">
      <c r="B60" s="847">
        <v>39813</v>
      </c>
      <c r="C60" s="848">
        <v>145.97508858</v>
      </c>
      <c r="D60" s="849">
        <v>55.73349107044973</v>
      </c>
      <c r="E60" s="849">
        <v>90.241597509550274</v>
      </c>
      <c r="F60" s="850">
        <v>0.38180138551452647</v>
      </c>
      <c r="G60" s="995"/>
      <c r="H60" s="995"/>
      <c r="I60" s="995"/>
      <c r="J60" s="995"/>
    </row>
    <row r="61" spans="2:10" x14ac:dyDescent="0.2">
      <c r="B61" s="847">
        <v>39903</v>
      </c>
      <c r="C61" s="848">
        <v>136.66247458000001</v>
      </c>
      <c r="D61" s="849">
        <v>54.397842589030468</v>
      </c>
      <c r="E61" s="849">
        <v>82.264631990969548</v>
      </c>
      <c r="F61" s="850">
        <v>0.3980452041148051</v>
      </c>
      <c r="G61" s="995"/>
      <c r="H61" s="995"/>
      <c r="I61" s="995"/>
      <c r="J61" s="995"/>
    </row>
    <row r="62" spans="2:10" x14ac:dyDescent="0.2">
      <c r="B62" s="847">
        <v>39994</v>
      </c>
      <c r="C62" s="848">
        <v>140.63438029</v>
      </c>
      <c r="D62" s="849">
        <v>55.297362409070118</v>
      </c>
      <c r="E62" s="849">
        <v>85.337017880929878</v>
      </c>
      <c r="F62" s="850">
        <v>0.39319946015364293</v>
      </c>
      <c r="G62" s="995"/>
      <c r="H62" s="995"/>
      <c r="I62" s="995"/>
      <c r="J62" s="995"/>
    </row>
    <row r="63" spans="2:10" x14ac:dyDescent="0.2">
      <c r="B63" s="847">
        <v>40086</v>
      </c>
      <c r="C63" s="848">
        <v>141.66514039</v>
      </c>
      <c r="D63" s="849">
        <v>54.843934988739946</v>
      </c>
      <c r="E63" s="849">
        <v>86.821205401260059</v>
      </c>
      <c r="F63" s="850">
        <v>0.38713782965771387</v>
      </c>
      <c r="G63" s="995"/>
      <c r="H63" s="995"/>
      <c r="I63" s="995"/>
      <c r="J63" s="995"/>
    </row>
    <row r="64" spans="2:10" x14ac:dyDescent="0.2">
      <c r="B64" s="847">
        <v>40178</v>
      </c>
      <c r="C64" s="848">
        <v>147.11943170000001</v>
      </c>
      <c r="D64" s="849">
        <v>55.007258454723356</v>
      </c>
      <c r="E64" s="849">
        <v>92.112173245276651</v>
      </c>
      <c r="F64" s="850">
        <v>0.37389526195895001</v>
      </c>
      <c r="G64" s="995"/>
      <c r="H64" s="995"/>
      <c r="I64" s="995"/>
      <c r="J64" s="995"/>
    </row>
    <row r="65" spans="2:10" x14ac:dyDescent="0.2">
      <c r="B65" s="847">
        <v>40238</v>
      </c>
      <c r="C65" s="848">
        <v>151.76645673999997</v>
      </c>
      <c r="D65" s="849">
        <v>54.50867429239424</v>
      </c>
      <c r="E65" s="849">
        <v>97.257782447605734</v>
      </c>
      <c r="F65" s="850">
        <v>0.35916153979779769</v>
      </c>
      <c r="G65" s="995"/>
      <c r="H65" s="995"/>
      <c r="I65" s="995"/>
      <c r="J65" s="995"/>
    </row>
    <row r="66" spans="2:10" x14ac:dyDescent="0.2">
      <c r="B66" s="847">
        <v>40330</v>
      </c>
      <c r="C66" s="848">
        <v>156.69058941</v>
      </c>
      <c r="D66" s="849">
        <v>60.403629089132195</v>
      </c>
      <c r="E66" s="849">
        <v>96.286960320867806</v>
      </c>
      <c r="F66" s="850">
        <v>0.38549621465191342</v>
      </c>
      <c r="G66" s="995"/>
      <c r="H66" s="995"/>
      <c r="I66" s="995"/>
      <c r="J66" s="995"/>
    </row>
    <row r="67" spans="2:10" x14ac:dyDescent="0.2">
      <c r="B67" s="856">
        <v>40422</v>
      </c>
      <c r="C67" s="848">
        <v>160.88983315000002</v>
      </c>
      <c r="D67" s="849">
        <v>62.645530253010563</v>
      </c>
      <c r="E67" s="849">
        <v>98.244302896989453</v>
      </c>
      <c r="F67" s="850">
        <v>0.38936910447663398</v>
      </c>
      <c r="G67" s="995"/>
      <c r="H67" s="995"/>
      <c r="I67" s="995"/>
      <c r="J67" s="995"/>
    </row>
    <row r="68" spans="2:10" x14ac:dyDescent="0.2">
      <c r="B68" s="847">
        <v>40513</v>
      </c>
      <c r="C68" s="857">
        <v>164.33071950700099</v>
      </c>
      <c r="D68" s="849">
        <v>61.14531976374758</v>
      </c>
      <c r="E68" s="849">
        <v>103.18539974325371</v>
      </c>
      <c r="F68" s="850">
        <v>0.37208697160936244</v>
      </c>
      <c r="G68" s="995"/>
      <c r="H68" s="995"/>
      <c r="I68" s="995"/>
      <c r="J68" s="995"/>
    </row>
    <row r="69" spans="2:10" x14ac:dyDescent="0.2">
      <c r="B69" s="847">
        <v>40603</v>
      </c>
      <c r="C69" s="857">
        <v>173.14708378400002</v>
      </c>
      <c r="D69" s="849">
        <v>63.310839178734525</v>
      </c>
      <c r="E69" s="849">
        <v>109.83624460526549</v>
      </c>
      <c r="F69" s="850">
        <v>0.3656477359890995</v>
      </c>
      <c r="G69" s="995"/>
      <c r="H69" s="995"/>
      <c r="I69" s="995"/>
      <c r="J69" s="995"/>
    </row>
    <row r="70" spans="2:10" x14ac:dyDescent="0.2">
      <c r="B70" s="847">
        <v>40695</v>
      </c>
      <c r="C70" s="857">
        <v>176.59050977000001</v>
      </c>
      <c r="D70" s="849">
        <v>63.860658110826115</v>
      </c>
      <c r="E70" s="849">
        <v>112.7298516591739</v>
      </c>
      <c r="F70" s="850">
        <v>0.361631314128949</v>
      </c>
      <c r="G70" s="995"/>
      <c r="H70" s="995"/>
      <c r="I70" s="995"/>
      <c r="J70" s="995"/>
    </row>
    <row r="71" spans="2:10" x14ac:dyDescent="0.2">
      <c r="B71" s="847">
        <v>40787</v>
      </c>
      <c r="C71" s="857">
        <v>175.32372226037342</v>
      </c>
      <c r="D71" s="849">
        <v>61.792297426113713</v>
      </c>
      <c r="E71" s="849">
        <v>113.5314248342597</v>
      </c>
      <c r="F71" s="850">
        <v>0.3524468715896068</v>
      </c>
      <c r="G71" s="995"/>
      <c r="H71" s="995"/>
      <c r="I71" s="995"/>
      <c r="J71" s="995"/>
    </row>
    <row r="72" spans="2:10" x14ac:dyDescent="0.2">
      <c r="B72" s="847">
        <v>40878</v>
      </c>
      <c r="C72" s="857">
        <v>178.96286493399998</v>
      </c>
      <c r="D72" s="849">
        <v>60.584757622236616</v>
      </c>
      <c r="E72" s="849">
        <v>118.37810731176336</v>
      </c>
      <c r="F72" s="850">
        <v>0.3385325645327581</v>
      </c>
      <c r="G72" s="995"/>
      <c r="H72" s="995"/>
      <c r="I72" s="995"/>
      <c r="J72" s="995"/>
    </row>
    <row r="73" spans="2:10" x14ac:dyDescent="0.2">
      <c r="B73" s="847">
        <v>40969</v>
      </c>
      <c r="C73" s="857">
        <v>181.15742401066902</v>
      </c>
      <c r="D73" s="849">
        <v>61.657594513731944</v>
      </c>
      <c r="E73" s="849">
        <v>119.49982949693708</v>
      </c>
      <c r="F73" s="850">
        <v>0.34035367222985408</v>
      </c>
      <c r="G73" s="995"/>
      <c r="H73" s="995"/>
      <c r="I73" s="995"/>
      <c r="J73" s="995"/>
    </row>
    <row r="74" spans="2:10" x14ac:dyDescent="0.2">
      <c r="B74" s="847">
        <v>41061</v>
      </c>
      <c r="C74" s="857">
        <v>182.74112246530518</v>
      </c>
      <c r="D74" s="849">
        <v>60.770358667155584</v>
      </c>
      <c r="E74" s="849">
        <v>121.97076379814959</v>
      </c>
      <c r="F74" s="850">
        <v>0.33254889675252658</v>
      </c>
      <c r="G74" s="995"/>
      <c r="H74" s="995"/>
      <c r="I74" s="995"/>
      <c r="J74" s="995"/>
    </row>
    <row r="75" spans="2:10" x14ac:dyDescent="0.2">
      <c r="B75" s="847">
        <v>41153</v>
      </c>
      <c r="C75" s="857">
        <v>187.14503860107831</v>
      </c>
      <c r="D75" s="849">
        <v>59.551144723443009</v>
      </c>
      <c r="E75" s="849">
        <v>127.59389387763531</v>
      </c>
      <c r="F75" s="850">
        <v>0.31820851446873399</v>
      </c>
      <c r="G75" s="995"/>
      <c r="H75" s="995"/>
      <c r="I75" s="995"/>
      <c r="J75" s="995"/>
    </row>
    <row r="76" spans="2:10" x14ac:dyDescent="0.2">
      <c r="B76" s="847">
        <v>41244</v>
      </c>
      <c r="C76" s="857">
        <v>197.46363866242808</v>
      </c>
      <c r="D76" s="849">
        <v>60.17083007190616</v>
      </c>
      <c r="E76" s="849">
        <v>137.29280859052196</v>
      </c>
      <c r="F76" s="850">
        <v>0.30471853187497761</v>
      </c>
      <c r="G76" s="995"/>
      <c r="H76" s="995"/>
      <c r="I76" s="995"/>
      <c r="J76" s="995"/>
    </row>
    <row r="77" spans="2:10" x14ac:dyDescent="0.2">
      <c r="B77" s="847">
        <v>41334</v>
      </c>
      <c r="C77" s="857">
        <v>195.29406859585492</v>
      </c>
      <c r="D77" s="849">
        <v>58.978732360476606</v>
      </c>
      <c r="E77" s="849">
        <v>136.31533623537831</v>
      </c>
      <c r="F77" s="850">
        <v>0.30199960902308948</v>
      </c>
      <c r="G77" s="995"/>
      <c r="H77" s="995"/>
      <c r="I77" s="995"/>
      <c r="J77" s="995"/>
    </row>
    <row r="78" spans="2:10" x14ac:dyDescent="0.2">
      <c r="B78" s="847">
        <v>41426</v>
      </c>
      <c r="C78" s="858">
        <v>196.14265831295535</v>
      </c>
      <c r="D78" s="854">
        <v>58.36137501565463</v>
      </c>
      <c r="E78" s="849">
        <v>137.78128329730072</v>
      </c>
      <c r="F78" s="850">
        <v>0.29754554933448574</v>
      </c>
      <c r="G78" s="995"/>
      <c r="H78" s="995"/>
      <c r="I78" s="995"/>
      <c r="J78" s="995"/>
    </row>
    <row r="79" spans="2:10" x14ac:dyDescent="0.2">
      <c r="B79" s="847">
        <v>41518</v>
      </c>
      <c r="C79" s="858">
        <v>201.00929955202142</v>
      </c>
      <c r="D79" s="854">
        <v>59.198610135793196</v>
      </c>
      <c r="E79" s="854">
        <v>141.81068941622823</v>
      </c>
      <c r="F79" s="850">
        <v>0.2945068226580857</v>
      </c>
      <c r="G79" s="995"/>
      <c r="H79" s="995"/>
      <c r="I79" s="995"/>
      <c r="J79" s="995"/>
    </row>
    <row r="80" spans="2:10" ht="12.75" customHeight="1" x14ac:dyDescent="0.2">
      <c r="B80" s="847">
        <v>41609</v>
      </c>
      <c r="C80" s="858">
        <v>202.62957234026987</v>
      </c>
      <c r="D80" s="854">
        <v>60.757754698400262</v>
      </c>
      <c r="E80" s="854">
        <v>141.8718176418696</v>
      </c>
      <c r="F80" s="850">
        <v>0.29984643404552791</v>
      </c>
      <c r="G80" s="995"/>
      <c r="H80" s="995"/>
      <c r="I80" s="995"/>
      <c r="J80" s="995"/>
    </row>
    <row r="81" spans="2:10" ht="12.75" customHeight="1" x14ac:dyDescent="0.2">
      <c r="B81" s="847">
        <v>41699</v>
      </c>
      <c r="C81" s="858">
        <v>186.54821481347389</v>
      </c>
      <c r="D81" s="854">
        <v>61.252786169714689</v>
      </c>
      <c r="E81" s="854">
        <v>125.29542864375921</v>
      </c>
      <c r="F81" s="850">
        <v>0.3283482837450909</v>
      </c>
      <c r="G81" s="995"/>
      <c r="H81" s="995"/>
      <c r="I81" s="995"/>
      <c r="J81" s="995"/>
    </row>
    <row r="82" spans="2:10" ht="12.75" customHeight="1" x14ac:dyDescent="0.2">
      <c r="B82" s="847">
        <v>41791</v>
      </c>
      <c r="C82" s="858">
        <v>198.86298128853687</v>
      </c>
      <c r="D82" s="854">
        <v>70.376211399655148</v>
      </c>
      <c r="E82" s="854">
        <v>128.48676988888172</v>
      </c>
      <c r="F82" s="850">
        <v>0.35389297165139033</v>
      </c>
      <c r="G82" s="995"/>
      <c r="H82" s="995"/>
      <c r="I82" s="995"/>
      <c r="J82" s="995"/>
    </row>
    <row r="83" spans="2:10" ht="12.75" customHeight="1" x14ac:dyDescent="0.2">
      <c r="B83" s="847">
        <v>41883</v>
      </c>
      <c r="C83" s="858">
        <v>200.37291708504785</v>
      </c>
      <c r="D83" s="854">
        <v>67.686505305126289</v>
      </c>
      <c r="E83" s="854">
        <v>132.68641177992157</v>
      </c>
      <c r="F83" s="850">
        <v>0.33780266460061015</v>
      </c>
      <c r="G83" s="995"/>
      <c r="H83" s="995"/>
      <c r="I83" s="995"/>
      <c r="J83" s="995"/>
    </row>
    <row r="84" spans="2:10" ht="12.75" customHeight="1" x14ac:dyDescent="0.2">
      <c r="B84" s="847">
        <v>41974</v>
      </c>
      <c r="C84" s="858">
        <v>221.74798248516498</v>
      </c>
      <c r="D84" s="854">
        <v>67.302545716501257</v>
      </c>
      <c r="E84" s="854">
        <v>154.44543676866374</v>
      </c>
      <c r="F84" s="850">
        <v>0.30350916821082607</v>
      </c>
      <c r="G84" s="995"/>
      <c r="H84" s="995"/>
      <c r="I84" s="995"/>
      <c r="J84" s="995"/>
    </row>
    <row r="85" spans="2:10" ht="12.75" customHeight="1" x14ac:dyDescent="0.2">
      <c r="B85" s="859">
        <v>42064</v>
      </c>
      <c r="C85" s="860">
        <v>220.00194471723927</v>
      </c>
      <c r="D85" s="861">
        <v>64.876682048903618</v>
      </c>
      <c r="E85" s="861">
        <v>155.12526266833567</v>
      </c>
      <c r="F85" s="862">
        <v>0.29489140258413316</v>
      </c>
      <c r="G85" s="995"/>
      <c r="H85" s="995"/>
      <c r="I85" s="995"/>
      <c r="J85" s="995"/>
    </row>
    <row r="86" spans="2:10" x14ac:dyDescent="0.2">
      <c r="B86" s="863"/>
      <c r="C86" s="857"/>
      <c r="D86" s="864"/>
      <c r="E86" s="864"/>
      <c r="F86" s="865"/>
      <c r="G86" s="995"/>
      <c r="H86" s="995"/>
    </row>
    <row r="87" spans="2:10" ht="12.75" customHeight="1" x14ac:dyDescent="0.2">
      <c r="B87" s="1185" t="s">
        <v>839</v>
      </c>
      <c r="C87" s="1185"/>
      <c r="D87" s="1185"/>
      <c r="E87" s="1185"/>
      <c r="F87" s="1185"/>
    </row>
    <row r="88" spans="2:10" x14ac:dyDescent="0.2">
      <c r="B88" s="1185"/>
      <c r="C88" s="1185"/>
      <c r="D88" s="1185"/>
      <c r="E88" s="1185"/>
      <c r="F88" s="1185"/>
    </row>
  </sheetData>
  <mergeCells count="3">
    <mergeCell ref="B8:F8"/>
    <mergeCell ref="B9:F9"/>
    <mergeCell ref="B87:F8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75" orientation="portrait" r:id="rId1"/>
  <headerFooter alignWithMargins="0">
    <oddFooter>&amp;R&amp;8&amp;A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showRuler="0" view="pageBreakPreview" zoomScale="85" zoomScaleNormal="75" zoomScaleSheetLayoutView="85" workbookViewId="0"/>
  </sheetViews>
  <sheetFormatPr baseColWidth="10" defaultColWidth="11.42578125" defaultRowHeight="12.75" x14ac:dyDescent="0.2"/>
  <cols>
    <col min="1" max="1" width="7.140625" customWidth="1"/>
    <col min="2" max="2" width="64.28515625" bestFit="1" customWidth="1"/>
    <col min="3" max="4" width="15.5703125" customWidth="1"/>
  </cols>
  <sheetData>
    <row r="1" spans="1:6" x14ac:dyDescent="0.2">
      <c r="A1" s="16" t="s">
        <v>66</v>
      </c>
    </row>
    <row r="2" spans="1:6" ht="14.25" x14ac:dyDescent="0.2">
      <c r="B2" s="17" t="s">
        <v>67</v>
      </c>
      <c r="C2" s="18"/>
      <c r="D2" s="21"/>
    </row>
    <row r="3" spans="1:6" ht="14.25" x14ac:dyDescent="0.2">
      <c r="B3" s="20" t="s">
        <v>68</v>
      </c>
      <c r="C3" s="21"/>
      <c r="D3" s="24"/>
    </row>
    <row r="4" spans="1:6" x14ac:dyDescent="0.2">
      <c r="B4" s="23"/>
      <c r="C4" s="24"/>
      <c r="D4" s="24"/>
    </row>
    <row r="5" spans="1:6" x14ac:dyDescent="0.2">
      <c r="B5" s="71"/>
      <c r="C5" s="26"/>
      <c r="D5" s="26"/>
    </row>
    <row r="6" spans="1:6" x14ac:dyDescent="0.2">
      <c r="A6" s="25"/>
      <c r="B6" s="23"/>
      <c r="C6" s="21"/>
      <c r="D6" s="21"/>
    </row>
    <row r="7" spans="1:6" ht="16.5" x14ac:dyDescent="0.25">
      <c r="A7" s="25"/>
      <c r="B7" s="1020"/>
      <c r="C7" s="1020"/>
      <c r="D7" s="21"/>
    </row>
    <row r="8" spans="1:6" ht="16.5" x14ac:dyDescent="0.25">
      <c r="B8" s="1020" t="s">
        <v>106</v>
      </c>
      <c r="C8" s="1020"/>
      <c r="D8" s="1020"/>
    </row>
    <row r="9" spans="1:6" ht="16.5" x14ac:dyDescent="0.25">
      <c r="B9" s="1020" t="s">
        <v>107</v>
      </c>
      <c r="C9" s="1020"/>
      <c r="D9" s="1020"/>
    </row>
    <row r="10" spans="1:6" x14ac:dyDescent="0.2">
      <c r="B10" s="21"/>
      <c r="C10" s="72"/>
      <c r="D10" s="26"/>
    </row>
    <row r="11" spans="1:6" x14ac:dyDescent="0.2">
      <c r="B11" s="24"/>
      <c r="C11" s="24"/>
      <c r="D11" s="24"/>
    </row>
    <row r="12" spans="1:6" ht="15.75" thickBot="1" x14ac:dyDescent="0.3">
      <c r="B12" s="30" t="s">
        <v>72</v>
      </c>
      <c r="C12" s="21"/>
      <c r="D12" s="21"/>
    </row>
    <row r="13" spans="1:6" ht="14.25" thickTop="1" thickBot="1" x14ac:dyDescent="0.25">
      <c r="B13" s="31"/>
      <c r="C13" s="73" t="s">
        <v>73</v>
      </c>
      <c r="D13" s="33" t="s">
        <v>74</v>
      </c>
    </row>
    <row r="14" spans="1:6" ht="13.5" thickTop="1" x14ac:dyDescent="0.2">
      <c r="B14" s="34"/>
      <c r="C14" s="74"/>
      <c r="D14" s="35"/>
    </row>
    <row r="15" spans="1:6" ht="17.25" x14ac:dyDescent="0.3">
      <c r="B15" s="36" t="s">
        <v>108</v>
      </c>
      <c r="C15" s="75">
        <f>+C18+C23</f>
        <v>11304950.326891979</v>
      </c>
      <c r="D15" s="37">
        <f>+D18+D23</f>
        <v>99706270.400000006</v>
      </c>
      <c r="E15" s="423"/>
      <c r="F15" s="423"/>
    </row>
    <row r="16" spans="1:6" ht="13.5" thickBot="1" x14ac:dyDescent="0.25">
      <c r="B16" s="38"/>
      <c r="C16" s="76"/>
      <c r="D16" s="39"/>
      <c r="E16" s="423"/>
      <c r="F16" s="423"/>
    </row>
    <row r="17" spans="2:6" ht="13.5" thickTop="1" x14ac:dyDescent="0.2">
      <c r="B17" s="40"/>
      <c r="C17" s="77"/>
      <c r="D17" s="42"/>
      <c r="E17" s="423"/>
      <c r="F17" s="423"/>
    </row>
    <row r="18" spans="2:6" ht="15.75" x14ac:dyDescent="0.25">
      <c r="B18" s="43" t="s">
        <v>109</v>
      </c>
      <c r="C18" s="78">
        <f>SUM(C20:C21)</f>
        <v>6099087.9664329477</v>
      </c>
      <c r="D18" s="44">
        <f>SUM(D20:D21)</f>
        <v>53792126.140000001</v>
      </c>
      <c r="E18" s="423"/>
      <c r="F18" s="423"/>
    </row>
    <row r="19" spans="2:6" x14ac:dyDescent="0.2">
      <c r="B19" s="52"/>
      <c r="C19" s="79"/>
      <c r="D19" s="48"/>
      <c r="E19" s="423"/>
      <c r="F19" s="423"/>
    </row>
    <row r="20" spans="2:6" ht="14.25" x14ac:dyDescent="0.2">
      <c r="B20" s="80" t="s">
        <v>80</v>
      </c>
      <c r="C20" s="81">
        <v>88357.622200453887</v>
      </c>
      <c r="D20" s="53">
        <v>779287.72</v>
      </c>
      <c r="E20" s="423"/>
      <c r="F20" s="423"/>
    </row>
    <row r="21" spans="2:6" ht="14.25" x14ac:dyDescent="0.2">
      <c r="B21" s="80" t="s">
        <v>110</v>
      </c>
      <c r="C21" s="81">
        <v>6010730.344232494</v>
      </c>
      <c r="D21" s="53">
        <v>53012838.420000002</v>
      </c>
      <c r="E21" s="423"/>
      <c r="F21" s="423"/>
    </row>
    <row r="22" spans="2:6" x14ac:dyDescent="0.2">
      <c r="B22" s="49"/>
      <c r="C22" s="81"/>
      <c r="D22" s="53"/>
      <c r="E22" s="423"/>
      <c r="F22" s="423"/>
    </row>
    <row r="23" spans="2:6" ht="15.75" x14ac:dyDescent="0.25">
      <c r="B23" s="43" t="s">
        <v>111</v>
      </c>
      <c r="C23" s="78">
        <f>SUM(C25:C26)</f>
        <v>5205862.3604590315</v>
      </c>
      <c r="D23" s="44">
        <f>SUM(D25:D26)</f>
        <v>45914144.259999998</v>
      </c>
      <c r="E23" s="423"/>
      <c r="F23" s="423"/>
    </row>
    <row r="24" spans="2:6" x14ac:dyDescent="0.2">
      <c r="B24" s="52"/>
      <c r="C24" s="79"/>
      <c r="D24" s="48"/>
      <c r="E24" s="423"/>
      <c r="F24" s="423"/>
    </row>
    <row r="25" spans="2:6" ht="14.25" x14ac:dyDescent="0.2">
      <c r="B25" s="80" t="s">
        <v>80</v>
      </c>
      <c r="C25" s="81">
        <v>3404.8611460309776</v>
      </c>
      <c r="D25" s="53">
        <v>30029.85</v>
      </c>
      <c r="E25" s="423"/>
      <c r="F25" s="423"/>
    </row>
    <row r="26" spans="2:6" ht="14.25" x14ac:dyDescent="0.2">
      <c r="B26" s="80" t="s">
        <v>110</v>
      </c>
      <c r="C26" s="81">
        <v>5202457.4993130006</v>
      </c>
      <c r="D26" s="53">
        <v>45884114.409999996</v>
      </c>
      <c r="E26" s="423"/>
      <c r="F26" s="423"/>
    </row>
    <row r="27" spans="2:6" ht="13.5" thickBot="1" x14ac:dyDescent="0.25">
      <c r="B27" s="38"/>
      <c r="C27" s="82"/>
      <c r="D27" s="65"/>
      <c r="E27" s="423"/>
      <c r="F27" s="423"/>
    </row>
    <row r="28" spans="2:6" ht="13.5" thickTop="1" x14ac:dyDescent="0.2">
      <c r="B28" s="40"/>
      <c r="C28" s="83"/>
      <c r="D28" s="53"/>
      <c r="E28" s="423"/>
      <c r="F28" s="423"/>
    </row>
    <row r="29" spans="2:6" ht="17.25" x14ac:dyDescent="0.3">
      <c r="B29" s="36" t="s">
        <v>112</v>
      </c>
      <c r="C29" s="37">
        <v>186124.67</v>
      </c>
      <c r="D29" s="37">
        <v>1641563.7519989999</v>
      </c>
      <c r="E29" s="423"/>
      <c r="F29" s="423"/>
    </row>
    <row r="30" spans="2:6" x14ac:dyDescent="0.2">
      <c r="B30" s="40"/>
      <c r="C30" s="42"/>
      <c r="D30" s="42"/>
      <c r="E30" s="423"/>
      <c r="F30" s="423"/>
    </row>
    <row r="31" spans="2:6" ht="17.25" x14ac:dyDescent="0.3">
      <c r="B31" s="36" t="s">
        <v>113</v>
      </c>
      <c r="C31" s="37">
        <f>+C15-C29</f>
        <v>11118825.656891979</v>
      </c>
      <c r="D31" s="37">
        <f>+D15-D29</f>
        <v>98064706.648001</v>
      </c>
      <c r="E31" s="423"/>
      <c r="F31" s="423"/>
    </row>
    <row r="32" spans="2:6" ht="12.75" customHeight="1" thickBot="1" x14ac:dyDescent="0.25">
      <c r="B32" s="38"/>
      <c r="C32" s="39"/>
      <c r="D32" s="39"/>
    </row>
    <row r="33" spans="2:4" ht="13.5" thickTop="1" x14ac:dyDescent="0.2">
      <c r="B33" s="21"/>
      <c r="C33" s="24"/>
      <c r="D33" s="21"/>
    </row>
    <row r="34" spans="2:4" ht="26.25" customHeight="1" x14ac:dyDescent="0.2">
      <c r="B34" s="1022" t="s">
        <v>114</v>
      </c>
      <c r="C34" s="1022"/>
      <c r="D34" s="1022"/>
    </row>
    <row r="35" spans="2:4" ht="12.75" customHeight="1" x14ac:dyDescent="0.2">
      <c r="B35" s="1022" t="s">
        <v>115</v>
      </c>
      <c r="C35" s="1022"/>
      <c r="D35" s="1022"/>
    </row>
  </sheetData>
  <mergeCells count="5">
    <mergeCell ref="B7:C7"/>
    <mergeCell ref="B8:D8"/>
    <mergeCell ref="B9:D9"/>
    <mergeCell ref="B34:D34"/>
    <mergeCell ref="B35:D35"/>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alignWithMargins="0">
    <oddFooter>&amp;R&amp;8&amp;A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view="pageBreakPreview" zoomScale="85" zoomScaleNormal="75" zoomScaleSheetLayoutView="85" workbookViewId="0"/>
  </sheetViews>
  <sheetFormatPr baseColWidth="10" defaultColWidth="9.140625" defaultRowHeight="12.75" x14ac:dyDescent="0.2"/>
  <cols>
    <col min="1" max="1" width="10.42578125" style="269" customWidth="1"/>
    <col min="2" max="2" width="40.5703125" style="269" customWidth="1"/>
    <col min="3" max="3" width="17" style="269" customWidth="1"/>
    <col min="4" max="4" width="12" style="269" bestFit="1" customWidth="1"/>
    <col min="5" max="9" width="11.140625" style="269" customWidth="1"/>
    <col min="10" max="16384" width="9.140625" style="269"/>
  </cols>
  <sheetData>
    <row r="1" spans="1:16" x14ac:dyDescent="0.2">
      <c r="A1" s="16" t="s">
        <v>66</v>
      </c>
    </row>
    <row r="2" spans="1:16" x14ac:dyDescent="0.2">
      <c r="A2" s="16"/>
    </row>
    <row r="3" spans="1:16" x14ac:dyDescent="0.2">
      <c r="A3" s="866"/>
      <c r="B3" s="867"/>
    </row>
    <row r="4" spans="1:16" ht="14.25" x14ac:dyDescent="0.2">
      <c r="B4" s="868" t="s">
        <v>67</v>
      </c>
      <c r="C4" s="839"/>
      <c r="D4" s="839"/>
      <c r="E4" s="839"/>
      <c r="F4" s="839"/>
      <c r="G4" s="839"/>
      <c r="H4" s="839"/>
      <c r="I4" s="839"/>
    </row>
    <row r="5" spans="1:16" ht="14.25" x14ac:dyDescent="0.2">
      <c r="B5" s="869" t="s">
        <v>68</v>
      </c>
      <c r="C5" s="870"/>
      <c r="D5" s="870"/>
      <c r="E5" s="870"/>
      <c r="F5" s="870"/>
      <c r="G5" s="870"/>
      <c r="H5" s="870"/>
      <c r="I5" s="870"/>
    </row>
    <row r="6" spans="1:16" x14ac:dyDescent="0.2">
      <c r="B6" s="870"/>
      <c r="C6" s="870"/>
      <c r="D6" s="870"/>
      <c r="E6" s="870"/>
      <c r="F6" s="870"/>
      <c r="G6" s="870"/>
      <c r="H6" s="870"/>
      <c r="I6" s="870"/>
    </row>
    <row r="7" spans="1:16" ht="55.5" customHeight="1" x14ac:dyDescent="0.2">
      <c r="B7" s="1186" t="s">
        <v>840</v>
      </c>
      <c r="C7" s="1186"/>
      <c r="D7" s="1186"/>
      <c r="E7" s="1186"/>
      <c r="F7" s="1186"/>
      <c r="G7" s="1186"/>
      <c r="H7" s="1186"/>
      <c r="I7" s="1186"/>
    </row>
    <row r="8" spans="1:16" x14ac:dyDescent="0.2">
      <c r="B8" s="813"/>
      <c r="C8" s="813"/>
      <c r="D8" s="813"/>
      <c r="E8" s="813"/>
      <c r="F8" s="813"/>
      <c r="G8" s="813"/>
      <c r="H8" s="813"/>
      <c r="I8" s="813"/>
    </row>
    <row r="9" spans="1:16" ht="13.5" thickBot="1" x14ac:dyDescent="0.25">
      <c r="B9" s="21" t="s">
        <v>841</v>
      </c>
      <c r="C9" s="871"/>
      <c r="D9" s="871"/>
      <c r="E9" s="872"/>
      <c r="F9" s="872"/>
      <c r="G9" s="872"/>
      <c r="H9" s="872"/>
      <c r="I9" s="872"/>
    </row>
    <row r="10" spans="1:16" ht="37.5" customHeight="1" thickTop="1" thickBot="1" x14ac:dyDescent="0.25">
      <c r="B10" s="873"/>
      <c r="C10" s="873" t="s">
        <v>842</v>
      </c>
      <c r="D10" s="874">
        <v>2015</v>
      </c>
      <c r="E10" s="873">
        <v>2016</v>
      </c>
      <c r="F10" s="874">
        <v>2017</v>
      </c>
      <c r="G10" s="874">
        <v>2018</v>
      </c>
      <c r="H10" s="874">
        <v>2019</v>
      </c>
      <c r="I10" s="874" t="s">
        <v>843</v>
      </c>
    </row>
    <row r="11" spans="1:16" ht="14.25" thickTop="1" thickBot="1" x14ac:dyDescent="0.25">
      <c r="B11" s="875"/>
      <c r="C11" s="875"/>
      <c r="D11" s="876"/>
      <c r="E11" s="876"/>
      <c r="F11" s="876"/>
      <c r="G11" s="875"/>
      <c r="H11" s="875"/>
      <c r="I11" s="875"/>
    </row>
    <row r="12" spans="1:16" ht="24.75" customHeight="1" thickTop="1" thickBot="1" x14ac:dyDescent="0.3">
      <c r="B12" s="877" t="s">
        <v>162</v>
      </c>
      <c r="C12" s="878">
        <f t="shared" ref="C12:I12" si="0">+SUM(C14:C26)</f>
        <v>64868.194398773681</v>
      </c>
      <c r="D12" s="878">
        <f t="shared" si="0"/>
        <v>5366.3811915668348</v>
      </c>
      <c r="E12" s="878">
        <f t="shared" si="0"/>
        <v>3942.5363440805477</v>
      </c>
      <c r="F12" s="878">
        <f t="shared" si="0"/>
        <v>8383.6369864476164</v>
      </c>
      <c r="G12" s="878">
        <f t="shared" si="0"/>
        <v>3746.4745979433001</v>
      </c>
      <c r="H12" s="878">
        <f t="shared" si="0"/>
        <v>3473.236122952891</v>
      </c>
      <c r="I12" s="878">
        <f t="shared" si="0"/>
        <v>39915.476305594115</v>
      </c>
      <c r="J12" s="995"/>
      <c r="K12" s="995"/>
      <c r="L12" s="995"/>
      <c r="M12" s="995"/>
      <c r="N12" s="995"/>
      <c r="O12" s="995"/>
      <c r="P12" s="995"/>
    </row>
    <row r="13" spans="1:16" ht="18" customHeight="1" thickTop="1" x14ac:dyDescent="0.25">
      <c r="B13" s="879"/>
      <c r="C13" s="880"/>
      <c r="D13" s="880"/>
      <c r="E13" s="880"/>
      <c r="F13" s="880"/>
      <c r="G13" s="880"/>
      <c r="H13" s="880"/>
      <c r="I13" s="880"/>
      <c r="J13" s="995"/>
      <c r="K13" s="995"/>
      <c r="L13" s="995"/>
      <c r="M13" s="995"/>
      <c r="N13" s="995"/>
      <c r="O13" s="995"/>
      <c r="P13" s="995"/>
    </row>
    <row r="14" spans="1:16" x14ac:dyDescent="0.2">
      <c r="B14" s="881" t="s">
        <v>844</v>
      </c>
      <c r="C14" s="882">
        <f>+SUM(D14:I14)</f>
        <v>36154.607443917979</v>
      </c>
      <c r="D14" s="883">
        <v>3477.9227331294769</v>
      </c>
      <c r="E14" s="883">
        <v>123.00975809537536</v>
      </c>
      <c r="F14" s="883">
        <v>4494.9632210000009</v>
      </c>
      <c r="G14" s="883">
        <v>37.93578000000003</v>
      </c>
      <c r="H14" s="883">
        <v>357.71991051875079</v>
      </c>
      <c r="I14" s="883">
        <v>27663.056041174372</v>
      </c>
      <c r="J14" s="995"/>
      <c r="K14" s="995"/>
      <c r="L14" s="995"/>
      <c r="M14" s="995"/>
      <c r="N14" s="995"/>
      <c r="O14" s="995"/>
      <c r="P14" s="995"/>
    </row>
    <row r="15" spans="1:16" x14ac:dyDescent="0.2">
      <c r="B15" s="884"/>
      <c r="C15" s="885"/>
      <c r="D15" s="885"/>
      <c r="E15" s="885"/>
      <c r="F15" s="885"/>
      <c r="G15" s="885"/>
      <c r="H15" s="885"/>
      <c r="I15" s="885"/>
      <c r="J15" s="995"/>
      <c r="K15" s="995"/>
      <c r="L15" s="995"/>
      <c r="M15" s="995"/>
      <c r="N15" s="995"/>
      <c r="O15" s="995"/>
      <c r="P15" s="995"/>
    </row>
    <row r="16" spans="1:16" x14ac:dyDescent="0.2">
      <c r="B16" s="881" t="s">
        <v>845</v>
      </c>
      <c r="C16" s="882">
        <f>+SUM(D16:I16)</f>
        <v>19646.077068730221</v>
      </c>
      <c r="D16" s="882">
        <v>1397.2312617429147</v>
      </c>
      <c r="E16" s="882">
        <v>1821.1975736955583</v>
      </c>
      <c r="F16" s="882">
        <v>1737.0370455535435</v>
      </c>
      <c r="G16" s="882">
        <v>1716.1244407401132</v>
      </c>
      <c r="H16" s="882">
        <v>1492.7104560973403</v>
      </c>
      <c r="I16" s="882">
        <v>11481.776290900749</v>
      </c>
      <c r="J16" s="995"/>
      <c r="K16" s="995"/>
      <c r="L16" s="995"/>
      <c r="M16" s="995"/>
      <c r="N16" s="995"/>
      <c r="O16" s="995"/>
      <c r="P16" s="995"/>
    </row>
    <row r="17" spans="2:16" x14ac:dyDescent="0.2">
      <c r="B17" s="886"/>
      <c r="C17" s="885"/>
      <c r="D17" s="885"/>
      <c r="E17" s="885"/>
      <c r="F17" s="885"/>
      <c r="G17" s="885"/>
      <c r="H17" s="885"/>
      <c r="I17" s="885"/>
      <c r="J17" s="995"/>
      <c r="K17" s="995"/>
      <c r="L17" s="995"/>
      <c r="M17" s="995"/>
      <c r="N17" s="995"/>
      <c r="O17" s="995"/>
      <c r="P17" s="995"/>
    </row>
    <row r="18" spans="2:16" x14ac:dyDescent="0.2">
      <c r="B18" s="881" t="s">
        <v>846</v>
      </c>
      <c r="C18" s="882">
        <f>+SUM(D18:I18)</f>
        <v>8869.6278132905481</v>
      </c>
      <c r="D18" s="882">
        <v>491.09448134857251</v>
      </c>
      <c r="E18" s="882">
        <v>1998.14439354108</v>
      </c>
      <c r="F18" s="882">
        <v>1995.4303139702647</v>
      </c>
      <c r="G18" s="882">
        <v>1992.2035421140415</v>
      </c>
      <c r="H18" s="882">
        <v>1622.5818854709025</v>
      </c>
      <c r="I18" s="882">
        <v>770.17319684568622</v>
      </c>
      <c r="J18" s="995"/>
      <c r="K18" s="995"/>
      <c r="L18" s="995"/>
      <c r="M18" s="995"/>
      <c r="N18" s="995"/>
      <c r="O18" s="995"/>
      <c r="P18" s="995"/>
    </row>
    <row r="19" spans="2:16" x14ac:dyDescent="0.2">
      <c r="B19" s="887"/>
      <c r="C19" s="885"/>
      <c r="D19" s="885"/>
      <c r="E19" s="885"/>
      <c r="F19" s="885"/>
      <c r="G19" s="885"/>
      <c r="H19" s="885"/>
      <c r="I19" s="885"/>
      <c r="J19" s="995"/>
      <c r="K19" s="995"/>
      <c r="L19" s="995"/>
      <c r="M19" s="995"/>
      <c r="N19" s="995"/>
      <c r="O19" s="995"/>
      <c r="P19" s="995"/>
    </row>
    <row r="20" spans="2:16" x14ac:dyDescent="0.2">
      <c r="B20" s="881" t="s">
        <v>847</v>
      </c>
      <c r="C20" s="882">
        <f>+SUM(D20:I20)</f>
        <v>1.4199564782708745</v>
      </c>
      <c r="D20" s="883">
        <v>0.13271534587113745</v>
      </c>
      <c r="E20" s="883">
        <v>0.18461874853385932</v>
      </c>
      <c r="F20" s="883">
        <v>0.19713975551610785</v>
      </c>
      <c r="G20" s="883">
        <v>0.21083508914529919</v>
      </c>
      <c r="H20" s="883">
        <v>0.22387086589743588</v>
      </c>
      <c r="I20" s="883">
        <v>0.47077667330703488</v>
      </c>
      <c r="J20" s="995"/>
      <c r="K20" s="995"/>
      <c r="L20" s="995"/>
      <c r="M20" s="995"/>
      <c r="N20" s="995"/>
      <c r="O20" s="995"/>
      <c r="P20" s="995"/>
    </row>
    <row r="21" spans="2:16" x14ac:dyDescent="0.2">
      <c r="B21" s="886"/>
      <c r="C21" s="885"/>
      <c r="D21" s="885"/>
      <c r="E21" s="885"/>
      <c r="F21" s="885"/>
      <c r="G21" s="885"/>
      <c r="H21" s="885"/>
      <c r="I21" s="885"/>
      <c r="J21" s="995"/>
      <c r="K21" s="995"/>
      <c r="L21" s="995"/>
      <c r="M21" s="995"/>
      <c r="N21" s="995"/>
      <c r="O21" s="995"/>
      <c r="P21" s="995"/>
    </row>
    <row r="22" spans="2:16" x14ac:dyDescent="0.2">
      <c r="B22" s="881" t="s">
        <v>848</v>
      </c>
      <c r="C22" s="882">
        <f>+SUM(D22:I22)</f>
        <v>156.0092661682913</v>
      </c>
      <c r="D22" s="882">
        <v>0</v>
      </c>
      <c r="E22" s="882">
        <v>0</v>
      </c>
      <c r="F22" s="882">
        <v>156.0092661682913</v>
      </c>
      <c r="G22" s="882">
        <v>0</v>
      </c>
      <c r="H22" s="882">
        <v>0</v>
      </c>
      <c r="I22" s="882">
        <v>0</v>
      </c>
      <c r="J22" s="995"/>
      <c r="K22" s="995"/>
      <c r="L22" s="995"/>
      <c r="M22" s="995"/>
      <c r="N22" s="995"/>
      <c r="O22" s="995"/>
      <c r="P22" s="995"/>
    </row>
    <row r="23" spans="2:16" x14ac:dyDescent="0.2">
      <c r="B23" s="886"/>
      <c r="C23" s="885"/>
      <c r="D23" s="885"/>
      <c r="E23" s="885"/>
      <c r="F23" s="885"/>
      <c r="G23" s="885"/>
      <c r="H23" s="885"/>
      <c r="I23" s="885"/>
      <c r="J23" s="995"/>
      <c r="K23" s="995"/>
      <c r="L23" s="995"/>
      <c r="M23" s="995"/>
      <c r="N23" s="995"/>
      <c r="O23" s="995"/>
      <c r="P23" s="995"/>
    </row>
    <row r="24" spans="2:16" x14ac:dyDescent="0.2">
      <c r="B24" s="881" t="s">
        <v>849</v>
      </c>
      <c r="C24" s="882">
        <f>+SUM(D24:I24)</f>
        <v>0</v>
      </c>
      <c r="D24" s="882">
        <v>0</v>
      </c>
      <c r="E24" s="882">
        <v>0</v>
      </c>
      <c r="F24" s="882">
        <v>0</v>
      </c>
      <c r="G24" s="882">
        <v>0</v>
      </c>
      <c r="H24" s="882">
        <v>0</v>
      </c>
      <c r="I24" s="882">
        <v>0</v>
      </c>
      <c r="J24" s="995"/>
      <c r="K24" s="995"/>
      <c r="L24" s="995"/>
      <c r="M24" s="995"/>
      <c r="N24" s="995"/>
      <c r="O24" s="995"/>
      <c r="P24" s="995"/>
    </row>
    <row r="25" spans="2:16" x14ac:dyDescent="0.2">
      <c r="B25" s="887"/>
      <c r="C25" s="885"/>
      <c r="D25" s="885"/>
      <c r="E25" s="885"/>
      <c r="F25" s="885"/>
      <c r="G25" s="885"/>
      <c r="H25" s="885"/>
      <c r="I25" s="885"/>
      <c r="J25" s="995"/>
      <c r="K25" s="995"/>
      <c r="L25" s="995"/>
      <c r="M25" s="995"/>
      <c r="N25" s="995"/>
      <c r="O25" s="995"/>
      <c r="P25" s="995"/>
    </row>
    <row r="26" spans="2:16" x14ac:dyDescent="0.2">
      <c r="B26" s="881" t="s">
        <v>850</v>
      </c>
      <c r="C26" s="882">
        <v>40.452850188369105</v>
      </c>
      <c r="D26" s="888">
        <v>0</v>
      </c>
      <c r="E26" s="888">
        <v>0</v>
      </c>
      <c r="F26" s="888">
        <v>0</v>
      </c>
      <c r="G26" s="888">
        <v>0</v>
      </c>
      <c r="H26" s="888">
        <v>0</v>
      </c>
      <c r="I26" s="888">
        <v>0</v>
      </c>
      <c r="J26" s="995"/>
      <c r="K26" s="995"/>
      <c r="L26" s="995"/>
      <c r="M26" s="995"/>
      <c r="N26" s="995"/>
      <c r="O26" s="995"/>
      <c r="P26" s="995"/>
    </row>
    <row r="27" spans="2:16" ht="13.5" thickBot="1" x14ac:dyDescent="0.25">
      <c r="B27" s="889"/>
      <c r="C27" s="890"/>
      <c r="D27" s="890"/>
      <c r="E27" s="890"/>
      <c r="F27" s="890"/>
      <c r="G27" s="890"/>
      <c r="H27" s="890"/>
      <c r="I27" s="890"/>
    </row>
    <row r="28" spans="2:16" ht="13.5" thickTop="1" x14ac:dyDescent="0.2"/>
    <row r="29" spans="2:16" ht="25.5" customHeight="1" x14ac:dyDescent="0.2">
      <c r="B29" s="1187" t="s">
        <v>839</v>
      </c>
      <c r="C29" s="1187"/>
      <c r="D29" s="1187"/>
      <c r="E29" s="1187"/>
      <c r="F29" s="1187"/>
      <c r="G29" s="1187"/>
      <c r="H29" s="1187"/>
      <c r="I29" s="1187"/>
    </row>
  </sheetData>
  <mergeCells count="2">
    <mergeCell ref="B7:I7"/>
    <mergeCell ref="B29:I29"/>
  </mergeCells>
  <hyperlinks>
    <hyperlink ref="A1" location="INDICE!A1" display="Indice"/>
  </hyperlinks>
  <printOptions horizontalCentered="1"/>
  <pageMargins left="0.39370078740157483" right="0.39370078740157483" top="0.19685039370078741" bottom="0.19685039370078741" header="0.15748031496062992" footer="0"/>
  <pageSetup paperSize="9" scale="77" orientation="portrait" r:id="rId1"/>
  <headerFooter alignWithMargins="0">
    <oddFooter>&amp;R&amp;8&amp;A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0"/>
  <sheetViews>
    <sheetView showGridLines="0" view="pageBreakPreview" zoomScale="85" zoomScaleNormal="85" zoomScaleSheetLayoutView="85" workbookViewId="0"/>
  </sheetViews>
  <sheetFormatPr baseColWidth="10" defaultRowHeight="12.75" x14ac:dyDescent="0.2"/>
  <cols>
    <col min="1" max="1" width="7.140625" style="931" customWidth="1"/>
    <col min="2" max="2" width="16.85546875" style="931" customWidth="1"/>
    <col min="3" max="3" width="46.5703125" style="931" bestFit="1" customWidth="1"/>
    <col min="4" max="4" width="11.7109375" style="931" bestFit="1" customWidth="1"/>
    <col min="5" max="5" width="12" style="931" bestFit="1" customWidth="1"/>
    <col min="6" max="6" width="11.7109375" style="931" bestFit="1" customWidth="1"/>
    <col min="7" max="7" width="12" style="931" bestFit="1" customWidth="1"/>
    <col min="8" max="8" width="11.7109375" style="931" bestFit="1" customWidth="1"/>
    <col min="9" max="11" width="12.85546875" style="931" bestFit="1" customWidth="1"/>
    <col min="12" max="12" width="12.140625" style="931" bestFit="1" customWidth="1"/>
    <col min="13" max="13" width="12" style="931" bestFit="1" customWidth="1"/>
    <col min="14" max="14" width="12.42578125" style="931" bestFit="1" customWidth="1"/>
    <col min="15" max="15" width="12.5703125" style="931" bestFit="1" customWidth="1"/>
    <col min="16" max="16" width="11.5703125" style="931" bestFit="1" customWidth="1"/>
    <col min="17" max="18" width="14.5703125" style="931" customWidth="1"/>
    <col min="19" max="16384" width="11.42578125" style="931"/>
  </cols>
  <sheetData>
    <row r="1" spans="1:42" x14ac:dyDescent="0.2">
      <c r="A1" s="15" t="s">
        <v>66</v>
      </c>
      <c r="B1" s="21"/>
      <c r="C1" s="21"/>
      <c r="D1" s="21"/>
      <c r="E1" s="21"/>
      <c r="F1" s="21"/>
      <c r="G1" s="21"/>
      <c r="H1" s="21"/>
      <c r="I1" s="21"/>
      <c r="J1" s="21"/>
      <c r="K1" s="21"/>
      <c r="L1" s="21"/>
      <c r="M1" s="21"/>
      <c r="N1" s="21"/>
      <c r="O1" s="21"/>
      <c r="P1" s="21"/>
      <c r="Q1" s="21"/>
      <c r="R1" s="21"/>
      <c r="S1" s="21"/>
    </row>
    <row r="2" spans="1:42" x14ac:dyDescent="0.2">
      <c r="A2" s="268"/>
      <c r="B2" s="21"/>
      <c r="C2" s="21"/>
      <c r="D2" s="21"/>
      <c r="E2" s="21"/>
      <c r="F2" s="21"/>
      <c r="G2" s="21"/>
      <c r="H2" s="21"/>
      <c r="I2" s="21"/>
      <c r="J2" s="21"/>
      <c r="K2" s="21"/>
      <c r="L2" s="21"/>
      <c r="M2" s="21"/>
      <c r="N2" s="21"/>
      <c r="O2" s="21"/>
      <c r="P2" s="21"/>
      <c r="Q2" s="21"/>
      <c r="R2" s="21"/>
      <c r="S2" s="21"/>
    </row>
    <row r="3" spans="1:42" x14ac:dyDescent="0.2">
      <c r="A3" s="21"/>
      <c r="B3" s="21"/>
      <c r="C3" s="21"/>
      <c r="D3" s="21"/>
      <c r="E3" s="21"/>
      <c r="F3" s="21"/>
      <c r="G3" s="21"/>
      <c r="H3" s="21"/>
      <c r="I3" s="21"/>
      <c r="J3" s="21"/>
      <c r="K3" s="21"/>
      <c r="L3" s="21"/>
      <c r="M3" s="21"/>
      <c r="N3" s="21"/>
      <c r="O3" s="21"/>
      <c r="P3" s="21"/>
      <c r="Q3" s="21"/>
      <c r="R3" s="21"/>
      <c r="S3" s="21"/>
    </row>
    <row r="4" spans="1:42" ht="14.25" x14ac:dyDescent="0.2">
      <c r="A4" s="21"/>
      <c r="B4" s="200" t="s">
        <v>67</v>
      </c>
      <c r="C4" s="219"/>
      <c r="D4" s="891"/>
      <c r="E4" s="891"/>
      <c r="F4" s="891"/>
      <c r="G4" s="891"/>
      <c r="H4" s="891"/>
      <c r="I4" s="891"/>
      <c r="J4" s="891"/>
      <c r="K4" s="219"/>
      <c r="L4" s="219"/>
      <c r="M4" s="219"/>
      <c r="N4" s="219"/>
      <c r="O4" s="219"/>
      <c r="P4" s="219"/>
      <c r="Q4" s="21"/>
      <c r="R4" s="21"/>
      <c r="S4" s="21"/>
    </row>
    <row r="5" spans="1:42" ht="14.25" x14ac:dyDescent="0.2">
      <c r="A5" s="21"/>
      <c r="B5" s="20" t="s">
        <v>68</v>
      </c>
      <c r="C5" s="219"/>
      <c r="D5" s="891"/>
      <c r="E5" s="891"/>
      <c r="F5" s="891"/>
      <c r="G5" s="891"/>
      <c r="H5" s="891"/>
      <c r="I5" s="891"/>
      <c r="J5" s="891"/>
      <c r="K5" s="219"/>
      <c r="L5" s="219"/>
      <c r="M5" s="219"/>
      <c r="N5" s="219"/>
      <c r="O5" s="219"/>
      <c r="P5" s="219"/>
      <c r="Q5" s="21"/>
      <c r="R5" s="21"/>
      <c r="S5" s="21"/>
    </row>
    <row r="6" spans="1:42" ht="14.25" x14ac:dyDescent="0.2">
      <c r="A6" s="21"/>
      <c r="B6" s="20"/>
      <c r="C6" s="219"/>
      <c r="D6" s="891"/>
      <c r="E6" s="891"/>
      <c r="F6" s="891"/>
      <c r="G6" s="891"/>
      <c r="H6" s="891"/>
      <c r="I6" s="891"/>
      <c r="J6" s="891"/>
      <c r="K6" s="219"/>
      <c r="L6" s="219"/>
      <c r="M6" s="219"/>
      <c r="N6" s="219"/>
      <c r="O6" s="219"/>
      <c r="P6" s="219"/>
      <c r="Q6" s="21"/>
      <c r="R6" s="21"/>
      <c r="S6" s="21"/>
    </row>
    <row r="7" spans="1:42" ht="14.25" x14ac:dyDescent="0.2">
      <c r="A7" s="21"/>
      <c r="B7" s="219"/>
      <c r="C7" s="17"/>
      <c r="D7" s="891"/>
      <c r="E7" s="891"/>
      <c r="F7" s="891"/>
      <c r="G7" s="891"/>
      <c r="H7" s="891"/>
      <c r="I7" s="891"/>
      <c r="J7" s="891"/>
      <c r="K7" s="219"/>
      <c r="L7" s="219"/>
      <c r="M7" s="219"/>
      <c r="N7" s="219"/>
      <c r="O7" s="219"/>
      <c r="P7" s="219"/>
      <c r="Q7" s="21"/>
      <c r="R7" s="21"/>
      <c r="S7" s="21"/>
    </row>
    <row r="8" spans="1:42" ht="15.75" x14ac:dyDescent="0.25">
      <c r="A8" s="21"/>
      <c r="B8" s="1021" t="s">
        <v>851</v>
      </c>
      <c r="C8" s="1021"/>
      <c r="D8" s="1021"/>
      <c r="E8" s="1021"/>
      <c r="F8" s="1021"/>
      <c r="G8" s="1021"/>
      <c r="H8" s="1021"/>
      <c r="I8" s="1021"/>
      <c r="J8" s="1021"/>
      <c r="K8" s="1021"/>
      <c r="L8" s="1021"/>
      <c r="M8" s="1021"/>
      <c r="N8" s="1021"/>
      <c r="O8" s="1021"/>
      <c r="P8" s="1021"/>
      <c r="Q8" s="1021"/>
      <c r="R8" s="477"/>
      <c r="S8" s="21"/>
    </row>
    <row r="9" spans="1:42" ht="13.5" thickBot="1" x14ac:dyDescent="0.25">
      <c r="A9" s="21"/>
      <c r="B9" s="219"/>
      <c r="C9" s="219"/>
      <c r="D9" s="891"/>
      <c r="E9" s="891"/>
      <c r="F9" s="891"/>
      <c r="G9" s="891"/>
      <c r="H9" s="891"/>
      <c r="I9" s="891"/>
      <c r="J9" s="891"/>
      <c r="K9" s="219"/>
      <c r="L9" s="219"/>
      <c r="M9" s="219"/>
      <c r="N9" s="219"/>
      <c r="O9" s="219"/>
      <c r="P9" s="219"/>
      <c r="Q9" s="932"/>
      <c r="R9" s="932"/>
      <c r="S9" s="21"/>
    </row>
    <row r="10" spans="1:42" ht="26.25" thickBot="1" x14ac:dyDescent="0.25">
      <c r="A10" s="933"/>
      <c r="B10" s="219"/>
      <c r="C10" s="892" t="s">
        <v>852</v>
      </c>
      <c r="D10" s="893">
        <v>2000</v>
      </c>
      <c r="E10" s="893">
        <v>2001</v>
      </c>
      <c r="F10" s="892">
        <v>2002</v>
      </c>
      <c r="G10" s="893">
        <v>2003</v>
      </c>
      <c r="H10" s="894">
        <v>2004</v>
      </c>
      <c r="I10" s="893" t="s">
        <v>853</v>
      </c>
      <c r="J10" s="893" t="s">
        <v>854</v>
      </c>
      <c r="K10" s="893" t="s">
        <v>855</v>
      </c>
      <c r="L10" s="893" t="s">
        <v>856</v>
      </c>
      <c r="M10" s="893" t="s">
        <v>857</v>
      </c>
      <c r="N10" s="934" t="s">
        <v>858</v>
      </c>
      <c r="O10" s="934" t="s">
        <v>859</v>
      </c>
      <c r="P10" s="934" t="s">
        <v>860</v>
      </c>
      <c r="Q10" s="934" t="s">
        <v>861</v>
      </c>
      <c r="R10" s="972" t="s">
        <v>862</v>
      </c>
      <c r="S10" s="934" t="s">
        <v>863</v>
      </c>
    </row>
    <row r="11" spans="1:42" ht="13.5" thickTop="1" x14ac:dyDescent="0.2">
      <c r="A11" s="21"/>
      <c r="B11" s="1190" t="s">
        <v>864</v>
      </c>
      <c r="C11" s="895" t="s">
        <v>865</v>
      </c>
      <c r="D11" s="896">
        <v>0.45653868000787612</v>
      </c>
      <c r="E11" s="896">
        <v>0.5367464329045557</v>
      </c>
      <c r="F11" s="896">
        <v>1.6639303878250784</v>
      </c>
      <c r="G11" s="896">
        <v>1.387450522812782</v>
      </c>
      <c r="H11" s="896">
        <v>1.0635323772798757</v>
      </c>
      <c r="I11" s="896">
        <v>0.60694630866909882</v>
      </c>
      <c r="J11" s="896">
        <v>0.5177538681107432</v>
      </c>
      <c r="K11" s="896">
        <v>0.44362141494817353</v>
      </c>
      <c r="L11" s="896">
        <v>0.3924790129728602</v>
      </c>
      <c r="M11" s="896">
        <v>0.39606345011762328</v>
      </c>
      <c r="N11" s="896">
        <v>0.36081669534684807</v>
      </c>
      <c r="O11" s="896">
        <v>0.3331545465154056</v>
      </c>
      <c r="P11" s="896">
        <v>0.35114796793797953</v>
      </c>
      <c r="Q11" s="896">
        <v>0.38791679555259806</v>
      </c>
      <c r="R11" s="973">
        <v>0.42849519602870589</v>
      </c>
      <c r="S11" s="976">
        <v>0.4150771174356101</v>
      </c>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994"/>
    </row>
    <row r="12" spans="1:42" x14ac:dyDescent="0.2">
      <c r="A12" s="21"/>
      <c r="B12" s="1191"/>
      <c r="C12" s="897" t="s">
        <v>866</v>
      </c>
      <c r="D12" s="898">
        <v>0.28640309792788549</v>
      </c>
      <c r="E12" s="898">
        <v>0.31471996131772745</v>
      </c>
      <c r="F12" s="898">
        <v>0.95289241185538076</v>
      </c>
      <c r="G12" s="898">
        <v>0.79169901149841071</v>
      </c>
      <c r="H12" s="898">
        <v>0.62060768703308666</v>
      </c>
      <c r="I12" s="898">
        <v>0.28615240411628101</v>
      </c>
      <c r="J12" s="898">
        <v>0.21299797057729461</v>
      </c>
      <c r="K12" s="898">
        <v>0.19044555203594915</v>
      </c>
      <c r="L12" s="898">
        <v>0.14984903093841184</v>
      </c>
      <c r="M12" s="898">
        <v>0.14808624743409432</v>
      </c>
      <c r="N12" s="898">
        <v>0.13425544597370997</v>
      </c>
      <c r="O12" s="898">
        <v>0.11278366301760831</v>
      </c>
      <c r="P12" s="898">
        <v>0.10700129323057293</v>
      </c>
      <c r="Q12" s="898">
        <v>0.11631546785281466</v>
      </c>
      <c r="R12" s="974">
        <v>0.13005222052900747</v>
      </c>
      <c r="S12" s="977">
        <v>0.12238665971294897</v>
      </c>
      <c r="T12" s="994"/>
      <c r="U12" s="994"/>
      <c r="V12" s="994"/>
      <c r="W12" s="994"/>
      <c r="X12" s="994"/>
      <c r="Y12" s="994"/>
      <c r="Z12" s="994"/>
      <c r="AA12" s="994"/>
      <c r="AB12" s="994"/>
      <c r="AC12" s="994"/>
      <c r="AD12" s="994"/>
      <c r="AE12" s="994"/>
      <c r="AF12" s="994"/>
      <c r="AG12" s="994"/>
      <c r="AH12" s="994"/>
      <c r="AI12" s="994"/>
    </row>
    <row r="13" spans="1:42" x14ac:dyDescent="0.2">
      <c r="A13" s="21"/>
      <c r="B13" s="1191"/>
      <c r="C13" s="897" t="s">
        <v>867</v>
      </c>
      <c r="D13" s="898">
        <v>3.3975626159198857E-2</v>
      </c>
      <c r="E13" s="898">
        <v>3.7866485392177976E-2</v>
      </c>
      <c r="F13" s="898" t="s">
        <v>868</v>
      </c>
      <c r="G13" s="898" t="s">
        <v>868</v>
      </c>
      <c r="H13" s="898" t="s">
        <v>868</v>
      </c>
      <c r="I13" s="898">
        <v>1.5825405290304247E-2</v>
      </c>
      <c r="J13" s="898">
        <v>1.4273937085353539E-2</v>
      </c>
      <c r="K13" s="898">
        <v>1.5985474487730737E-2</v>
      </c>
      <c r="L13" s="898">
        <v>1.3921506291917374E-2</v>
      </c>
      <c r="M13" s="898">
        <v>1.7298087845224089E-2</v>
      </c>
      <c r="N13" s="898">
        <v>1.2175190274734213E-2</v>
      </c>
      <c r="O13" s="898">
        <v>1.5390730067800415E-2</v>
      </c>
      <c r="P13" s="898">
        <v>1.8509638302279925E-2</v>
      </c>
      <c r="Q13" s="898">
        <v>1.2329750857321485E-2</v>
      </c>
      <c r="R13" s="974">
        <v>1.607838119683919E-2</v>
      </c>
      <c r="S13" s="977">
        <v>1.7659768334951545E-2</v>
      </c>
      <c r="T13" s="994"/>
      <c r="U13" s="994"/>
      <c r="V13" s="994"/>
      <c r="W13" s="994"/>
      <c r="X13" s="994"/>
      <c r="Y13" s="994"/>
      <c r="Z13" s="994"/>
      <c r="AA13" s="994"/>
      <c r="AB13" s="994"/>
      <c r="AC13" s="994"/>
      <c r="AD13" s="994"/>
      <c r="AE13" s="994"/>
      <c r="AF13" s="994"/>
      <c r="AG13" s="994"/>
      <c r="AH13" s="994"/>
      <c r="AI13" s="994"/>
    </row>
    <row r="14" spans="1:42" ht="13.5" thickBot="1" x14ac:dyDescent="0.25">
      <c r="A14" s="26"/>
      <c r="B14" s="1192"/>
      <c r="C14" s="899" t="s">
        <v>869</v>
      </c>
      <c r="D14" s="900">
        <v>0.11427189550116214</v>
      </c>
      <c r="E14" s="900">
        <v>0.15277522444577518</v>
      </c>
      <c r="F14" s="900" t="s">
        <v>868</v>
      </c>
      <c r="G14" s="900" t="s">
        <v>868</v>
      </c>
      <c r="H14" s="900" t="s">
        <v>868</v>
      </c>
      <c r="I14" s="900">
        <v>9.7495317642315726E-2</v>
      </c>
      <c r="J14" s="900">
        <v>8.4610222017525813E-2</v>
      </c>
      <c r="K14" s="900">
        <v>8.0353035278871957E-2</v>
      </c>
      <c r="L14" s="900">
        <v>6.518251768552133E-2</v>
      </c>
      <c r="M14" s="900">
        <v>8.0004904932825124E-2</v>
      </c>
      <c r="N14" s="900">
        <v>7.4090941068209029E-2</v>
      </c>
      <c r="O14" s="900">
        <v>7.6273246290225055E-2</v>
      </c>
      <c r="P14" s="900">
        <v>7.5605134988001976E-2</v>
      </c>
      <c r="Q14" s="900">
        <v>7.7550892980306402E-2</v>
      </c>
      <c r="R14" s="975">
        <v>0.10246258990424681</v>
      </c>
      <c r="S14" s="978">
        <v>9.6043356566362648E-2</v>
      </c>
      <c r="T14" s="994"/>
      <c r="U14" s="994"/>
      <c r="V14" s="994"/>
      <c r="W14" s="994"/>
      <c r="X14" s="994"/>
      <c r="Y14" s="994"/>
      <c r="Z14" s="994"/>
      <c r="AA14" s="994"/>
      <c r="AB14" s="994"/>
      <c r="AC14" s="994"/>
      <c r="AD14" s="994"/>
      <c r="AE14" s="994"/>
      <c r="AF14" s="994"/>
      <c r="AG14" s="994"/>
      <c r="AH14" s="994"/>
      <c r="AI14" s="994"/>
    </row>
    <row r="15" spans="1:42" x14ac:dyDescent="0.2">
      <c r="A15" s="21"/>
      <c r="B15" s="1190" t="s">
        <v>870</v>
      </c>
      <c r="C15" s="895" t="s">
        <v>871</v>
      </c>
      <c r="D15" s="898">
        <v>0.94328323699421968</v>
      </c>
      <c r="E15" s="898">
        <v>0.96935280331710838</v>
      </c>
      <c r="F15" s="898">
        <v>0.79085988468628654</v>
      </c>
      <c r="G15" s="898">
        <v>0.75785934842924907</v>
      </c>
      <c r="H15" s="898">
        <v>0.75607435597189698</v>
      </c>
      <c r="I15" s="898">
        <v>0.51441262274911592</v>
      </c>
      <c r="J15" s="898">
        <v>0.52057780215761562</v>
      </c>
      <c r="K15" s="898">
        <v>0.5275675635739614</v>
      </c>
      <c r="L15" s="898">
        <v>0.52513721201127406</v>
      </c>
      <c r="M15" s="898">
        <v>0.540555321459538</v>
      </c>
      <c r="N15" s="898">
        <v>0.58772450633933981</v>
      </c>
      <c r="O15" s="898">
        <v>0.60083000303219147</v>
      </c>
      <c r="P15" s="898">
        <v>0.58950070540947841</v>
      </c>
      <c r="Q15" s="898">
        <v>0.61922217852343919</v>
      </c>
      <c r="R15" s="974">
        <v>0.64878976990405979</v>
      </c>
      <c r="S15" s="977">
        <v>0.64266620622044035</v>
      </c>
      <c r="T15" s="994"/>
      <c r="U15" s="994"/>
      <c r="V15" s="994"/>
      <c r="W15" s="994"/>
      <c r="X15" s="994"/>
      <c r="Y15" s="994"/>
      <c r="Z15" s="994"/>
      <c r="AA15" s="994"/>
      <c r="AB15" s="994"/>
      <c r="AC15" s="994"/>
      <c r="AD15" s="994"/>
      <c r="AE15" s="994"/>
      <c r="AF15" s="994"/>
      <c r="AG15" s="994"/>
      <c r="AH15" s="994"/>
      <c r="AI15" s="994"/>
    </row>
    <row r="16" spans="1:42" x14ac:dyDescent="0.2">
      <c r="A16" s="21"/>
      <c r="B16" s="1191"/>
      <c r="C16" s="901" t="s">
        <v>872</v>
      </c>
      <c r="D16" s="898" t="s">
        <v>873</v>
      </c>
      <c r="E16" s="898" t="s">
        <v>873</v>
      </c>
      <c r="F16" s="898">
        <v>0.19224335700261252</v>
      </c>
      <c r="G16" s="898">
        <v>0.2182700967436571</v>
      </c>
      <c r="H16" s="898">
        <v>0.20972122690887063</v>
      </c>
      <c r="I16" s="898">
        <v>0.41483509434438703</v>
      </c>
      <c r="J16" s="898">
        <v>0.41252068091243599</v>
      </c>
      <c r="K16" s="898">
        <v>0.39348652753315028</v>
      </c>
      <c r="L16" s="898">
        <v>0.36607115248102284</v>
      </c>
      <c r="M16" s="898">
        <v>0.2544166312726967</v>
      </c>
      <c r="N16" s="898">
        <v>0.2315864995524104</v>
      </c>
      <c r="O16" s="898">
        <v>0.20711111946978128</v>
      </c>
      <c r="P16" s="898">
        <v>0.17787603682954853</v>
      </c>
      <c r="Q16" s="898">
        <v>0.14028195159698145</v>
      </c>
      <c r="R16" s="974">
        <v>9.6625310228129493E-2</v>
      </c>
      <c r="S16" s="977">
        <v>9.7158131707308498E-2</v>
      </c>
      <c r="T16" s="994"/>
      <c r="U16" s="994"/>
      <c r="V16" s="994"/>
      <c r="W16" s="994"/>
      <c r="X16" s="994"/>
      <c r="Y16" s="994"/>
      <c r="Z16" s="994"/>
      <c r="AA16" s="994"/>
      <c r="AB16" s="994"/>
      <c r="AC16" s="994"/>
      <c r="AD16" s="994"/>
      <c r="AE16" s="994"/>
      <c r="AF16" s="994"/>
      <c r="AG16" s="994"/>
      <c r="AH16" s="994"/>
      <c r="AI16" s="994"/>
    </row>
    <row r="17" spans="1:35" x14ac:dyDescent="0.2">
      <c r="A17" s="21"/>
      <c r="B17" s="1191"/>
      <c r="C17" s="897" t="s">
        <v>867</v>
      </c>
      <c r="D17" s="898">
        <v>7.4420038535645466E-2</v>
      </c>
      <c r="E17" s="898">
        <v>7.0548182662839243E-2</v>
      </c>
      <c r="F17" s="898" t="s">
        <v>868</v>
      </c>
      <c r="G17" s="898" t="s">
        <v>868</v>
      </c>
      <c r="H17" s="898" t="s">
        <v>868</v>
      </c>
      <c r="I17" s="898">
        <v>2.6073814214318092E-2</v>
      </c>
      <c r="J17" s="898">
        <v>2.7568896863141654E-2</v>
      </c>
      <c r="K17" s="898">
        <v>3.6033971333142296E-2</v>
      </c>
      <c r="L17" s="898">
        <v>3.5470702462452534E-2</v>
      </c>
      <c r="M17" s="898">
        <v>4.3675042067342712E-2</v>
      </c>
      <c r="N17" s="898">
        <v>3.3743422787631455E-2</v>
      </c>
      <c r="O17" s="898">
        <v>4.6196968430351953E-2</v>
      </c>
      <c r="P17" s="898">
        <v>5.2711791017822821E-2</v>
      </c>
      <c r="Q17" s="898">
        <v>3.1784524410079791E-2</v>
      </c>
      <c r="R17" s="974">
        <v>3.7522897212976136E-2</v>
      </c>
      <c r="S17" s="977">
        <v>4.2545752567752809E-2</v>
      </c>
      <c r="T17" s="994"/>
      <c r="U17" s="994"/>
      <c r="V17" s="994"/>
      <c r="W17" s="994"/>
      <c r="X17" s="994"/>
      <c r="Y17" s="994"/>
      <c r="Z17" s="994"/>
      <c r="AA17" s="994"/>
      <c r="AB17" s="994"/>
      <c r="AC17" s="994"/>
      <c r="AD17" s="994"/>
      <c r="AE17" s="994"/>
      <c r="AF17" s="994"/>
      <c r="AG17" s="994"/>
      <c r="AH17" s="994"/>
      <c r="AI17" s="994"/>
    </row>
    <row r="18" spans="1:35" x14ac:dyDescent="0.2">
      <c r="A18" s="21"/>
      <c r="B18" s="1191"/>
      <c r="C18" s="897" t="s">
        <v>874</v>
      </c>
      <c r="D18" s="898">
        <v>0.3756146435452794</v>
      </c>
      <c r="E18" s="898">
        <v>0.32128246730734561</v>
      </c>
      <c r="F18" s="898">
        <v>0.34779766496267339</v>
      </c>
      <c r="G18" s="898">
        <v>0.3186308511590441</v>
      </c>
      <c r="H18" s="898">
        <v>0.30481034626965542</v>
      </c>
      <c r="I18" s="898">
        <v>0.35747947410370895</v>
      </c>
      <c r="J18" s="898">
        <v>0.34739074785152679</v>
      </c>
      <c r="K18" s="898">
        <v>0.26351821582856338</v>
      </c>
      <c r="L18" s="898">
        <v>0.27015239951978381</v>
      </c>
      <c r="M18" s="898">
        <v>0.29244703121351284</v>
      </c>
      <c r="N18" s="898">
        <v>0.30929623271647155</v>
      </c>
      <c r="O18" s="898">
        <v>0.33728674356096183</v>
      </c>
      <c r="P18" s="898">
        <v>0.30854785764637122</v>
      </c>
      <c r="Q18" s="898">
        <v>0.35279480103858374</v>
      </c>
      <c r="R18" s="974">
        <v>0.38431272508519088</v>
      </c>
      <c r="S18" s="977">
        <v>0.39478435495341418</v>
      </c>
      <c r="T18" s="994"/>
      <c r="U18" s="994"/>
      <c r="V18" s="994"/>
      <c r="W18" s="994"/>
      <c r="X18" s="994"/>
      <c r="Y18" s="994"/>
      <c r="Z18" s="994"/>
      <c r="AA18" s="994"/>
      <c r="AB18" s="994"/>
      <c r="AC18" s="994"/>
      <c r="AD18" s="994"/>
      <c r="AE18" s="994"/>
      <c r="AF18" s="994"/>
      <c r="AG18" s="994"/>
      <c r="AH18" s="994"/>
      <c r="AI18" s="994"/>
    </row>
    <row r="19" spans="1:35" x14ac:dyDescent="0.2">
      <c r="A19" s="21"/>
      <c r="B19" s="1191"/>
      <c r="C19" s="897" t="s">
        <v>875</v>
      </c>
      <c r="D19" s="898">
        <v>0.62733588734024581</v>
      </c>
      <c r="E19" s="898">
        <v>0.58634756008465361</v>
      </c>
      <c r="F19" s="898">
        <v>0.57267564726725462</v>
      </c>
      <c r="G19" s="898">
        <v>0.57061422982737964</v>
      </c>
      <c r="H19" s="898">
        <v>0.58353436180323159</v>
      </c>
      <c r="I19" s="898">
        <v>0.47146246715586915</v>
      </c>
      <c r="J19" s="898">
        <v>0.41138846795005724</v>
      </c>
      <c r="K19" s="898">
        <v>0.42929658220999334</v>
      </c>
      <c r="L19" s="898">
        <v>0.38180138567631383</v>
      </c>
      <c r="M19" s="898">
        <v>0.37389526204493173</v>
      </c>
      <c r="N19" s="898">
        <v>0.37208767771243773</v>
      </c>
      <c r="O19" s="898">
        <v>0.3385325645327581</v>
      </c>
      <c r="P19" s="898">
        <v>0.30471853178849012</v>
      </c>
      <c r="Q19" s="898">
        <v>0.29984643404552797</v>
      </c>
      <c r="R19" s="974">
        <v>0.30350916821082635</v>
      </c>
      <c r="S19" s="977">
        <v>0.29485282269730151</v>
      </c>
      <c r="T19" s="994"/>
      <c r="U19" s="994"/>
      <c r="V19" s="994"/>
      <c r="W19" s="994"/>
      <c r="X19" s="994"/>
      <c r="Y19" s="994"/>
      <c r="Z19" s="994"/>
      <c r="AA19" s="994"/>
      <c r="AB19" s="994"/>
      <c r="AC19" s="994"/>
      <c r="AD19" s="994"/>
      <c r="AE19" s="994"/>
      <c r="AF19" s="994"/>
      <c r="AG19" s="994"/>
      <c r="AH19" s="994"/>
      <c r="AI19" s="994"/>
    </row>
    <row r="20" spans="1:35" ht="13.5" thickBot="1" x14ac:dyDescent="0.25">
      <c r="A20" s="21"/>
      <c r="B20" s="1192"/>
      <c r="C20" s="899" t="s">
        <v>876</v>
      </c>
      <c r="D20" s="900">
        <v>0.27917533718689785</v>
      </c>
      <c r="E20" s="900">
        <v>0.28954667110426979</v>
      </c>
      <c r="F20" s="900">
        <v>0.26063906284728122</v>
      </c>
      <c r="G20" s="900">
        <v>0.22986776156806588</v>
      </c>
      <c r="H20" s="900">
        <v>0.22361680327868852</v>
      </c>
      <c r="I20" s="900">
        <v>0.25351627243631375</v>
      </c>
      <c r="J20" s="900">
        <v>0.1802849225932015</v>
      </c>
      <c r="K20" s="900">
        <v>0.19495425649236081</v>
      </c>
      <c r="L20" s="900">
        <v>0.22174797512369521</v>
      </c>
      <c r="M20" s="900">
        <v>0.21216527236975175</v>
      </c>
      <c r="N20" s="900">
        <v>0.20616250713902631</v>
      </c>
      <c r="O20" s="900">
        <v>0.20330226098683932</v>
      </c>
      <c r="P20" s="900">
        <v>0.27252797365252546</v>
      </c>
      <c r="Q20" s="900">
        <v>0.26793905421867303</v>
      </c>
      <c r="R20" s="975">
        <v>0.31083741184955738</v>
      </c>
      <c r="S20" s="979">
        <v>0.32204213754106481</v>
      </c>
      <c r="T20" s="994"/>
      <c r="U20" s="994"/>
      <c r="V20" s="994"/>
      <c r="W20" s="994"/>
      <c r="X20" s="994"/>
      <c r="Y20" s="994"/>
      <c r="Z20" s="994"/>
      <c r="AA20" s="994"/>
      <c r="AB20" s="994"/>
      <c r="AC20" s="994"/>
      <c r="AD20" s="994"/>
      <c r="AE20" s="994"/>
      <c r="AF20" s="994"/>
      <c r="AG20" s="994"/>
      <c r="AH20" s="994"/>
      <c r="AI20" s="994"/>
    </row>
    <row r="21" spans="1:35" ht="13.5" thickBot="1" x14ac:dyDescent="0.25">
      <c r="A21" s="21"/>
      <c r="B21" s="219"/>
      <c r="C21" s="219"/>
      <c r="D21" s="891"/>
      <c r="E21" s="891"/>
      <c r="F21" s="891"/>
      <c r="G21" s="891"/>
      <c r="H21" s="891"/>
      <c r="I21" s="891"/>
      <c r="J21" s="891"/>
      <c r="K21" s="902"/>
      <c r="L21" s="902"/>
      <c r="M21" s="903"/>
      <c r="N21" s="903"/>
      <c r="O21" s="903"/>
      <c r="P21" s="903"/>
      <c r="Q21" s="903"/>
      <c r="R21" s="903"/>
      <c r="S21" s="903"/>
      <c r="T21" s="994"/>
      <c r="U21" s="994"/>
      <c r="V21" s="994"/>
      <c r="W21" s="994"/>
      <c r="X21" s="994"/>
      <c r="Y21" s="994"/>
      <c r="Z21" s="994"/>
      <c r="AA21" s="994"/>
      <c r="AB21" s="994"/>
      <c r="AC21" s="994"/>
      <c r="AD21" s="994"/>
      <c r="AE21" s="994"/>
      <c r="AF21" s="994"/>
      <c r="AG21" s="994"/>
      <c r="AH21" s="994"/>
      <c r="AI21" s="994"/>
    </row>
    <row r="22" spans="1:35" ht="13.5" thickBot="1" x14ac:dyDescent="0.25">
      <c r="A22" s="21"/>
      <c r="B22" s="904"/>
      <c r="C22" s="905" t="s">
        <v>877</v>
      </c>
      <c r="D22" s="906">
        <v>7.5579654541892509</v>
      </c>
      <c r="E22" s="906">
        <v>8.3135209604408598</v>
      </c>
      <c r="F22" s="906">
        <v>6.0521724308630498</v>
      </c>
      <c r="G22" s="906">
        <v>6.9111481018413796</v>
      </c>
      <c r="H22" s="906">
        <v>7.7966542771101901</v>
      </c>
      <c r="I22" s="906">
        <v>12.2871375597783</v>
      </c>
      <c r="J22" s="906">
        <v>12.933632371774999</v>
      </c>
      <c r="K22" s="906">
        <v>12.553687757525061</v>
      </c>
      <c r="L22" s="906">
        <v>11.736460250710392</v>
      </c>
      <c r="M22" s="906">
        <v>11.122211739269501</v>
      </c>
      <c r="N22" s="906">
        <v>11.033628289397774</v>
      </c>
      <c r="O22" s="906">
        <v>10.653244780983071</v>
      </c>
      <c r="P22" s="906">
        <v>9.5305938057712876</v>
      </c>
      <c r="Q22" s="906">
        <v>8.9694289703193757</v>
      </c>
      <c r="R22" s="906">
        <v>8.0865248407514994</v>
      </c>
      <c r="S22" s="980">
        <v>7.8043214716855136</v>
      </c>
      <c r="T22" s="994"/>
      <c r="U22" s="994"/>
      <c r="V22" s="994"/>
      <c r="W22" s="994"/>
      <c r="X22" s="994"/>
      <c r="Y22" s="994"/>
      <c r="Z22" s="994"/>
      <c r="AA22" s="994"/>
      <c r="AB22" s="994"/>
      <c r="AC22" s="994"/>
      <c r="AD22" s="994"/>
      <c r="AE22" s="994"/>
      <c r="AF22" s="994"/>
      <c r="AG22" s="994"/>
      <c r="AH22" s="994"/>
      <c r="AI22" s="994"/>
    </row>
    <row r="23" spans="1:35" ht="13.5" thickBot="1" x14ac:dyDescent="0.25">
      <c r="A23" s="21"/>
      <c r="B23" s="219"/>
      <c r="C23" s="219"/>
      <c r="D23" s="891"/>
      <c r="E23" s="891"/>
      <c r="F23" s="891"/>
      <c r="G23" s="891"/>
      <c r="H23" s="891"/>
      <c r="I23" s="891"/>
      <c r="J23" s="891"/>
      <c r="K23" s="902"/>
      <c r="L23" s="902"/>
      <c r="M23" s="903"/>
      <c r="N23" s="903"/>
      <c r="O23" s="903"/>
      <c r="P23" s="903"/>
      <c r="Q23" s="903"/>
      <c r="R23" s="903"/>
      <c r="S23" s="903"/>
      <c r="T23" s="994"/>
      <c r="U23" s="994"/>
      <c r="V23" s="994"/>
      <c r="W23" s="994"/>
      <c r="X23" s="994"/>
      <c r="Y23" s="994"/>
      <c r="Z23" s="994"/>
      <c r="AA23" s="994"/>
      <c r="AB23" s="994"/>
      <c r="AC23" s="994"/>
      <c r="AD23" s="994"/>
      <c r="AE23" s="994"/>
      <c r="AF23" s="994"/>
      <c r="AG23" s="994"/>
      <c r="AH23" s="994"/>
      <c r="AI23" s="994"/>
    </row>
    <row r="24" spans="1:35" ht="13.5" thickTop="1" x14ac:dyDescent="0.2">
      <c r="A24" s="21"/>
      <c r="B24" s="1188" t="s">
        <v>878</v>
      </c>
      <c r="C24" s="907" t="s">
        <v>871</v>
      </c>
      <c r="D24" s="896">
        <v>6.5188340399253057</v>
      </c>
      <c r="E24" s="896">
        <v>7.0635610347615199</v>
      </c>
      <c r="F24" s="896">
        <v>11.548396334478809</v>
      </c>
      <c r="G24" s="896">
        <v>9.5956512500885331</v>
      </c>
      <c r="H24" s="896">
        <v>7.3620075333401198</v>
      </c>
      <c r="I24" s="896">
        <v>2.3676318695017273</v>
      </c>
      <c r="J24" s="896">
        <v>2.2216811811343136</v>
      </c>
      <c r="K24" s="896">
        <v>1.6535459112959112</v>
      </c>
      <c r="L24" s="896">
        <v>1.6525880877851069</v>
      </c>
      <c r="M24" s="896">
        <v>1.657935490973754</v>
      </c>
      <c r="N24" s="896">
        <v>1.8506645181073711</v>
      </c>
      <c r="O24" s="896">
        <v>2.3185793990487511</v>
      </c>
      <c r="P24" s="896">
        <v>2.6889447291913564</v>
      </c>
      <c r="Q24" s="896">
        <v>4.1022927227429129</v>
      </c>
      <c r="R24" s="896">
        <v>4.5755119592036282</v>
      </c>
      <c r="S24" s="896">
        <v>4.4899274427611058</v>
      </c>
      <c r="T24" s="994"/>
      <c r="U24" s="994"/>
      <c r="V24" s="994"/>
      <c r="W24" s="994"/>
      <c r="X24" s="994"/>
      <c r="Y24" s="994"/>
      <c r="Z24" s="994"/>
      <c r="AA24" s="994"/>
      <c r="AB24" s="994"/>
      <c r="AC24" s="994"/>
      <c r="AD24" s="994"/>
      <c r="AE24" s="994"/>
      <c r="AF24" s="994"/>
      <c r="AG24" s="994"/>
      <c r="AH24" s="994"/>
      <c r="AI24" s="994"/>
    </row>
    <row r="25" spans="1:35" ht="13.5" thickBot="1" x14ac:dyDescent="0.25">
      <c r="A25" s="21"/>
      <c r="B25" s="1189"/>
      <c r="C25" s="908" t="s">
        <v>875</v>
      </c>
      <c r="D25" s="900">
        <v>4.3353876931933639</v>
      </c>
      <c r="E25" s="900">
        <v>4.272646413223975</v>
      </c>
      <c r="F25" s="900">
        <v>8.3623982879974221</v>
      </c>
      <c r="G25" s="900">
        <v>7.2248434476790848</v>
      </c>
      <c r="H25" s="900">
        <v>5.6819601585824593</v>
      </c>
      <c r="I25" s="900">
        <v>2.1699497896196709</v>
      </c>
      <c r="J25" s="900">
        <v>1.7556914904788705</v>
      </c>
      <c r="K25" s="900">
        <v>1.3457836330992634</v>
      </c>
      <c r="L25" s="900">
        <v>1.201517684963525</v>
      </c>
      <c r="M25" s="900">
        <v>1.1467615407051481</v>
      </c>
      <c r="N25" s="900">
        <v>1.17165347487001</v>
      </c>
      <c r="O25" s="900">
        <v>1.306383879086578</v>
      </c>
      <c r="P25" s="900">
        <v>1.3899411526071686</v>
      </c>
      <c r="Q25" s="900">
        <v>1.9864563754135964</v>
      </c>
      <c r="R25" s="900">
        <v>2.1404619698025411</v>
      </c>
      <c r="S25" s="900">
        <v>2.0599617147911617</v>
      </c>
      <c r="T25" s="994"/>
      <c r="U25" s="994"/>
      <c r="V25" s="994"/>
      <c r="W25" s="994"/>
      <c r="X25" s="994"/>
      <c r="Y25" s="994"/>
      <c r="Z25" s="994"/>
      <c r="AA25" s="994"/>
      <c r="AB25" s="994"/>
      <c r="AC25" s="994"/>
      <c r="AD25" s="994"/>
      <c r="AE25" s="994"/>
      <c r="AF25" s="994"/>
      <c r="AG25" s="994"/>
      <c r="AH25" s="994"/>
      <c r="AI25" s="994"/>
    </row>
    <row r="26" spans="1:35" ht="14.25" thickTop="1" thickBot="1" x14ac:dyDescent="0.25">
      <c r="A26" s="21"/>
      <c r="B26" s="219"/>
      <c r="C26" s="901"/>
      <c r="D26" s="891"/>
      <c r="E26" s="981"/>
      <c r="F26" s="982"/>
      <c r="G26" s="981"/>
      <c r="H26" s="982"/>
      <c r="I26" s="981"/>
      <c r="J26" s="981"/>
      <c r="K26" s="981"/>
      <c r="L26" s="981"/>
      <c r="M26" s="981"/>
      <c r="N26" s="981"/>
      <c r="O26" s="981"/>
      <c r="P26" s="981"/>
      <c r="Q26" s="981"/>
      <c r="R26" s="981"/>
      <c r="S26" s="983"/>
      <c r="T26" s="994"/>
      <c r="U26" s="994"/>
      <c r="V26" s="994"/>
      <c r="W26" s="994"/>
      <c r="X26" s="994"/>
      <c r="Y26" s="994"/>
      <c r="Z26" s="994"/>
      <c r="AA26" s="994"/>
      <c r="AB26" s="994"/>
      <c r="AC26" s="994"/>
      <c r="AD26" s="994"/>
      <c r="AE26" s="994"/>
      <c r="AF26" s="994"/>
      <c r="AG26" s="994"/>
      <c r="AH26" s="994"/>
      <c r="AI26" s="994"/>
    </row>
    <row r="27" spans="1:35" ht="13.5" thickTop="1" x14ac:dyDescent="0.2">
      <c r="A27" s="21"/>
      <c r="B27" s="1188" t="s">
        <v>879</v>
      </c>
      <c r="C27" s="909" t="s">
        <v>871</v>
      </c>
      <c r="D27" s="896">
        <v>3.9131910701060839</v>
      </c>
      <c r="E27" s="896">
        <v>4.485181504498879</v>
      </c>
      <c r="F27" s="896">
        <v>4.1508609320680456</v>
      </c>
      <c r="G27" s="896">
        <v>3.9339738486063935</v>
      </c>
      <c r="H27" s="896">
        <v>3.6281998281370225</v>
      </c>
      <c r="I27" s="896">
        <v>1.4137442430817435</v>
      </c>
      <c r="J27" s="896">
        <v>1.3043293816038619</v>
      </c>
      <c r="K27" s="896">
        <v>1.1508925088260664</v>
      </c>
      <c r="L27" s="896">
        <v>0.93285477815251605</v>
      </c>
      <c r="M27" s="896">
        <v>1.193387259077217</v>
      </c>
      <c r="N27" s="896">
        <v>1.180205424487849</v>
      </c>
      <c r="O27" s="896">
        <v>1.0789194358629588</v>
      </c>
      <c r="P27" s="896">
        <v>1.2194480985658824</v>
      </c>
      <c r="Q27" s="896">
        <v>1.3000881108963218</v>
      </c>
      <c r="R27" s="896">
        <v>1.6727033791862944</v>
      </c>
      <c r="S27" s="896">
        <v>1.6920747892154797</v>
      </c>
      <c r="T27" s="994"/>
      <c r="U27" s="994"/>
      <c r="V27" s="994"/>
      <c r="W27" s="994"/>
      <c r="X27" s="994"/>
      <c r="Y27" s="994"/>
      <c r="Z27" s="994"/>
      <c r="AA27" s="994"/>
      <c r="AB27" s="994"/>
      <c r="AC27" s="994"/>
      <c r="AD27" s="994"/>
      <c r="AE27" s="994"/>
      <c r="AF27" s="994"/>
      <c r="AG27" s="994"/>
      <c r="AH27" s="994"/>
      <c r="AI27" s="994"/>
    </row>
    <row r="28" spans="1:35" ht="13.5" thickBot="1" x14ac:dyDescent="0.25">
      <c r="A28" s="21"/>
      <c r="B28" s="1189"/>
      <c r="C28" s="910" t="s">
        <v>875</v>
      </c>
      <c r="D28" s="900">
        <v>2.602490000903058</v>
      </c>
      <c r="E28" s="900">
        <v>2.7130217426517427</v>
      </c>
      <c r="F28" s="900">
        <v>3.0057119055056889</v>
      </c>
      <c r="G28" s="900">
        <v>2.9620027283903778</v>
      </c>
      <c r="H28" s="900">
        <v>2.8002262667472704</v>
      </c>
      <c r="I28" s="900">
        <v>1.2957056636920774</v>
      </c>
      <c r="J28" s="900">
        <v>1.0307505626000355</v>
      </c>
      <c r="K28" s="900">
        <v>0.93651364231540579</v>
      </c>
      <c r="L28" s="900">
        <v>0.67823273353332736</v>
      </c>
      <c r="M28" s="900">
        <v>0.82545083567272559</v>
      </c>
      <c r="N28" s="900">
        <v>0.74718663401752961</v>
      </c>
      <c r="O28" s="900">
        <v>0.60790799677717589</v>
      </c>
      <c r="P28" s="900">
        <v>0.63034434187682487</v>
      </c>
      <c r="Q28" s="900">
        <v>0.62954267065628522</v>
      </c>
      <c r="R28" s="900">
        <v>0.7825043408981992</v>
      </c>
      <c r="S28" s="900">
        <v>0.77631750819646173</v>
      </c>
      <c r="T28" s="994"/>
      <c r="U28" s="994"/>
      <c r="V28" s="994"/>
      <c r="W28" s="994"/>
      <c r="X28" s="994"/>
      <c r="Y28" s="994"/>
      <c r="Z28" s="994"/>
      <c r="AA28" s="994"/>
      <c r="AB28" s="994"/>
      <c r="AC28" s="994"/>
      <c r="AD28" s="994"/>
      <c r="AE28" s="994"/>
      <c r="AF28" s="994"/>
      <c r="AG28" s="994"/>
      <c r="AH28" s="994"/>
      <c r="AI28" s="994"/>
    </row>
    <row r="29" spans="1:35" ht="13.5" thickBot="1" x14ac:dyDescent="0.25">
      <c r="A29" s="21"/>
      <c r="B29" s="219"/>
      <c r="C29" s="901"/>
      <c r="D29" s="891"/>
      <c r="E29" s="891"/>
      <c r="F29" s="891"/>
      <c r="G29" s="891"/>
      <c r="H29" s="891"/>
      <c r="I29" s="891"/>
      <c r="J29" s="891"/>
      <c r="K29" s="891"/>
      <c r="L29" s="902"/>
      <c r="M29" s="903"/>
      <c r="N29" s="903"/>
      <c r="O29" s="903"/>
      <c r="P29" s="903"/>
      <c r="Q29" s="903"/>
      <c r="R29" s="903"/>
      <c r="S29" s="903"/>
      <c r="T29" s="994"/>
      <c r="U29" s="994"/>
      <c r="V29" s="994"/>
      <c r="W29" s="994"/>
      <c r="X29" s="994"/>
      <c r="Y29" s="994"/>
      <c r="Z29" s="994"/>
      <c r="AA29" s="994"/>
      <c r="AB29" s="994"/>
      <c r="AC29" s="994"/>
      <c r="AD29" s="994"/>
      <c r="AE29" s="994"/>
      <c r="AF29" s="994"/>
      <c r="AG29" s="994"/>
      <c r="AH29" s="994"/>
      <c r="AI29" s="994"/>
    </row>
    <row r="30" spans="1:35" ht="13.5" thickTop="1" x14ac:dyDescent="0.2">
      <c r="A30" s="21"/>
      <c r="B30" s="1188" t="s">
        <v>880</v>
      </c>
      <c r="C30" s="909" t="s">
        <v>867</v>
      </c>
      <c r="D30" s="896">
        <v>0.19665014590525423</v>
      </c>
      <c r="E30" s="896">
        <v>0.22409333716017968</v>
      </c>
      <c r="F30" s="896" t="s">
        <v>868</v>
      </c>
      <c r="G30" s="896" t="s">
        <v>868</v>
      </c>
      <c r="H30" s="896" t="s">
        <v>868</v>
      </c>
      <c r="I30" s="896">
        <v>8.5894279811038005E-2</v>
      </c>
      <c r="J30" s="896">
        <v>7.6940849541224335E-2</v>
      </c>
      <c r="K30" s="896">
        <v>8.2202439171777816E-2</v>
      </c>
      <c r="L30" s="896">
        <v>6.635319287019209E-2</v>
      </c>
      <c r="M30" s="896">
        <v>8.0073010739679387E-2</v>
      </c>
      <c r="N30" s="896">
        <v>5.3786825206429502E-2</v>
      </c>
      <c r="O30" s="896">
        <v>6.587905225584495E-2</v>
      </c>
      <c r="P30" s="896">
        <v>7.5301344753651273E-2</v>
      </c>
      <c r="Q30" s="896">
        <v>4.8901738684901254E-2</v>
      </c>
      <c r="R30" s="896">
        <v>6.0835300936916192E-2</v>
      </c>
      <c r="S30" s="896">
        <v>6.6100639939284056E-2</v>
      </c>
      <c r="T30" s="994"/>
      <c r="U30" s="994"/>
      <c r="V30" s="994"/>
      <c r="W30" s="994"/>
      <c r="X30" s="994"/>
      <c r="Y30" s="994"/>
      <c r="Z30" s="994"/>
      <c r="AA30" s="994"/>
      <c r="AB30" s="994"/>
      <c r="AC30" s="994"/>
      <c r="AD30" s="994"/>
      <c r="AE30" s="994"/>
      <c r="AF30" s="994"/>
      <c r="AG30" s="994"/>
      <c r="AH30" s="994"/>
      <c r="AI30" s="994"/>
    </row>
    <row r="31" spans="1:35" ht="13.5" thickBot="1" x14ac:dyDescent="0.25">
      <c r="A31" s="21"/>
      <c r="B31" s="1189"/>
      <c r="C31" s="910" t="s">
        <v>869</v>
      </c>
      <c r="D31" s="900">
        <v>0.6614031134519458</v>
      </c>
      <c r="E31" s="900">
        <v>0.90412166661026561</v>
      </c>
      <c r="F31" s="900" t="s">
        <v>868</v>
      </c>
      <c r="G31" s="900" t="s">
        <v>868</v>
      </c>
      <c r="H31" s="900" t="s">
        <v>868</v>
      </c>
      <c r="I31" s="900">
        <v>0.52916749620092041</v>
      </c>
      <c r="J31" s="900">
        <v>0.45607475519700319</v>
      </c>
      <c r="K31" s="900">
        <v>0.41320109076830108</v>
      </c>
      <c r="L31" s="900">
        <v>0.31067530172817404</v>
      </c>
      <c r="M31" s="900">
        <v>0.37034345467738283</v>
      </c>
      <c r="N31" s="900">
        <v>0.32731451473785067</v>
      </c>
      <c r="O31" s="900">
        <v>0.3264828345335794</v>
      </c>
      <c r="P31" s="900">
        <v>0.30757858375744829</v>
      </c>
      <c r="Q31" s="900">
        <v>0.30757908632450193</v>
      </c>
      <c r="R31" s="900">
        <v>0.38768470627043494</v>
      </c>
      <c r="S31" s="900">
        <v>0.35949097465727486</v>
      </c>
      <c r="T31" s="994"/>
      <c r="U31" s="994"/>
      <c r="V31" s="994"/>
      <c r="W31" s="994"/>
      <c r="X31" s="994"/>
      <c r="Y31" s="994"/>
      <c r="Z31" s="994"/>
      <c r="AA31" s="994"/>
      <c r="AB31" s="994"/>
      <c r="AC31" s="994"/>
      <c r="AD31" s="994"/>
      <c r="AE31" s="994"/>
      <c r="AF31" s="994"/>
      <c r="AG31" s="994"/>
      <c r="AH31" s="994"/>
      <c r="AI31" s="994"/>
    </row>
    <row r="32" spans="1:35" x14ac:dyDescent="0.2">
      <c r="A32" s="21"/>
      <c r="B32" s="911"/>
      <c r="C32" s="911"/>
      <c r="D32" s="912"/>
      <c r="E32" s="912"/>
      <c r="F32" s="912"/>
      <c r="G32" s="912"/>
      <c r="H32" s="912"/>
      <c r="I32" s="912"/>
      <c r="J32" s="912"/>
      <c r="K32" s="219"/>
      <c r="L32" s="219"/>
      <c r="M32" s="219"/>
      <c r="N32" s="219"/>
      <c r="O32" s="219"/>
      <c r="P32" s="219"/>
      <c r="Q32" s="21"/>
      <c r="R32" s="21"/>
      <c r="S32" s="21"/>
    </row>
    <row r="33" spans="1:19" x14ac:dyDescent="0.2">
      <c r="A33" s="21"/>
      <c r="B33" s="21" t="s">
        <v>881</v>
      </c>
      <c r="C33" s="219"/>
      <c r="D33" s="891"/>
      <c r="E33" s="891"/>
      <c r="F33" s="891"/>
      <c r="G33" s="891"/>
      <c r="H33" s="891"/>
      <c r="I33" s="891"/>
      <c r="J33" s="891"/>
      <c r="K33" s="219"/>
      <c r="L33" s="219"/>
      <c r="M33" s="219"/>
      <c r="N33" s="219"/>
      <c r="O33" s="219"/>
      <c r="P33" s="219"/>
      <c r="Q33" s="21"/>
      <c r="R33" s="21"/>
      <c r="S33" s="21"/>
    </row>
    <row r="34" spans="1:19" x14ac:dyDescent="0.2">
      <c r="A34" s="21"/>
      <c r="B34" s="21" t="s">
        <v>882</v>
      </c>
      <c r="C34" s="219"/>
      <c r="D34" s="913"/>
      <c r="E34" s="913"/>
      <c r="F34" s="913"/>
      <c r="G34" s="913"/>
      <c r="H34" s="913"/>
      <c r="I34" s="913"/>
      <c r="J34" s="913"/>
      <c r="K34" s="913"/>
      <c r="L34" s="913"/>
      <c r="M34" s="913"/>
      <c r="N34" s="219"/>
      <c r="O34" s="219"/>
      <c r="P34" s="219"/>
      <c r="Q34" s="21"/>
      <c r="R34" s="21"/>
      <c r="S34" s="21"/>
    </row>
    <row r="35" spans="1:19" x14ac:dyDescent="0.2">
      <c r="A35" s="21"/>
      <c r="B35" s="21"/>
      <c r="C35" s="219"/>
      <c r="D35" s="913"/>
      <c r="E35" s="913"/>
      <c r="F35" s="913"/>
      <c r="G35" s="913"/>
      <c r="H35" s="913"/>
      <c r="I35" s="913"/>
      <c r="J35" s="913"/>
      <c r="K35" s="913"/>
      <c r="L35" s="913"/>
      <c r="M35" s="913"/>
      <c r="N35" s="219"/>
      <c r="O35" s="219"/>
      <c r="P35" s="219"/>
      <c r="Q35" s="21"/>
      <c r="R35" s="21"/>
      <c r="S35" s="21"/>
    </row>
    <row r="36" spans="1:19" x14ac:dyDescent="0.2">
      <c r="A36" s="21"/>
      <c r="B36" s="21" t="s">
        <v>883</v>
      </c>
      <c r="C36" s="219"/>
      <c r="D36" s="914"/>
      <c r="E36" s="914"/>
      <c r="F36" s="913"/>
      <c r="G36" s="913"/>
      <c r="H36" s="913"/>
      <c r="I36" s="915"/>
      <c r="J36" s="916"/>
      <c r="K36" s="913"/>
      <c r="L36" s="913"/>
      <c r="M36" s="913"/>
      <c r="N36" s="219"/>
      <c r="O36" s="219"/>
      <c r="P36" s="219"/>
      <c r="Q36" s="21"/>
      <c r="R36" s="21"/>
      <c r="S36" s="932"/>
    </row>
    <row r="37" spans="1:19" x14ac:dyDescent="0.2">
      <c r="A37" s="21"/>
      <c r="B37" s="21" t="s">
        <v>884</v>
      </c>
      <c r="C37" s="219"/>
      <c r="D37" s="891"/>
      <c r="E37" s="891"/>
      <c r="F37" s="891"/>
      <c r="G37" s="891"/>
      <c r="H37" s="891"/>
      <c r="I37" s="891"/>
      <c r="J37" s="891"/>
      <c r="K37" s="219"/>
      <c r="L37" s="219"/>
      <c r="M37" s="219"/>
      <c r="N37" s="219"/>
      <c r="O37" s="219"/>
      <c r="P37" s="219"/>
      <c r="Q37" s="21"/>
      <c r="R37" s="21"/>
      <c r="S37" s="933"/>
    </row>
    <row r="38" spans="1:19" x14ac:dyDescent="0.2">
      <c r="A38" s="21"/>
      <c r="B38" s="21" t="s">
        <v>885</v>
      </c>
      <c r="C38" s="219"/>
      <c r="D38" s="891"/>
      <c r="E38" s="891"/>
      <c r="F38" s="891"/>
      <c r="G38" s="891"/>
      <c r="H38" s="891"/>
      <c r="I38" s="891"/>
      <c r="J38" s="891"/>
      <c r="K38" s="219"/>
      <c r="L38" s="219"/>
      <c r="M38" s="219"/>
      <c r="N38" s="219"/>
      <c r="O38" s="219"/>
      <c r="P38" s="219"/>
      <c r="Q38" s="21"/>
      <c r="R38" s="21"/>
      <c r="S38" s="932"/>
    </row>
    <row r="39" spans="1:19" x14ac:dyDescent="0.2">
      <c r="A39" s="21"/>
      <c r="B39" s="21" t="s">
        <v>886</v>
      </c>
      <c r="C39" s="219"/>
      <c r="D39" s="891"/>
      <c r="E39" s="891"/>
      <c r="F39" s="891"/>
      <c r="G39" s="891"/>
      <c r="H39" s="891"/>
      <c r="I39" s="891"/>
      <c r="J39" s="891"/>
      <c r="K39" s="219"/>
      <c r="L39" s="219"/>
      <c r="M39" s="219"/>
      <c r="N39" s="219"/>
      <c r="O39" s="219"/>
      <c r="P39" s="219"/>
      <c r="Q39" s="21"/>
      <c r="R39" s="21"/>
      <c r="S39" s="933"/>
    </row>
    <row r="40" spans="1:19" x14ac:dyDescent="0.2">
      <c r="A40" s="21"/>
      <c r="B40" s="21"/>
      <c r="C40" s="219"/>
      <c r="D40" s="891"/>
      <c r="E40" s="891"/>
      <c r="F40" s="891"/>
      <c r="G40" s="891"/>
      <c r="H40" s="891"/>
      <c r="I40" s="891"/>
      <c r="J40" s="891"/>
      <c r="K40" s="219"/>
      <c r="L40" s="219"/>
      <c r="M40" s="219"/>
      <c r="N40" s="219"/>
      <c r="O40" s="219"/>
      <c r="P40" s="219"/>
      <c r="Q40" s="21"/>
      <c r="R40" s="21"/>
      <c r="S40" s="932"/>
    </row>
  </sheetData>
  <mergeCells count="6">
    <mergeCell ref="B30:B31"/>
    <mergeCell ref="B8:Q8"/>
    <mergeCell ref="B11:B14"/>
    <mergeCell ref="B15:B20"/>
    <mergeCell ref="B24:B25"/>
    <mergeCell ref="B27:B2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4" orientation="landscape" r:id="rId1"/>
  <headerFooter alignWithMargins="0">
    <oddFooter>&amp;R&amp;8&amp;A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showGridLines="0" view="pageBreakPreview" zoomScale="85" zoomScaleNormal="75" zoomScaleSheetLayoutView="85" workbookViewId="0"/>
  </sheetViews>
  <sheetFormatPr baseColWidth="10" defaultRowHeight="12.75" x14ac:dyDescent="0.2"/>
  <cols>
    <col min="1" max="1" width="11.42578125" style="27"/>
    <col min="2" max="2" width="62.140625" customWidth="1"/>
    <col min="3" max="3" width="23.140625" customWidth="1"/>
  </cols>
  <sheetData>
    <row r="1" spans="1:4" x14ac:dyDescent="0.2">
      <c r="A1" s="16" t="s">
        <v>66</v>
      </c>
      <c r="B1" s="27"/>
      <c r="C1" s="27"/>
    </row>
    <row r="2" spans="1:4" ht="14.25" x14ac:dyDescent="0.2">
      <c r="A2" s="16"/>
      <c r="B2" s="17" t="s">
        <v>67</v>
      </c>
      <c r="C2" s="18"/>
    </row>
    <row r="3" spans="1:4" ht="14.25" x14ac:dyDescent="0.2">
      <c r="B3" s="20" t="s">
        <v>68</v>
      </c>
      <c r="C3" s="21"/>
    </row>
    <row r="4" spans="1:4" x14ac:dyDescent="0.2">
      <c r="B4" s="23"/>
      <c r="C4" s="24"/>
    </row>
    <row r="5" spans="1:4" x14ac:dyDescent="0.2">
      <c r="B5" s="25"/>
      <c r="C5" s="26"/>
    </row>
    <row r="6" spans="1:4" x14ac:dyDescent="0.2">
      <c r="B6" s="27"/>
      <c r="C6" s="21"/>
    </row>
    <row r="7" spans="1:4" ht="16.5" x14ac:dyDescent="0.25">
      <c r="B7" s="1020" t="s">
        <v>69</v>
      </c>
      <c r="C7" s="1020"/>
    </row>
    <row r="8" spans="1:4" ht="16.5" x14ac:dyDescent="0.25">
      <c r="B8" s="1020" t="s">
        <v>70</v>
      </c>
      <c r="C8" s="1020"/>
    </row>
    <row r="9" spans="1:4" ht="15.75" x14ac:dyDescent="0.25">
      <c r="B9" s="1021" t="s">
        <v>116</v>
      </c>
      <c r="C9" s="1021"/>
    </row>
    <row r="10" spans="1:4" x14ac:dyDescent="0.2">
      <c r="B10" s="27"/>
      <c r="C10" s="27"/>
    </row>
    <row r="11" spans="1:4" x14ac:dyDescent="0.2">
      <c r="B11" s="24"/>
      <c r="C11" s="29"/>
    </row>
    <row r="12" spans="1:4" ht="15.75" thickBot="1" x14ac:dyDescent="0.3">
      <c r="B12" s="30" t="s">
        <v>72</v>
      </c>
      <c r="C12" s="21"/>
    </row>
    <row r="13" spans="1:4" ht="14.25" thickTop="1" thickBot="1" x14ac:dyDescent="0.25">
      <c r="B13" s="31"/>
      <c r="C13" s="32" t="s">
        <v>73</v>
      </c>
    </row>
    <row r="14" spans="1:4" ht="13.5" thickTop="1" x14ac:dyDescent="0.2">
      <c r="B14" s="34"/>
      <c r="C14" s="35"/>
    </row>
    <row r="15" spans="1:4" ht="17.25" x14ac:dyDescent="0.3">
      <c r="B15" s="36" t="s">
        <v>75</v>
      </c>
      <c r="C15" s="37">
        <f>+C18+C42</f>
        <v>220001944.71723929</v>
      </c>
      <c r="D15" s="423"/>
    </row>
    <row r="16" spans="1:4" ht="13.5" thickBot="1" x14ac:dyDescent="0.25">
      <c r="B16" s="38"/>
      <c r="C16" s="39"/>
      <c r="D16" s="423"/>
    </row>
    <row r="17" spans="2:4" ht="13.5" thickTop="1" x14ac:dyDescent="0.2">
      <c r="B17" s="40"/>
      <c r="C17" s="41"/>
      <c r="D17" s="423"/>
    </row>
    <row r="18" spans="2:4" ht="15.75" x14ac:dyDescent="0.25">
      <c r="B18" s="43" t="s">
        <v>117</v>
      </c>
      <c r="C18" s="44">
        <f>+C20+C32+C37</f>
        <v>217252906.52766991</v>
      </c>
      <c r="D18" s="423"/>
    </row>
    <row r="19" spans="2:4" x14ac:dyDescent="0.2">
      <c r="B19" s="40"/>
      <c r="C19" s="42"/>
      <c r="D19" s="423"/>
    </row>
    <row r="20" spans="2:4" ht="13.5" x14ac:dyDescent="0.25">
      <c r="B20" s="84" t="s">
        <v>118</v>
      </c>
      <c r="C20" s="55">
        <f>SUM(C22:C30)</f>
        <v>195159089.71212298</v>
      </c>
      <c r="D20" s="423"/>
    </row>
    <row r="21" spans="2:4" x14ac:dyDescent="0.2">
      <c r="B21" s="40"/>
      <c r="C21" s="48"/>
      <c r="D21" s="423"/>
    </row>
    <row r="22" spans="2:4" x14ac:dyDescent="0.2">
      <c r="B22" s="40" t="s">
        <v>119</v>
      </c>
      <c r="C22" s="53">
        <v>144280832.39896902</v>
      </c>
      <c r="D22" s="423"/>
    </row>
    <row r="23" spans="2:4" x14ac:dyDescent="0.2">
      <c r="B23" s="40" t="s">
        <v>120</v>
      </c>
      <c r="C23" s="53">
        <v>2876836.6984834019</v>
      </c>
      <c r="D23" s="423"/>
    </row>
    <row r="24" spans="2:4" x14ac:dyDescent="0.2">
      <c r="B24" s="40" t="s">
        <v>121</v>
      </c>
      <c r="C24" s="53">
        <v>18040018.025990512</v>
      </c>
      <c r="D24" s="423"/>
    </row>
    <row r="25" spans="2:4" x14ac:dyDescent="0.2">
      <c r="B25" s="40" t="s">
        <v>122</v>
      </c>
      <c r="C25" s="53">
        <v>8863340.1075193603</v>
      </c>
      <c r="D25" s="423"/>
    </row>
    <row r="26" spans="2:4" x14ac:dyDescent="0.2">
      <c r="B26" s="40" t="s">
        <v>123</v>
      </c>
      <c r="C26" s="53">
        <v>3933218.8445521742</v>
      </c>
      <c r="D26" s="423"/>
    </row>
    <row r="27" spans="2:4" x14ac:dyDescent="0.2">
      <c r="B27" s="40" t="s">
        <v>124</v>
      </c>
      <c r="C27" s="53">
        <v>11593364.85367983</v>
      </c>
      <c r="D27" s="423"/>
    </row>
    <row r="28" spans="2:4" x14ac:dyDescent="0.2">
      <c r="B28" s="40" t="s">
        <v>125</v>
      </c>
      <c r="C28" s="53">
        <v>4137486.8584343572</v>
      </c>
      <c r="D28" s="423"/>
    </row>
    <row r="29" spans="2:4" x14ac:dyDescent="0.2">
      <c r="B29" s="40" t="s">
        <v>126</v>
      </c>
      <c r="C29" s="53">
        <v>1433991.9244942996</v>
      </c>
      <c r="D29" s="423"/>
    </row>
    <row r="30" spans="2:4" x14ac:dyDescent="0.2">
      <c r="B30" s="40"/>
      <c r="C30" s="53"/>
      <c r="D30" s="423"/>
    </row>
    <row r="31" spans="2:4" x14ac:dyDescent="0.2">
      <c r="B31" s="52"/>
      <c r="C31" s="48"/>
      <c r="D31" s="423"/>
    </row>
    <row r="32" spans="2:4" ht="13.5" x14ac:dyDescent="0.25">
      <c r="B32" s="84" t="s">
        <v>127</v>
      </c>
      <c r="C32" s="48">
        <f>+C34+C35</f>
        <v>22049086.500647735</v>
      </c>
      <c r="D32" s="423"/>
    </row>
    <row r="33" spans="2:4" x14ac:dyDescent="0.2">
      <c r="B33" s="52"/>
      <c r="C33" s="48"/>
      <c r="D33" s="423"/>
    </row>
    <row r="34" spans="2:4" x14ac:dyDescent="0.2">
      <c r="B34" s="40" t="s">
        <v>124</v>
      </c>
      <c r="C34" s="53">
        <v>17630985.180901848</v>
      </c>
      <c r="D34" s="423"/>
    </row>
    <row r="35" spans="2:4" x14ac:dyDescent="0.2">
      <c r="B35" s="40" t="s">
        <v>125</v>
      </c>
      <c r="C35" s="85">
        <v>4418101.319745888</v>
      </c>
      <c r="D35" s="423"/>
    </row>
    <row r="36" spans="2:4" customFormat="1" x14ac:dyDescent="0.2">
      <c r="B36" s="40"/>
      <c r="C36" s="53"/>
      <c r="D36" s="423"/>
    </row>
    <row r="37" spans="2:4" customFormat="1" ht="13.5" x14ac:dyDescent="0.25">
      <c r="B37" s="84" t="s">
        <v>128</v>
      </c>
      <c r="C37" s="48">
        <f>+C39+C40</f>
        <v>44730.314899211779</v>
      </c>
      <c r="D37" s="423"/>
    </row>
    <row r="38" spans="2:4" customFormat="1" x14ac:dyDescent="0.2">
      <c r="B38" s="56"/>
      <c r="C38" s="58"/>
      <c r="D38" s="423"/>
    </row>
    <row r="39" spans="2:4" customFormat="1" x14ac:dyDescent="0.2">
      <c r="B39" s="56" t="s">
        <v>129</v>
      </c>
      <c r="C39" s="53">
        <v>36544.284824810646</v>
      </c>
      <c r="D39" s="423"/>
    </row>
    <row r="40" spans="2:4" customFormat="1" x14ac:dyDescent="0.2">
      <c r="B40" s="56" t="s">
        <v>130</v>
      </c>
      <c r="C40" s="53">
        <v>8186.0300744011292</v>
      </c>
      <c r="D40" s="423"/>
    </row>
    <row r="41" spans="2:4" customFormat="1" x14ac:dyDescent="0.2">
      <c r="B41" s="40"/>
      <c r="C41" s="53"/>
      <c r="D41" s="423"/>
    </row>
    <row r="42" spans="2:4" customFormat="1" ht="15.75" x14ac:dyDescent="0.25">
      <c r="B42" s="43" t="s">
        <v>131</v>
      </c>
      <c r="C42" s="44">
        <f>+C44</f>
        <v>2749038.1895693736</v>
      </c>
      <c r="D42" s="423"/>
    </row>
    <row r="43" spans="2:4" customFormat="1" x14ac:dyDescent="0.2">
      <c r="B43" s="40"/>
      <c r="C43" s="53"/>
      <c r="D43" s="423"/>
    </row>
    <row r="44" spans="2:4" customFormat="1" ht="13.5" x14ac:dyDescent="0.25">
      <c r="B44" s="84" t="s">
        <v>132</v>
      </c>
      <c r="C44" s="48">
        <f>SUM(C46:C47)</f>
        <v>2749038.1895693736</v>
      </c>
      <c r="D44" s="423"/>
    </row>
    <row r="45" spans="2:4" customFormat="1" ht="13.5" x14ac:dyDescent="0.25">
      <c r="B45" s="84"/>
      <c r="C45" s="48"/>
      <c r="D45" s="423"/>
    </row>
    <row r="46" spans="2:4" customFormat="1" x14ac:dyDescent="0.2">
      <c r="B46" s="40" t="s">
        <v>133</v>
      </c>
      <c r="C46" s="53">
        <v>1136477.8947620001</v>
      </c>
      <c r="D46" s="423"/>
    </row>
    <row r="47" spans="2:4" customFormat="1" x14ac:dyDescent="0.2">
      <c r="B47" s="40" t="s">
        <v>134</v>
      </c>
      <c r="C47" s="53">
        <v>1612560.2948073735</v>
      </c>
      <c r="D47" s="423"/>
    </row>
    <row r="48" spans="2:4" customFormat="1" x14ac:dyDescent="0.2">
      <c r="B48" s="40"/>
      <c r="C48" s="53"/>
      <c r="D48" s="423"/>
    </row>
    <row r="49" spans="1:3" ht="13.5" thickBot="1" x14ac:dyDescent="0.25">
      <c r="A49"/>
      <c r="B49" s="86"/>
      <c r="C49" s="87"/>
    </row>
    <row r="50" spans="1:3" ht="13.5" thickTop="1" x14ac:dyDescent="0.2">
      <c r="A50"/>
      <c r="B50" s="88"/>
      <c r="C50" s="89"/>
    </row>
    <row r="51" spans="1:3" x14ac:dyDescent="0.2">
      <c r="A51"/>
      <c r="B51" s="1022" t="s">
        <v>135</v>
      </c>
      <c r="C51" s="1022"/>
    </row>
    <row r="52" spans="1:3" x14ac:dyDescent="0.2">
      <c r="A52"/>
      <c r="B52" s="1022" t="s">
        <v>136</v>
      </c>
      <c r="C52" s="1022"/>
    </row>
    <row r="53" spans="1:3" s="27" customFormat="1" ht="12.75" customHeight="1" x14ac:dyDescent="0.2">
      <c r="B53" s="1023"/>
      <c r="C53" s="1023"/>
    </row>
  </sheetData>
  <mergeCells count="6">
    <mergeCell ref="B53:C53"/>
    <mergeCell ref="B7:C7"/>
    <mergeCell ref="B8:C8"/>
    <mergeCell ref="B9:C9"/>
    <mergeCell ref="B51:C51"/>
    <mergeCell ref="B52:C52"/>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alignWithMargins="0">
    <oddFooter>&amp;R&amp;8&amp;A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showGridLines="0" view="pageBreakPreview" zoomScale="85" zoomScaleNormal="75" zoomScaleSheetLayoutView="85" workbookViewId="0"/>
  </sheetViews>
  <sheetFormatPr baseColWidth="10" defaultColWidth="11.42578125" defaultRowHeight="15" customHeight="1" x14ac:dyDescent="0.2"/>
  <cols>
    <col min="1" max="1" width="7.140625" customWidth="1"/>
    <col min="2" max="2" width="88.5703125" bestFit="1" customWidth="1"/>
    <col min="3" max="3" width="17.85546875" customWidth="1"/>
    <col min="4" max="4" width="15.7109375" customWidth="1"/>
  </cols>
  <sheetData>
    <row r="1" spans="1:5" ht="15" customHeight="1" x14ac:dyDescent="0.2">
      <c r="A1" s="16" t="s">
        <v>66</v>
      </c>
    </row>
    <row r="2" spans="1:5" ht="15" customHeight="1" x14ac:dyDescent="0.2">
      <c r="A2" s="16"/>
      <c r="B2" s="17" t="s">
        <v>67</v>
      </c>
      <c r="C2" s="18"/>
      <c r="D2" s="90"/>
    </row>
    <row r="3" spans="1:5" ht="15" customHeight="1" x14ac:dyDescent="0.2">
      <c r="A3" s="16"/>
      <c r="B3" s="20" t="s">
        <v>68</v>
      </c>
      <c r="C3" s="21"/>
      <c r="D3" s="90"/>
    </row>
    <row r="4" spans="1:5" ht="15" customHeight="1" x14ac:dyDescent="0.2">
      <c r="B4" s="23"/>
      <c r="C4" s="21"/>
      <c r="D4" s="90"/>
    </row>
    <row r="5" spans="1:5" ht="15" customHeight="1" x14ac:dyDescent="0.2">
      <c r="B5" s="91"/>
      <c r="C5" s="17"/>
      <c r="D5" s="90"/>
    </row>
    <row r="6" spans="1:5" ht="15" customHeight="1" x14ac:dyDescent="0.25">
      <c r="B6" s="1020" t="s">
        <v>137</v>
      </c>
      <c r="C6" s="1020"/>
      <c r="D6" s="1020"/>
    </row>
    <row r="7" spans="1:5" ht="15" customHeight="1" x14ac:dyDescent="0.25">
      <c r="B7" s="1020" t="s">
        <v>138</v>
      </c>
      <c r="C7" s="1020"/>
      <c r="D7" s="1020"/>
    </row>
    <row r="8" spans="1:5" ht="15" customHeight="1" x14ac:dyDescent="0.2">
      <c r="B8" s="21"/>
      <c r="C8" s="92"/>
      <c r="D8" s="90"/>
    </row>
    <row r="9" spans="1:5" ht="15" customHeight="1" x14ac:dyDescent="0.2">
      <c r="B9" s="24"/>
      <c r="C9" s="24"/>
      <c r="D9" s="90"/>
    </row>
    <row r="10" spans="1:5" ht="15" customHeight="1" thickBot="1" x14ac:dyDescent="0.25">
      <c r="B10" s="93" t="s">
        <v>72</v>
      </c>
      <c r="C10" s="94"/>
      <c r="D10" s="90"/>
    </row>
    <row r="11" spans="1:5" ht="15" customHeight="1" thickTop="1" thickBot="1" x14ac:dyDescent="0.25">
      <c r="B11" s="31"/>
      <c r="C11" s="32" t="s">
        <v>73</v>
      </c>
      <c r="D11" s="1024" t="s">
        <v>139</v>
      </c>
    </row>
    <row r="12" spans="1:5" ht="15" customHeight="1" thickTop="1" thickBot="1" x14ac:dyDescent="0.25">
      <c r="B12" s="95"/>
      <c r="C12" s="33" t="s">
        <v>140</v>
      </c>
      <c r="D12" s="1025"/>
    </row>
    <row r="13" spans="1:5" ht="15" customHeight="1" thickTop="1" x14ac:dyDescent="0.2">
      <c r="B13" s="34"/>
      <c r="C13" s="35"/>
      <c r="D13" s="96"/>
    </row>
    <row r="14" spans="1:5" ht="15" customHeight="1" x14ac:dyDescent="0.25">
      <c r="B14" s="36" t="s">
        <v>141</v>
      </c>
      <c r="C14" s="97">
        <f>+C16+C18</f>
        <v>220001944.71723899</v>
      </c>
      <c r="D14" s="98">
        <v>1</v>
      </c>
      <c r="E14" s="423"/>
    </row>
    <row r="15" spans="1:5" ht="15" customHeight="1" x14ac:dyDescent="0.25">
      <c r="B15" s="99"/>
      <c r="C15" s="100"/>
      <c r="D15" s="101"/>
      <c r="E15" s="423"/>
    </row>
    <row r="16" spans="1:5" ht="15" customHeight="1" x14ac:dyDescent="0.25">
      <c r="B16" s="102" t="s">
        <v>142</v>
      </c>
      <c r="C16" s="103">
        <f>+C23+C38</f>
        <v>219896750.24263978</v>
      </c>
      <c r="D16" s="104">
        <f>+C16/$C$14</f>
        <v>0.99952184752396434</v>
      </c>
      <c r="E16" s="423"/>
    </row>
    <row r="17" spans="2:5" ht="15" customHeight="1" x14ac:dyDescent="0.25">
      <c r="B17" s="99"/>
      <c r="C17" s="100"/>
      <c r="D17" s="101"/>
      <c r="E17" s="423"/>
    </row>
    <row r="18" spans="2:5" ht="15" customHeight="1" x14ac:dyDescent="0.25">
      <c r="B18" s="102" t="s">
        <v>143</v>
      </c>
      <c r="C18" s="103">
        <f>+C31+C45</f>
        <v>105194.47459921181</v>
      </c>
      <c r="D18" s="104">
        <f>+C18/$C$14</f>
        <v>4.7815247603567634E-4</v>
      </c>
      <c r="E18" s="423"/>
    </row>
    <row r="19" spans="2:5" ht="15" customHeight="1" thickBot="1" x14ac:dyDescent="0.25">
      <c r="B19" s="38"/>
      <c r="C19" s="39"/>
      <c r="D19" s="105"/>
      <c r="E19" s="423"/>
    </row>
    <row r="20" spans="2:5" ht="15" customHeight="1" thickTop="1" x14ac:dyDescent="0.2">
      <c r="B20" s="34"/>
      <c r="C20" s="35"/>
      <c r="D20" s="96"/>
      <c r="E20" s="423"/>
    </row>
    <row r="21" spans="2:5" ht="15" customHeight="1" x14ac:dyDescent="0.25">
      <c r="B21" s="36" t="s">
        <v>144</v>
      </c>
      <c r="C21" s="44">
        <f>+C23+C31</f>
        <v>165935449.52978137</v>
      </c>
      <c r="D21" s="106">
        <f>+C21/$C$14</f>
        <v>0.75424537607180042</v>
      </c>
      <c r="E21" s="423"/>
    </row>
    <row r="22" spans="2:5" ht="15" customHeight="1" x14ac:dyDescent="0.25">
      <c r="B22" s="107"/>
      <c r="C22" s="100"/>
      <c r="D22" s="101"/>
      <c r="E22" s="423"/>
    </row>
    <row r="23" spans="2:5" ht="15" customHeight="1" x14ac:dyDescent="0.25">
      <c r="B23" s="102" t="s">
        <v>142</v>
      </c>
      <c r="C23" s="108">
        <f>SUM(C24:C29)</f>
        <v>165870707.90537053</v>
      </c>
      <c r="D23" s="104">
        <f t="shared" ref="D23:D29" si="0">+C23/$C$14</f>
        <v>0.75395109856214459</v>
      </c>
      <c r="E23" s="423"/>
    </row>
    <row r="24" spans="2:5" ht="15" customHeight="1" x14ac:dyDescent="0.25">
      <c r="B24" s="109" t="s">
        <v>145</v>
      </c>
      <c r="C24" s="110">
        <v>127485219.64905724</v>
      </c>
      <c r="D24" s="111">
        <f t="shared" si="0"/>
        <v>0.57947314880743284</v>
      </c>
      <c r="E24" s="423"/>
    </row>
    <row r="25" spans="2:5" ht="15" customHeight="1" x14ac:dyDescent="0.25">
      <c r="B25" s="109" t="s">
        <v>146</v>
      </c>
      <c r="C25" s="110">
        <v>2876836.6984834</v>
      </c>
      <c r="D25" s="111">
        <f t="shared" si="0"/>
        <v>1.3076414857063651E-2</v>
      </c>
      <c r="E25" s="423"/>
    </row>
    <row r="26" spans="2:5" ht="15" customHeight="1" x14ac:dyDescent="0.25">
      <c r="B26" s="109" t="s">
        <v>147</v>
      </c>
      <c r="C26" s="110">
        <v>29224350.034581698</v>
      </c>
      <c r="D26" s="111">
        <f t="shared" si="0"/>
        <v>0.13283678047547606</v>
      </c>
      <c r="E26" s="423"/>
    </row>
    <row r="27" spans="2:5" ht="15" customHeight="1" x14ac:dyDescent="0.25">
      <c r="B27" s="109" t="s">
        <v>148</v>
      </c>
      <c r="C27" s="110">
        <v>918510.71065000002</v>
      </c>
      <c r="D27" s="111">
        <f t="shared" si="0"/>
        <v>4.1750117792391812E-3</v>
      </c>
      <c r="E27" s="423"/>
    </row>
    <row r="28" spans="2:5" ht="15" customHeight="1" x14ac:dyDescent="0.25">
      <c r="B28" s="109" t="s">
        <v>149</v>
      </c>
      <c r="C28" s="112">
        <v>3931798.8881039005</v>
      </c>
      <c r="D28" s="111">
        <f t="shared" si="0"/>
        <v>1.7871655149036558E-2</v>
      </c>
      <c r="E28" s="423"/>
    </row>
    <row r="29" spans="2:5" ht="15.75" customHeight="1" x14ac:dyDescent="0.25">
      <c r="B29" s="109" t="s">
        <v>96</v>
      </c>
      <c r="C29" s="112">
        <v>1433991.9244942989</v>
      </c>
      <c r="D29" s="111">
        <f t="shared" si="0"/>
        <v>6.5180874938962916E-3</v>
      </c>
      <c r="E29" s="423"/>
    </row>
    <row r="30" spans="2:5" ht="15" customHeight="1" x14ac:dyDescent="0.25">
      <c r="B30" s="102"/>
      <c r="C30" s="108"/>
      <c r="D30" s="104"/>
      <c r="E30" s="423"/>
    </row>
    <row r="31" spans="2:5" ht="15" customHeight="1" x14ac:dyDescent="0.25">
      <c r="B31" s="102" t="s">
        <v>143</v>
      </c>
      <c r="C31" s="108">
        <f>SUM(C32:C34)</f>
        <v>64741.62441084272</v>
      </c>
      <c r="D31" s="104">
        <f t="shared" ref="D31:D34" si="1">+C31/$C$14</f>
        <v>2.9427750965589384E-4</v>
      </c>
      <c r="E31" s="423"/>
    </row>
    <row r="32" spans="2:5" ht="15" customHeight="1" x14ac:dyDescent="0.25">
      <c r="B32" s="109" t="s">
        <v>148</v>
      </c>
      <c r="C32" s="112">
        <v>60464.159700000004</v>
      </c>
      <c r="D32" s="111">
        <f t="shared" si="1"/>
        <v>2.7483466011044824E-4</v>
      </c>
      <c r="E32" s="423"/>
    </row>
    <row r="33" spans="2:5" ht="15" customHeight="1" x14ac:dyDescent="0.25">
      <c r="B33" s="109" t="s">
        <v>150</v>
      </c>
      <c r="C33" s="112">
        <v>2265.1095139539302</v>
      </c>
      <c r="D33" s="111">
        <f t="shared" si="1"/>
        <v>1.0295861324613282E-5</v>
      </c>
      <c r="E33" s="423"/>
    </row>
    <row r="34" spans="2:5" ht="15" customHeight="1" x14ac:dyDescent="0.25">
      <c r="B34" s="109" t="s">
        <v>149</v>
      </c>
      <c r="C34" s="110">
        <v>2012.3551968887809</v>
      </c>
      <c r="D34" s="111">
        <f t="shared" si="1"/>
        <v>9.1469882208322868E-6</v>
      </c>
      <c r="E34" s="423"/>
    </row>
    <row r="35" spans="2:5" ht="15" customHeight="1" x14ac:dyDescent="0.25">
      <c r="B35" s="109"/>
      <c r="C35" s="110"/>
      <c r="D35" s="111"/>
      <c r="E35" s="423"/>
    </row>
    <row r="36" spans="2:5" ht="15" customHeight="1" x14ac:dyDescent="0.25">
      <c r="B36" s="36" t="s">
        <v>151</v>
      </c>
      <c r="C36" s="44">
        <f>+C38+C45</f>
        <v>54066495.187457629</v>
      </c>
      <c r="D36" s="106">
        <f>+C36/$C$14</f>
        <v>0.24575462392819961</v>
      </c>
      <c r="E36" s="423"/>
    </row>
    <row r="37" spans="2:5" ht="15" customHeight="1" x14ac:dyDescent="0.25">
      <c r="B37" s="107"/>
      <c r="C37" s="100"/>
      <c r="D37" s="101"/>
      <c r="E37" s="423"/>
    </row>
    <row r="38" spans="2:5" ht="15" customHeight="1" x14ac:dyDescent="0.25">
      <c r="B38" s="102" t="s">
        <v>142</v>
      </c>
      <c r="C38" s="108">
        <f>SUM(C39:C43)</f>
        <v>54026042.337269261</v>
      </c>
      <c r="D38" s="104">
        <f t="shared" ref="D38:D43" si="2">+C38/$C$14</f>
        <v>0.24557074896181982</v>
      </c>
      <c r="E38" s="423"/>
    </row>
    <row r="39" spans="2:5" ht="15" customHeight="1" x14ac:dyDescent="0.25">
      <c r="B39" s="109" t="s">
        <v>145</v>
      </c>
      <c r="C39" s="112">
        <v>25351200.928091701</v>
      </c>
      <c r="D39" s="111">
        <f t="shared" si="2"/>
        <v>0.1152317128863326</v>
      </c>
      <c r="E39" s="423"/>
    </row>
    <row r="40" spans="2:5" ht="15" customHeight="1" x14ac:dyDescent="0.25">
      <c r="B40" s="109" t="s">
        <v>84</v>
      </c>
      <c r="C40" s="112">
        <v>19646077.09702792</v>
      </c>
      <c r="D40" s="111">
        <f t="shared" si="2"/>
        <v>8.929956106650945E-2</v>
      </c>
      <c r="E40" s="423"/>
    </row>
    <row r="41" spans="2:5" ht="15" customHeight="1" x14ac:dyDescent="0.25">
      <c r="B41" s="109" t="s">
        <v>148</v>
      </c>
      <c r="C41" s="112">
        <v>157503.024412</v>
      </c>
      <c r="D41" s="111">
        <f t="shared" si="2"/>
        <v>7.1591650980373507E-4</v>
      </c>
      <c r="E41" s="423"/>
    </row>
    <row r="42" spans="2:5" ht="15" customHeight="1" x14ac:dyDescent="0.25">
      <c r="B42" s="109" t="s">
        <v>152</v>
      </c>
      <c r="C42" s="112">
        <v>8869841.3312893696</v>
      </c>
      <c r="D42" s="111">
        <f t="shared" si="2"/>
        <v>4.0317104208735403E-2</v>
      </c>
      <c r="E42" s="423"/>
    </row>
    <row r="43" spans="2:5" ht="15" customHeight="1" x14ac:dyDescent="0.25">
      <c r="B43" s="109" t="s">
        <v>149</v>
      </c>
      <c r="C43" s="112">
        <v>1419.9564482708699</v>
      </c>
      <c r="D43" s="111">
        <f t="shared" si="2"/>
        <v>6.4542904386408563E-6</v>
      </c>
      <c r="E43" s="423"/>
    </row>
    <row r="44" spans="2:5" ht="15" customHeight="1" x14ac:dyDescent="0.25">
      <c r="B44" s="102"/>
      <c r="C44" s="103"/>
      <c r="D44" s="104"/>
      <c r="E44" s="423"/>
    </row>
    <row r="45" spans="2:5" ht="15" customHeight="1" x14ac:dyDescent="0.25">
      <c r="B45" s="102" t="s">
        <v>143</v>
      </c>
      <c r="C45" s="108">
        <f>+C46+C47</f>
        <v>40452.850188369091</v>
      </c>
      <c r="D45" s="104">
        <f t="shared" ref="D45:D47" si="3">+C45/$C$14</f>
        <v>1.8387496637978251E-4</v>
      </c>
      <c r="E45" s="423"/>
    </row>
    <row r="46" spans="2:5" ht="15" customHeight="1" x14ac:dyDescent="0.25">
      <c r="B46" s="109" t="s">
        <v>149</v>
      </c>
      <c r="C46" s="112">
        <v>31768.017938369092</v>
      </c>
      <c r="D46" s="111">
        <f t="shared" si="3"/>
        <v>1.4439880510692504E-4</v>
      </c>
      <c r="E46" s="423"/>
    </row>
    <row r="47" spans="2:5" ht="15" customHeight="1" x14ac:dyDescent="0.25">
      <c r="B47" s="109" t="s">
        <v>150</v>
      </c>
      <c r="C47" s="112">
        <v>8684.8322500000013</v>
      </c>
      <c r="D47" s="111">
        <f t="shared" si="3"/>
        <v>3.9476161272857474E-5</v>
      </c>
      <c r="E47" s="423"/>
    </row>
    <row r="48" spans="2:5" ht="15" customHeight="1" thickBot="1" x14ac:dyDescent="0.25">
      <c r="B48" s="38"/>
      <c r="C48" s="65"/>
      <c r="D48" s="105"/>
      <c r="E48" s="423"/>
    </row>
    <row r="49" spans="2:5" ht="15" customHeight="1" thickTop="1" x14ac:dyDescent="0.2">
      <c r="B49" s="113"/>
      <c r="C49" s="114"/>
      <c r="D49" s="115"/>
      <c r="E49" s="423"/>
    </row>
    <row r="50" spans="2:5" ht="15" customHeight="1" thickBot="1" x14ac:dyDescent="0.25">
      <c r="B50" s="113"/>
      <c r="C50" s="114"/>
      <c r="D50" s="115"/>
      <c r="E50" s="423"/>
    </row>
    <row r="51" spans="2:5" ht="15" customHeight="1" thickTop="1" x14ac:dyDescent="0.2">
      <c r="B51" s="116"/>
      <c r="C51" s="117"/>
      <c r="D51" s="118"/>
      <c r="E51" s="423"/>
    </row>
    <row r="52" spans="2:5" ht="16.5" x14ac:dyDescent="0.25">
      <c r="B52" s="119" t="s">
        <v>153</v>
      </c>
      <c r="C52" s="97">
        <f>+C54+C59</f>
        <v>11304950.326891974</v>
      </c>
      <c r="D52" s="98">
        <v>1</v>
      </c>
      <c r="E52" s="423"/>
    </row>
    <row r="53" spans="2:5" ht="15" customHeight="1" x14ac:dyDescent="0.25">
      <c r="B53" s="120"/>
      <c r="C53" s="121"/>
      <c r="D53" s="122"/>
      <c r="E53" s="423"/>
    </row>
    <row r="54" spans="2:5" ht="15" customHeight="1" x14ac:dyDescent="0.25">
      <c r="B54" s="119" t="s">
        <v>144</v>
      </c>
      <c r="C54" s="44">
        <f>+C56+C57</f>
        <v>92632.24863154281</v>
      </c>
      <c r="D54" s="106">
        <f>+C54/C52</f>
        <v>8.1939545024971236E-3</v>
      </c>
      <c r="E54" s="423"/>
    </row>
    <row r="55" spans="2:5" ht="15" customHeight="1" x14ac:dyDescent="0.25">
      <c r="B55" s="120"/>
      <c r="C55" s="121"/>
      <c r="D55" s="122"/>
      <c r="E55" s="423"/>
    </row>
    <row r="56" spans="2:5" ht="15" customHeight="1" x14ac:dyDescent="0.25">
      <c r="B56" s="109" t="s">
        <v>154</v>
      </c>
      <c r="C56" s="112">
        <v>88357.345445904473</v>
      </c>
      <c r="D56" s="111"/>
      <c r="E56" s="423"/>
    </row>
    <row r="57" spans="2:5" ht="15" customHeight="1" x14ac:dyDescent="0.25">
      <c r="B57" s="109" t="s">
        <v>155</v>
      </c>
      <c r="C57" s="112">
        <v>4274.9031856383353</v>
      </c>
      <c r="D57" s="111"/>
      <c r="E57" s="423"/>
    </row>
    <row r="58" spans="2:5" ht="15" customHeight="1" x14ac:dyDescent="0.25">
      <c r="B58" s="120"/>
      <c r="C58" s="121"/>
      <c r="D58" s="122"/>
      <c r="E58" s="423"/>
    </row>
    <row r="59" spans="2:5" ht="15" customHeight="1" x14ac:dyDescent="0.25">
      <c r="B59" s="36" t="s">
        <v>151</v>
      </c>
      <c r="C59" s="44">
        <f>+C61+C62</f>
        <v>11212318.078260431</v>
      </c>
      <c r="D59" s="106">
        <f>+C59/C52</f>
        <v>0.99180604549750295</v>
      </c>
      <c r="E59" s="423"/>
    </row>
    <row r="60" spans="2:5" ht="15" customHeight="1" x14ac:dyDescent="0.25">
      <c r="B60" s="123"/>
      <c r="C60" s="121"/>
      <c r="D60" s="122"/>
      <c r="E60" s="423"/>
    </row>
    <row r="61" spans="2:5" ht="15" customHeight="1" x14ac:dyDescent="0.25">
      <c r="B61" s="109" t="s">
        <v>154</v>
      </c>
      <c r="C61" s="112">
        <v>6010730.6209870391</v>
      </c>
      <c r="D61" s="111"/>
      <c r="E61" s="423"/>
    </row>
    <row r="62" spans="2:5" ht="15" customHeight="1" x14ac:dyDescent="0.25">
      <c r="B62" s="109" t="s">
        <v>155</v>
      </c>
      <c r="C62" s="112">
        <v>5201587.457273392</v>
      </c>
      <c r="D62" s="111"/>
      <c r="E62" s="423"/>
    </row>
    <row r="63" spans="2:5" ht="15" customHeight="1" thickBot="1" x14ac:dyDescent="0.25">
      <c r="B63" s="39"/>
      <c r="C63" s="65"/>
      <c r="D63" s="105"/>
    </row>
    <row r="64" spans="2:5" ht="15" customHeight="1" thickTop="1" x14ac:dyDescent="0.2">
      <c r="B64" s="113"/>
      <c r="C64" s="114"/>
      <c r="D64" s="115"/>
    </row>
  </sheetData>
  <mergeCells count="3">
    <mergeCell ref="B6:D6"/>
    <mergeCell ref="B7:D7"/>
    <mergeCell ref="D11:D12"/>
  </mergeCells>
  <hyperlinks>
    <hyperlink ref="A1" location="INDICE!A1" display="Indice"/>
  </hyperlinks>
  <printOptions horizontalCentered="1"/>
  <pageMargins left="0.39370078740157483" right="0.39370078740157483" top="0.19685039370078741" bottom="0.19685039370078741" header="0.15748031496062992" footer="0"/>
  <pageSetup paperSize="9" scale="79" orientation="portrait" verticalDpi="300" r:id="rId1"/>
  <headerFooter alignWithMargins="0">
    <oddFooter>&amp;R&amp;8&amp;A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showRuler="0" view="pageBreakPreview" zoomScale="85" zoomScaleNormal="85" zoomScaleSheetLayoutView="85" workbookViewId="0"/>
  </sheetViews>
  <sheetFormatPr baseColWidth="10" defaultColWidth="11.42578125" defaultRowHeight="12.75" x14ac:dyDescent="0.2"/>
  <cols>
    <col min="1" max="1" width="7.140625" customWidth="1"/>
    <col min="2" max="2" width="58.140625" bestFit="1" customWidth="1"/>
    <col min="3" max="5" width="13.85546875" customWidth="1"/>
  </cols>
  <sheetData>
    <row r="1" spans="1:8" x14ac:dyDescent="0.2">
      <c r="A1" s="16" t="s">
        <v>66</v>
      </c>
    </row>
    <row r="2" spans="1:8" x14ac:dyDescent="0.2">
      <c r="A2" s="16"/>
    </row>
    <row r="3" spans="1:8" ht="14.25" x14ac:dyDescent="0.2">
      <c r="B3" s="17" t="s">
        <v>67</v>
      </c>
      <c r="C3" s="27"/>
      <c r="D3" s="27"/>
      <c r="E3" s="27"/>
    </row>
    <row r="4" spans="1:8" ht="14.25" x14ac:dyDescent="0.2">
      <c r="B4" s="20" t="s">
        <v>68</v>
      </c>
      <c r="C4" s="27"/>
      <c r="D4" s="27"/>
      <c r="E4" s="27"/>
    </row>
    <row r="5" spans="1:8" ht="15.75" x14ac:dyDescent="0.25">
      <c r="B5" s="124"/>
      <c r="C5" s="27"/>
      <c r="D5" s="27"/>
      <c r="E5" s="27"/>
    </row>
    <row r="6" spans="1:8" x14ac:dyDescent="0.2">
      <c r="B6" s="125"/>
      <c r="C6" s="27"/>
      <c r="D6" s="27"/>
      <c r="E6" s="27"/>
    </row>
    <row r="7" spans="1:8" x14ac:dyDescent="0.2">
      <c r="B7" s="25"/>
      <c r="C7" s="27"/>
      <c r="D7" s="27"/>
      <c r="E7" s="27"/>
    </row>
    <row r="8" spans="1:8" ht="14.25" x14ac:dyDescent="0.2">
      <c r="B8" s="1026" t="s">
        <v>156</v>
      </c>
      <c r="C8" s="1026"/>
      <c r="D8" s="1026"/>
      <c r="E8" s="1026"/>
    </row>
    <row r="9" spans="1:8" x14ac:dyDescent="0.2">
      <c r="B9" s="1027" t="s">
        <v>157</v>
      </c>
      <c r="C9" s="1027"/>
      <c r="D9" s="1027"/>
      <c r="E9" s="1027"/>
    </row>
    <row r="10" spans="1:8" x14ac:dyDescent="0.2">
      <c r="B10" s="1028" t="s">
        <v>158</v>
      </c>
      <c r="C10" s="1028"/>
      <c r="D10" s="1028"/>
      <c r="E10" s="1028"/>
    </row>
    <row r="11" spans="1:8" x14ac:dyDescent="0.2">
      <c r="B11" s="21"/>
      <c r="C11" s="21"/>
      <c r="D11" s="27"/>
      <c r="E11" s="28"/>
    </row>
    <row r="12" spans="1:8" ht="13.5" thickBot="1" x14ac:dyDescent="0.25">
      <c r="B12" s="93" t="s">
        <v>72</v>
      </c>
      <c r="C12" s="21"/>
      <c r="D12" s="27"/>
      <c r="E12" s="29"/>
    </row>
    <row r="13" spans="1:8" ht="13.5" thickTop="1" x14ac:dyDescent="0.2">
      <c r="B13" s="1029" t="s">
        <v>159</v>
      </c>
      <c r="C13" s="1031" t="s">
        <v>160</v>
      </c>
      <c r="D13" s="1033" t="s">
        <v>161</v>
      </c>
      <c r="E13" s="1035" t="s">
        <v>162</v>
      </c>
    </row>
    <row r="14" spans="1:8" ht="13.5" thickBot="1" x14ac:dyDescent="0.25">
      <c r="B14" s="1030"/>
      <c r="C14" s="1032"/>
      <c r="D14" s="1034"/>
      <c r="E14" s="1036"/>
    </row>
    <row r="15" spans="1:8" ht="13.5" thickTop="1" x14ac:dyDescent="0.2">
      <c r="B15" s="34"/>
      <c r="C15" s="126"/>
      <c r="D15" s="127"/>
      <c r="E15" s="128"/>
    </row>
    <row r="16" spans="1:8" ht="15" x14ac:dyDescent="0.25">
      <c r="B16" s="43" t="s">
        <v>163</v>
      </c>
      <c r="C16" s="129">
        <f>+C19</f>
        <v>97008.44</v>
      </c>
      <c r="D16" s="130">
        <f>+D19</f>
        <v>8186.03</v>
      </c>
      <c r="E16" s="131">
        <f>+E19</f>
        <v>105194.47</v>
      </c>
      <c r="F16" s="423"/>
      <c r="G16" s="423"/>
      <c r="H16" s="423"/>
    </row>
    <row r="17" spans="2:5" ht="13.5" thickBot="1" x14ac:dyDescent="0.25">
      <c r="B17" s="38"/>
      <c r="C17" s="132"/>
      <c r="D17" s="133"/>
      <c r="E17" s="134"/>
    </row>
    <row r="18" spans="2:5" ht="13.5" thickTop="1" x14ac:dyDescent="0.2">
      <c r="B18" s="135"/>
      <c r="C18" s="136"/>
      <c r="D18" s="137"/>
      <c r="E18" s="138"/>
    </row>
    <row r="19" spans="2:5" x14ac:dyDescent="0.2">
      <c r="B19" s="42" t="s">
        <v>164</v>
      </c>
      <c r="C19" s="83">
        <v>97008.44</v>
      </c>
      <c r="D19" s="139">
        <v>8186.03</v>
      </c>
      <c r="E19" s="138">
        <v>105194.47</v>
      </c>
    </row>
    <row r="20" spans="2:5" ht="4.5" customHeight="1" thickBot="1" x14ac:dyDescent="0.25">
      <c r="B20" s="140"/>
      <c r="C20" s="141"/>
      <c r="D20" s="142"/>
      <c r="E20" s="143"/>
    </row>
    <row r="21" spans="2:5" ht="13.5" thickTop="1" x14ac:dyDescent="0.2">
      <c r="B21" s="27"/>
      <c r="C21" s="29"/>
      <c r="D21" s="27"/>
      <c r="E21" s="29"/>
    </row>
    <row r="22" spans="2:5" x14ac:dyDescent="0.2">
      <c r="B22" s="21" t="s">
        <v>165</v>
      </c>
      <c r="C22" s="27"/>
      <c r="D22" s="27"/>
      <c r="E22" s="27"/>
    </row>
    <row r="23" spans="2:5" x14ac:dyDescent="0.2">
      <c r="B23" s="21"/>
      <c r="C23" s="19"/>
      <c r="D23" s="19"/>
      <c r="E23" s="19"/>
    </row>
  </sheetData>
  <mergeCells count="7">
    <mergeCell ref="B8:E8"/>
    <mergeCell ref="B9:E9"/>
    <mergeCell ref="B10:E10"/>
    <mergeCell ref="B13:B14"/>
    <mergeCell ref="C13:C14"/>
    <mergeCell ref="D13:D14"/>
    <mergeCell ref="E13:E14"/>
  </mergeCells>
  <hyperlinks>
    <hyperlink ref="A1" location="INDICE!A1" display="Indice"/>
  </hyperlinks>
  <printOptions horizontalCentered="1"/>
  <pageMargins left="0.39370078740157483" right="0.39370078740157483" top="0.19685039370078741" bottom="0.19685039370078741" header="0.15748031496062992" footer="0"/>
  <pageSetup paperSize="9" scale="97" orientation="portrait" horizontalDpi="4294967293" r:id="rId1"/>
  <headerFooter alignWithMargins="0">
    <oddFooter>&amp;R&amp;8&amp;A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showGridLines="0" showRuler="0" view="pageBreakPreview" zoomScale="85" zoomScaleNormal="75" zoomScaleSheetLayoutView="85" workbookViewId="0"/>
  </sheetViews>
  <sheetFormatPr baseColWidth="10" defaultColWidth="11.42578125" defaultRowHeight="12.75" x14ac:dyDescent="0.2"/>
  <cols>
    <col min="1" max="1" width="7.140625" customWidth="1"/>
    <col min="2" max="2" width="59" bestFit="1" customWidth="1"/>
    <col min="3" max="3" width="18" customWidth="1"/>
    <col min="4" max="4" width="14.7109375" customWidth="1"/>
  </cols>
  <sheetData>
    <row r="1" spans="1:6" x14ac:dyDescent="0.2">
      <c r="A1" s="16" t="s">
        <v>66</v>
      </c>
    </row>
    <row r="2" spans="1:6" x14ac:dyDescent="0.2">
      <c r="A2" s="16"/>
      <c r="B2" s="144"/>
      <c r="C2" s="145"/>
      <c r="D2" s="145"/>
    </row>
    <row r="3" spans="1:6" x14ac:dyDescent="0.2">
      <c r="B3" s="145"/>
      <c r="C3" s="145"/>
      <c r="D3" s="145"/>
    </row>
    <row r="4" spans="1:6" ht="14.25" x14ac:dyDescent="0.2">
      <c r="B4" s="146" t="s">
        <v>67</v>
      </c>
      <c r="C4" s="147"/>
      <c r="D4" s="148"/>
    </row>
    <row r="5" spans="1:6" ht="14.25" x14ac:dyDescent="0.2">
      <c r="B5" s="149" t="s">
        <v>68</v>
      </c>
      <c r="C5" s="147"/>
      <c r="D5" s="147"/>
    </row>
    <row r="6" spans="1:6" x14ac:dyDescent="0.2">
      <c r="B6" s="150"/>
      <c r="C6" s="150"/>
      <c r="D6" s="150"/>
    </row>
    <row r="7" spans="1:6" ht="15" customHeight="1" x14ac:dyDescent="0.3">
      <c r="B7" s="151"/>
      <c r="C7" s="150"/>
      <c r="D7" s="150"/>
    </row>
    <row r="8" spans="1:6" ht="15.75" x14ac:dyDescent="0.25">
      <c r="B8" s="1038" t="s">
        <v>137</v>
      </c>
      <c r="C8" s="1038"/>
      <c r="D8" s="1038"/>
    </row>
    <row r="9" spans="1:6" ht="16.5" customHeight="1" x14ac:dyDescent="0.2">
      <c r="B9" s="1039" t="s">
        <v>166</v>
      </c>
      <c r="C9" s="1039"/>
      <c r="D9" s="1039"/>
    </row>
    <row r="10" spans="1:6" ht="16.5" customHeight="1" x14ac:dyDescent="0.2">
      <c r="B10" s="152"/>
      <c r="C10" s="152"/>
      <c r="D10" s="152"/>
    </row>
    <row r="11" spans="1:6" ht="15" customHeight="1" thickBot="1" x14ac:dyDescent="0.25">
      <c r="B11" s="153"/>
      <c r="C11" s="153"/>
      <c r="D11" s="154"/>
    </row>
    <row r="12" spans="1:6" ht="15.75" thickTop="1" x14ac:dyDescent="0.2">
      <c r="B12" s="1040" t="s">
        <v>167</v>
      </c>
      <c r="C12" s="1042" t="s">
        <v>168</v>
      </c>
      <c r="D12" s="1043"/>
    </row>
    <row r="13" spans="1:6" ht="15" x14ac:dyDescent="0.25">
      <c r="B13" s="1041"/>
      <c r="C13" s="155" t="s">
        <v>73</v>
      </c>
      <c r="D13" s="156" t="s">
        <v>139</v>
      </c>
    </row>
    <row r="14" spans="1:6" ht="15" x14ac:dyDescent="0.25">
      <c r="B14" s="157" t="s">
        <v>169</v>
      </c>
      <c r="C14" s="158" t="s">
        <v>169</v>
      </c>
      <c r="D14" s="159" t="s">
        <v>169</v>
      </c>
    </row>
    <row r="15" spans="1:6" x14ac:dyDescent="0.2">
      <c r="B15" s="160" t="s">
        <v>170</v>
      </c>
      <c r="C15" s="161">
        <f>+C17+C22</f>
        <v>78614129.544692039</v>
      </c>
      <c r="D15" s="162">
        <f>+C15/$C$50</f>
        <v>0.35733379377955959</v>
      </c>
      <c r="E15" s="423"/>
      <c r="F15" s="423"/>
    </row>
    <row r="16" spans="1:6" x14ac:dyDescent="0.2">
      <c r="B16" s="160"/>
      <c r="C16" s="161"/>
      <c r="D16" s="162"/>
      <c r="E16" s="423"/>
      <c r="F16" s="423"/>
    </row>
    <row r="17" spans="2:6" x14ac:dyDescent="0.2">
      <c r="B17" s="160" t="s">
        <v>171</v>
      </c>
      <c r="C17" s="161">
        <f>+C18+C19+C20</f>
        <v>57239151.623990498</v>
      </c>
      <c r="D17" s="162">
        <f>+C17/$C$50</f>
        <v>0.26017566207225107</v>
      </c>
      <c r="E17" s="423"/>
      <c r="F17" s="423"/>
    </row>
    <row r="18" spans="2:6" x14ac:dyDescent="0.2">
      <c r="B18" s="163" t="s">
        <v>172</v>
      </c>
      <c r="C18" s="158">
        <v>3320087.5672836723</v>
      </c>
      <c r="D18" s="164">
        <f t="shared" ref="D18:D20" si="0">+C18/$C$50</f>
        <v>1.509117372371805E-2</v>
      </c>
      <c r="E18" s="423"/>
      <c r="F18" s="423"/>
    </row>
    <row r="19" spans="2:6" x14ac:dyDescent="0.2">
      <c r="B19" s="165" t="s">
        <v>173</v>
      </c>
      <c r="C19" s="166">
        <v>31254419.852356452</v>
      </c>
      <c r="D19" s="164">
        <f t="shared" si="0"/>
        <v>0.14206428898856624</v>
      </c>
      <c r="E19" s="423"/>
      <c r="F19" s="423"/>
    </row>
    <row r="20" spans="2:6" x14ac:dyDescent="0.2">
      <c r="B20" s="163" t="s">
        <v>174</v>
      </c>
      <c r="C20" s="158">
        <v>22664644.204350375</v>
      </c>
      <c r="D20" s="164">
        <f t="shared" si="0"/>
        <v>0.10302019935996676</v>
      </c>
      <c r="E20" s="423"/>
      <c r="F20" s="423"/>
    </row>
    <row r="21" spans="2:6" x14ac:dyDescent="0.2">
      <c r="B21" s="163"/>
      <c r="C21" s="161"/>
      <c r="D21" s="162"/>
      <c r="E21" s="423"/>
      <c r="F21" s="423"/>
    </row>
    <row r="22" spans="2:6" x14ac:dyDescent="0.2">
      <c r="B22" s="160" t="s">
        <v>175</v>
      </c>
      <c r="C22" s="161">
        <f>+C23</f>
        <v>21374977.920701534</v>
      </c>
      <c r="D22" s="162">
        <f t="shared" ref="D22:D23" si="1">+C22/$C$50</f>
        <v>9.7158131707308484E-2</v>
      </c>
      <c r="E22" s="423"/>
      <c r="F22" s="423"/>
    </row>
    <row r="23" spans="2:6" x14ac:dyDescent="0.2">
      <c r="B23" s="165" t="s">
        <v>172</v>
      </c>
      <c r="C23" s="166">
        <v>21374977.920701534</v>
      </c>
      <c r="D23" s="164">
        <f t="shared" si="1"/>
        <v>9.7158131707308484E-2</v>
      </c>
      <c r="E23" s="423"/>
      <c r="F23" s="423"/>
    </row>
    <row r="24" spans="2:6" x14ac:dyDescent="0.2">
      <c r="B24" s="163"/>
      <c r="C24" s="158"/>
      <c r="D24" s="164"/>
      <c r="E24" s="423"/>
      <c r="F24" s="423"/>
    </row>
    <row r="25" spans="2:6" x14ac:dyDescent="0.2">
      <c r="B25" s="160" t="s">
        <v>176</v>
      </c>
      <c r="C25" s="161">
        <f>+C27+C34+C41+C45</f>
        <v>141387815.17254722</v>
      </c>
      <c r="D25" s="162">
        <f>+C25/$C$50</f>
        <v>0.64266620622044046</v>
      </c>
      <c r="E25" s="423"/>
      <c r="F25" s="423"/>
    </row>
    <row r="26" spans="2:6" x14ac:dyDescent="0.2">
      <c r="B26" s="160"/>
      <c r="C26" s="161"/>
      <c r="D26" s="162"/>
      <c r="E26" s="423"/>
      <c r="F26" s="423"/>
    </row>
    <row r="27" spans="2:6" x14ac:dyDescent="0.2">
      <c r="B27" s="160" t="s">
        <v>177</v>
      </c>
      <c r="C27" s="161">
        <f>SUM(C28:C30)</f>
        <v>122003087.21299335</v>
      </c>
      <c r="D27" s="162">
        <f t="shared" ref="D27:D32" si="2">+C27/$C$50</f>
        <v>0.55455458527786938</v>
      </c>
      <c r="E27" s="423"/>
      <c r="F27" s="423"/>
    </row>
    <row r="28" spans="2:6" x14ac:dyDescent="0.2">
      <c r="B28" s="163" t="s">
        <v>172</v>
      </c>
      <c r="C28" s="158">
        <v>56781873.101315983</v>
      </c>
      <c r="D28" s="164">
        <f t="shared" si="2"/>
        <v>0.25809714170615955</v>
      </c>
      <c r="E28" s="423"/>
      <c r="F28" s="423"/>
    </row>
    <row r="29" spans="2:6" x14ac:dyDescent="0.2">
      <c r="B29" s="165" t="s">
        <v>173</v>
      </c>
      <c r="C29" s="166">
        <v>1158573.1472199999</v>
      </c>
      <c r="D29" s="164">
        <f t="shared" si="2"/>
        <v>5.2661950270897519E-3</v>
      </c>
      <c r="E29" s="423"/>
      <c r="F29" s="423"/>
    </row>
    <row r="30" spans="2:6" x14ac:dyDescent="0.2">
      <c r="B30" s="163" t="s">
        <v>174</v>
      </c>
      <c r="C30" s="158">
        <f>+C31+C32</f>
        <v>64062640.964457363</v>
      </c>
      <c r="D30" s="167">
        <f t="shared" si="2"/>
        <v>0.29119124854461997</v>
      </c>
      <c r="E30" s="423"/>
      <c r="F30" s="423"/>
    </row>
    <row r="31" spans="2:6" x14ac:dyDescent="0.2">
      <c r="B31" s="163" t="s">
        <v>178</v>
      </c>
      <c r="C31" s="158">
        <v>9605469.1329519991</v>
      </c>
      <c r="D31" s="164">
        <f t="shared" si="2"/>
        <v>4.3660837386222062E-2</v>
      </c>
      <c r="E31" s="423"/>
      <c r="F31" s="423"/>
    </row>
    <row r="32" spans="2:6" x14ac:dyDescent="0.2">
      <c r="B32" s="163" t="s">
        <v>179</v>
      </c>
      <c r="C32" s="158">
        <v>54457171.831505366</v>
      </c>
      <c r="D32" s="164">
        <f t="shared" si="2"/>
        <v>0.24753041115839794</v>
      </c>
      <c r="E32" s="423"/>
      <c r="F32" s="423"/>
    </row>
    <row r="33" spans="2:6" x14ac:dyDescent="0.2">
      <c r="B33" s="163"/>
      <c r="C33" s="158"/>
      <c r="D33" s="164"/>
      <c r="E33" s="423"/>
      <c r="F33" s="423"/>
    </row>
    <row r="34" spans="2:6" x14ac:dyDescent="0.2">
      <c r="B34" s="160" t="s">
        <v>180</v>
      </c>
      <c r="C34" s="161">
        <f>SUM(C35:C37)</f>
        <v>16852439.287728969</v>
      </c>
      <c r="D34" s="162">
        <f t="shared" ref="D34:D39" si="3">+C34/$C$50</f>
        <v>7.660131963555511E-2</v>
      </c>
      <c r="E34" s="423"/>
      <c r="F34" s="423"/>
    </row>
    <row r="35" spans="2:6" x14ac:dyDescent="0.2">
      <c r="B35" s="163" t="s">
        <v>172</v>
      </c>
      <c r="C35" s="158">
        <v>16731724.941255365</v>
      </c>
      <c r="D35" s="164">
        <f t="shared" si="3"/>
        <v>7.605262291094772E-2</v>
      </c>
      <c r="E35" s="423"/>
      <c r="F35" s="423"/>
    </row>
    <row r="36" spans="2:6" x14ac:dyDescent="0.2">
      <c r="B36" s="163" t="s">
        <v>173</v>
      </c>
      <c r="C36" s="158">
        <v>0</v>
      </c>
      <c r="D36" s="164">
        <f t="shared" si="3"/>
        <v>0</v>
      </c>
      <c r="E36" s="423"/>
      <c r="F36" s="423"/>
    </row>
    <row r="37" spans="2:6" x14ac:dyDescent="0.2">
      <c r="B37" s="163" t="s">
        <v>174</v>
      </c>
      <c r="C37" s="158">
        <f>+C38+C39</f>
        <v>120714.34647360285</v>
      </c>
      <c r="D37" s="167">
        <f t="shared" si="3"/>
        <v>5.4869672460737897E-4</v>
      </c>
      <c r="E37" s="423"/>
      <c r="F37" s="423"/>
    </row>
    <row r="38" spans="2:6" x14ac:dyDescent="0.2">
      <c r="B38" s="163" t="s">
        <v>178</v>
      </c>
      <c r="C38" s="166">
        <v>111090.94992489269</v>
      </c>
      <c r="D38" s="164">
        <f t="shared" si="3"/>
        <v>5.0495439968802991E-4</v>
      </c>
      <c r="E38" s="423"/>
      <c r="F38" s="423"/>
    </row>
    <row r="39" spans="2:6" x14ac:dyDescent="0.2">
      <c r="B39" s="163" t="s">
        <v>179</v>
      </c>
      <c r="C39" s="166">
        <v>9623.3965487101668</v>
      </c>
      <c r="D39" s="164">
        <f t="shared" si="3"/>
        <v>4.3742324919349139E-5</v>
      </c>
      <c r="E39" s="423"/>
      <c r="F39" s="423"/>
    </row>
    <row r="40" spans="2:6" x14ac:dyDescent="0.2">
      <c r="B40" s="163"/>
      <c r="C40" s="161"/>
      <c r="D40" s="162"/>
      <c r="E40" s="423"/>
      <c r="F40" s="423"/>
    </row>
    <row r="41" spans="2:6" x14ac:dyDescent="0.2">
      <c r="B41" s="160" t="s">
        <v>181</v>
      </c>
      <c r="C41" s="161">
        <f>SUM(C42:C43)</f>
        <v>1989593.0727369885</v>
      </c>
      <c r="D41" s="162">
        <f t="shared" ref="D41:D43" si="4">+C41/$C$50</f>
        <v>9.0435249347188378E-3</v>
      </c>
      <c r="E41" s="423"/>
      <c r="F41" s="423"/>
    </row>
    <row r="42" spans="2:6" x14ac:dyDescent="0.2">
      <c r="B42" s="163" t="s">
        <v>172</v>
      </c>
      <c r="C42" s="158">
        <v>1987174.3580964035</v>
      </c>
      <c r="D42" s="164">
        <f t="shared" si="4"/>
        <v>9.0325308744449908E-3</v>
      </c>
      <c r="E42" s="423"/>
      <c r="F42" s="423"/>
    </row>
    <row r="43" spans="2:6" x14ac:dyDescent="0.2">
      <c r="B43" s="163" t="s">
        <v>174</v>
      </c>
      <c r="C43" s="158">
        <v>2418.7146405849085</v>
      </c>
      <c r="D43" s="164">
        <f t="shared" si="4"/>
        <v>1.0994060273847111E-5</v>
      </c>
      <c r="E43" s="423"/>
      <c r="F43" s="423"/>
    </row>
    <row r="44" spans="2:6" x14ac:dyDescent="0.2">
      <c r="B44" s="163"/>
      <c r="C44" s="161"/>
      <c r="D44" s="162"/>
      <c r="E44" s="423"/>
      <c r="F44" s="423"/>
    </row>
    <row r="45" spans="2:6" x14ac:dyDescent="0.2">
      <c r="B45" s="160" t="s">
        <v>182</v>
      </c>
      <c r="C45" s="161">
        <f>SUM(C46:C48)</f>
        <v>542695.59908791154</v>
      </c>
      <c r="D45" s="162">
        <f t="shared" ref="D45:D47" si="5">+C45/$C$50</f>
        <v>2.4667763722971588E-3</v>
      </c>
      <c r="E45" s="423"/>
      <c r="F45" s="423"/>
    </row>
    <row r="46" spans="2:6" x14ac:dyDescent="0.2">
      <c r="B46" s="163" t="s">
        <v>172</v>
      </c>
      <c r="C46" s="158">
        <v>539787.99531784665</v>
      </c>
      <c r="D46" s="164">
        <f t="shared" si="5"/>
        <v>2.4535601083509381E-3</v>
      </c>
      <c r="E46" s="423"/>
      <c r="F46" s="423"/>
    </row>
    <row r="47" spans="2:6" ht="15" x14ac:dyDescent="0.25">
      <c r="B47" s="163" t="s">
        <v>174</v>
      </c>
      <c r="C47" s="158">
        <v>2907.6037700648367</v>
      </c>
      <c r="D47" s="159">
        <f t="shared" si="5"/>
        <v>1.3216263946220463E-5</v>
      </c>
      <c r="E47" s="423"/>
      <c r="F47" s="423"/>
    </row>
    <row r="48" spans="2:6" ht="14.25" x14ac:dyDescent="0.2">
      <c r="B48" s="168"/>
      <c r="C48" s="158"/>
      <c r="D48" s="935"/>
      <c r="E48" s="423"/>
      <c r="F48" s="423"/>
    </row>
    <row r="49" spans="2:6" x14ac:dyDescent="0.2">
      <c r="B49" s="157" t="s">
        <v>169</v>
      </c>
      <c r="C49" s="169"/>
      <c r="D49" s="170"/>
      <c r="E49" s="423"/>
      <c r="F49" s="423"/>
    </row>
    <row r="50" spans="2:6" ht="15.75" x14ac:dyDescent="0.25">
      <c r="B50" s="171" t="s">
        <v>183</v>
      </c>
      <c r="C50" s="172">
        <f>+C25+C15</f>
        <v>220001944.71723926</v>
      </c>
      <c r="D50" s="173">
        <f>+D45+D41+D34+D27+D22+D17</f>
        <v>1</v>
      </c>
      <c r="E50" s="423"/>
      <c r="F50" s="423"/>
    </row>
    <row r="51" spans="2:6" ht="13.5" thickBot="1" x14ac:dyDescent="0.25">
      <c r="B51" s="174"/>
      <c r="C51" s="175" t="s">
        <v>169</v>
      </c>
      <c r="D51" s="176" t="s">
        <v>169</v>
      </c>
    </row>
    <row r="52" spans="2:6" ht="13.5" thickTop="1" x14ac:dyDescent="0.2">
      <c r="B52" s="177" t="s">
        <v>169</v>
      </c>
      <c r="C52" s="178"/>
      <c r="D52" s="179"/>
    </row>
    <row r="53" spans="2:6" ht="12.6" customHeight="1" x14ac:dyDescent="0.2">
      <c r="B53" s="1037" t="s">
        <v>184</v>
      </c>
      <c r="C53" s="1037"/>
      <c r="D53" s="1037"/>
    </row>
    <row r="54" spans="2:6" ht="28.5" customHeight="1" x14ac:dyDescent="0.2">
      <c r="B54" s="1037" t="s">
        <v>185</v>
      </c>
      <c r="C54" s="1037"/>
      <c r="D54" s="1037"/>
    </row>
    <row r="55" spans="2:6" ht="24.95" customHeight="1" x14ac:dyDescent="0.2">
      <c r="B55" s="1037" t="s">
        <v>186</v>
      </c>
      <c r="C55" s="1037"/>
      <c r="D55" s="1037"/>
    </row>
  </sheetData>
  <mergeCells count="7">
    <mergeCell ref="B55:D55"/>
    <mergeCell ref="B8:D8"/>
    <mergeCell ref="B9:D9"/>
    <mergeCell ref="B12:B13"/>
    <mergeCell ref="C12:D12"/>
    <mergeCell ref="B53:D53"/>
    <mergeCell ref="B54:D54"/>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alignWithMargins="0">
    <oddFooter>&amp;R&amp;8&amp;A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showGridLines="0" showRuler="0" view="pageBreakPreview" zoomScale="85" zoomScaleNormal="85" zoomScaleSheetLayoutView="85" workbookViewId="0"/>
  </sheetViews>
  <sheetFormatPr baseColWidth="10" defaultColWidth="11.42578125" defaultRowHeight="12.75" x14ac:dyDescent="0.2"/>
  <cols>
    <col min="1" max="1" width="7.140625" customWidth="1"/>
    <col min="2" max="2" width="57.7109375" bestFit="1" customWidth="1"/>
    <col min="3" max="3" width="14.28515625" customWidth="1"/>
  </cols>
  <sheetData>
    <row r="1" spans="1:4" x14ac:dyDescent="0.2">
      <c r="A1" s="16" t="s">
        <v>66</v>
      </c>
    </row>
    <row r="2" spans="1:4" x14ac:dyDescent="0.2">
      <c r="A2" s="16"/>
    </row>
    <row r="3" spans="1:4" x14ac:dyDescent="0.2">
      <c r="A3" s="16"/>
      <c r="B3" s="144"/>
      <c r="C3" s="145"/>
    </row>
    <row r="4" spans="1:4" ht="14.25" x14ac:dyDescent="0.2">
      <c r="B4" s="146" t="s">
        <v>67</v>
      </c>
      <c r="C4" s="180"/>
    </row>
    <row r="5" spans="1:4" ht="14.25" x14ac:dyDescent="0.2">
      <c r="B5" s="149" t="s">
        <v>68</v>
      </c>
      <c r="C5" s="149"/>
    </row>
    <row r="6" spans="1:4" x14ac:dyDescent="0.2">
      <c r="B6" s="181"/>
      <c r="C6" s="181"/>
    </row>
    <row r="7" spans="1:4" ht="14.25" x14ac:dyDescent="0.2">
      <c r="B7" s="182"/>
      <c r="C7" s="182"/>
    </row>
    <row r="8" spans="1:4" ht="16.5" x14ac:dyDescent="0.25">
      <c r="B8" s="1044" t="s">
        <v>187</v>
      </c>
      <c r="C8" s="1044"/>
    </row>
    <row r="9" spans="1:4" ht="14.25" x14ac:dyDescent="0.2">
      <c r="B9" s="1026" t="s">
        <v>188</v>
      </c>
      <c r="C9" s="1026"/>
    </row>
    <row r="10" spans="1:4" x14ac:dyDescent="0.2">
      <c r="B10" s="21"/>
      <c r="C10" s="21"/>
    </row>
    <row r="11" spans="1:4" x14ac:dyDescent="0.2">
      <c r="B11" s="24"/>
      <c r="C11" s="24"/>
    </row>
    <row r="12" spans="1:4" ht="13.5" thickBot="1" x14ac:dyDescent="0.25">
      <c r="B12" s="183" t="s">
        <v>72</v>
      </c>
      <c r="C12" s="183"/>
    </row>
    <row r="13" spans="1:4" ht="17.25" thickTop="1" thickBot="1" x14ac:dyDescent="0.3">
      <c r="B13" s="36" t="s">
        <v>189</v>
      </c>
      <c r="C13" s="184">
        <v>4.8810777631100657E-2</v>
      </c>
      <c r="D13" s="423"/>
    </row>
    <row r="14" spans="1:4" ht="13.5" thickTop="1" x14ac:dyDescent="0.2">
      <c r="B14" s="34"/>
      <c r="C14" s="185"/>
      <c r="D14" s="423"/>
    </row>
    <row r="15" spans="1:4" ht="14.25" x14ac:dyDescent="0.2">
      <c r="B15" s="80" t="s">
        <v>190</v>
      </c>
      <c r="C15" s="186">
        <v>9.1470019356746049E-2</v>
      </c>
      <c r="D15" s="423"/>
    </row>
    <row r="16" spans="1:4" x14ac:dyDescent="0.2">
      <c r="B16" s="52"/>
      <c r="C16" s="186"/>
      <c r="D16" s="423"/>
    </row>
    <row r="17" spans="2:4" x14ac:dyDescent="0.2">
      <c r="B17" s="187" t="s">
        <v>191</v>
      </c>
      <c r="C17" s="188">
        <v>0.20595012731969486</v>
      </c>
      <c r="D17" s="423"/>
    </row>
    <row r="18" spans="2:4" x14ac:dyDescent="0.2">
      <c r="B18" s="187" t="s">
        <v>192</v>
      </c>
      <c r="C18" s="188">
        <v>0.15275653454583263</v>
      </c>
      <c r="D18" s="423"/>
    </row>
    <row r="19" spans="2:4" x14ac:dyDescent="0.2">
      <c r="B19" s="187" t="s">
        <v>193</v>
      </c>
      <c r="C19" s="188">
        <v>0.23239409976021896</v>
      </c>
      <c r="D19" s="423"/>
    </row>
    <row r="20" spans="2:4" x14ac:dyDescent="0.2">
      <c r="B20" s="187" t="s">
        <v>194</v>
      </c>
      <c r="C20" s="188">
        <v>0.22758470001653722</v>
      </c>
      <c r="D20" s="423"/>
    </row>
    <row r="21" spans="2:4" x14ac:dyDescent="0.2">
      <c r="B21" s="187" t="s">
        <v>195</v>
      </c>
      <c r="C21" s="188">
        <v>7.0000000000000007E-2</v>
      </c>
      <c r="D21" s="423"/>
    </row>
    <row r="22" spans="2:4" x14ac:dyDescent="0.2">
      <c r="B22" s="189" t="s">
        <v>196</v>
      </c>
      <c r="C22" s="190">
        <v>0.16561132573218174</v>
      </c>
      <c r="D22" s="423"/>
    </row>
    <row r="23" spans="2:4" x14ac:dyDescent="0.2">
      <c r="B23" s="187" t="s">
        <v>197</v>
      </c>
      <c r="C23" s="188">
        <v>0</v>
      </c>
      <c r="D23" s="423"/>
    </row>
    <row r="24" spans="2:4" x14ac:dyDescent="0.2">
      <c r="B24" s="40"/>
      <c r="C24" s="188"/>
      <c r="D24" s="423"/>
    </row>
    <row r="25" spans="2:4" x14ac:dyDescent="0.2">
      <c r="B25" s="52" t="s">
        <v>198</v>
      </c>
      <c r="C25" s="186">
        <v>3.9840490550033122E-2</v>
      </c>
      <c r="D25" s="423"/>
    </row>
    <row r="26" spans="2:4" x14ac:dyDescent="0.2">
      <c r="B26" s="52"/>
      <c r="C26" s="186"/>
      <c r="D26" s="423"/>
    </row>
    <row r="27" spans="2:4" x14ac:dyDescent="0.2">
      <c r="B27" s="191" t="s">
        <v>191</v>
      </c>
      <c r="C27" s="192">
        <v>3.793989052473809E-2</v>
      </c>
      <c r="D27" s="423"/>
    </row>
    <row r="28" spans="2:4" x14ac:dyDescent="0.2">
      <c r="B28" s="187" t="s">
        <v>195</v>
      </c>
      <c r="C28" s="188">
        <v>4.9858170685907047E-2</v>
      </c>
      <c r="D28" s="423"/>
    </row>
    <row r="29" spans="2:4" x14ac:dyDescent="0.2">
      <c r="B29" s="187" t="s">
        <v>196</v>
      </c>
      <c r="C29" s="188">
        <v>2.4799999999999999E-2</v>
      </c>
      <c r="D29" s="423"/>
    </row>
    <row r="30" spans="2:4" x14ac:dyDescent="0.2">
      <c r="B30" s="40"/>
      <c r="C30" s="188"/>
      <c r="D30" s="423"/>
    </row>
    <row r="31" spans="2:4" x14ac:dyDescent="0.2">
      <c r="B31" s="52" t="s">
        <v>199</v>
      </c>
      <c r="C31" s="186">
        <v>3.3000437180542679E-2</v>
      </c>
      <c r="D31" s="423"/>
    </row>
    <row r="32" spans="2:4" x14ac:dyDescent="0.2">
      <c r="B32" s="52"/>
      <c r="C32" s="186"/>
      <c r="D32" s="423"/>
    </row>
    <row r="33" spans="2:4" x14ac:dyDescent="0.2">
      <c r="B33" s="187" t="s">
        <v>191</v>
      </c>
      <c r="C33" s="188">
        <v>3.2520459910166936E-2</v>
      </c>
      <c r="D33" s="423"/>
    </row>
    <row r="34" spans="2:4" x14ac:dyDescent="0.2">
      <c r="B34" s="187" t="s">
        <v>192</v>
      </c>
      <c r="C34" s="188">
        <v>2.1451806855470955E-2</v>
      </c>
      <c r="D34" s="423"/>
    </row>
    <row r="35" spans="2:4" x14ac:dyDescent="0.2">
      <c r="B35" s="187" t="s">
        <v>200</v>
      </c>
      <c r="C35" s="188">
        <v>2.6487712620372656E-2</v>
      </c>
      <c r="D35" s="423"/>
    </row>
    <row r="36" spans="2:4" x14ac:dyDescent="0.2">
      <c r="B36" s="187" t="s">
        <v>201</v>
      </c>
      <c r="C36" s="188">
        <v>3.2663547593168737E-2</v>
      </c>
      <c r="D36" s="423"/>
    </row>
    <row r="37" spans="2:4" x14ac:dyDescent="0.2">
      <c r="B37" s="189" t="s">
        <v>196</v>
      </c>
      <c r="C37" s="190">
        <v>3.685294898554474E-2</v>
      </c>
      <c r="D37" s="423"/>
    </row>
    <row r="38" spans="2:4" x14ac:dyDescent="0.2">
      <c r="B38" s="40"/>
      <c r="C38" s="193"/>
      <c r="D38" s="423"/>
    </row>
    <row r="39" spans="2:4" x14ac:dyDescent="0.2">
      <c r="B39" s="52" t="s">
        <v>202</v>
      </c>
      <c r="C39" s="186">
        <v>5.4750272328181276E-2</v>
      </c>
      <c r="D39" s="423"/>
    </row>
    <row r="40" spans="2:4" x14ac:dyDescent="0.2">
      <c r="B40" s="52"/>
      <c r="C40" s="186"/>
      <c r="D40" s="423"/>
    </row>
    <row r="41" spans="2:4" x14ac:dyDescent="0.2">
      <c r="B41" s="187" t="s">
        <v>191</v>
      </c>
      <c r="C41" s="188">
        <v>4.8818311347721965E-2</v>
      </c>
      <c r="D41" s="423"/>
    </row>
    <row r="42" spans="2:4" x14ac:dyDescent="0.2">
      <c r="B42" s="187" t="s">
        <v>201</v>
      </c>
      <c r="C42" s="188">
        <v>2.9690592039882002E-2</v>
      </c>
      <c r="D42" s="423"/>
    </row>
    <row r="43" spans="2:4" x14ac:dyDescent="0.2">
      <c r="B43" s="187" t="s">
        <v>200</v>
      </c>
      <c r="C43" s="188">
        <v>8.6556840628815856E-3</v>
      </c>
      <c r="D43" s="423"/>
    </row>
    <row r="44" spans="2:4" ht="15" x14ac:dyDescent="0.25">
      <c r="B44" s="194"/>
      <c r="C44" s="195"/>
      <c r="D44" s="423"/>
    </row>
    <row r="45" spans="2:4" x14ac:dyDescent="0.2">
      <c r="B45" s="52" t="s">
        <v>203</v>
      </c>
      <c r="C45" s="186">
        <v>2.8784278808937237E-2</v>
      </c>
      <c r="D45" s="423"/>
    </row>
    <row r="46" spans="2:4" x14ac:dyDescent="0.2">
      <c r="B46" s="52"/>
      <c r="C46" s="186"/>
      <c r="D46" s="423"/>
    </row>
    <row r="47" spans="2:4" x14ac:dyDescent="0.2">
      <c r="B47" s="187" t="s">
        <v>191</v>
      </c>
      <c r="C47" s="188">
        <v>1.6612652665713094E-2</v>
      </c>
      <c r="D47" s="423"/>
    </row>
    <row r="48" spans="2:4" x14ac:dyDescent="0.2">
      <c r="B48" s="187" t="s">
        <v>201</v>
      </c>
      <c r="C48" s="188">
        <v>3.0120895524993793E-2</v>
      </c>
      <c r="D48" s="423"/>
    </row>
    <row r="49" spans="2:4" x14ac:dyDescent="0.2">
      <c r="B49" s="40"/>
      <c r="C49" s="188"/>
      <c r="D49" s="423"/>
    </row>
    <row r="50" spans="2:4" x14ac:dyDescent="0.2">
      <c r="B50" s="52" t="s">
        <v>204</v>
      </c>
      <c r="C50" s="186">
        <v>2.9159709457658126E-2</v>
      </c>
      <c r="D50" s="423"/>
    </row>
    <row r="51" spans="2:4" x14ac:dyDescent="0.2">
      <c r="B51" s="52"/>
      <c r="C51" s="188"/>
      <c r="D51" s="423"/>
    </row>
    <row r="52" spans="2:4" x14ac:dyDescent="0.2">
      <c r="B52" s="187" t="s">
        <v>200</v>
      </c>
      <c r="C52" s="188">
        <v>1.0505549876886677E-2</v>
      </c>
      <c r="D52" s="423"/>
    </row>
    <row r="53" spans="2:4" ht="12.75" customHeight="1" x14ac:dyDescent="0.2">
      <c r="B53" s="187" t="s">
        <v>201</v>
      </c>
      <c r="C53" s="188">
        <v>2.9999999999999992E-2</v>
      </c>
      <c r="D53" s="423"/>
    </row>
    <row r="54" spans="2:4" x14ac:dyDescent="0.2">
      <c r="B54" s="189" t="s">
        <v>196</v>
      </c>
      <c r="C54" s="188">
        <v>7.9500000000000001E-2</v>
      </c>
      <c r="D54" s="423"/>
    </row>
    <row r="55" spans="2:4" ht="13.5" thickBot="1" x14ac:dyDescent="0.25">
      <c r="B55" s="38"/>
      <c r="C55" s="196"/>
    </row>
    <row r="56" spans="2:4" ht="13.5" thickTop="1" x14ac:dyDescent="0.2">
      <c r="B56" s="21"/>
      <c r="C56" s="21"/>
    </row>
    <row r="57" spans="2:4" x14ac:dyDescent="0.2">
      <c r="B57" s="1045" t="s">
        <v>205</v>
      </c>
      <c r="C57" s="1045"/>
    </row>
    <row r="58" spans="2:4" x14ac:dyDescent="0.2">
      <c r="B58" s="1045"/>
      <c r="C58" s="1045"/>
    </row>
    <row r="59" spans="2:4" x14ac:dyDescent="0.2">
      <c r="B59" s="1045"/>
      <c r="C59" s="1045"/>
    </row>
    <row r="60" spans="2:4" x14ac:dyDescent="0.2">
      <c r="B60" s="197"/>
      <c r="C60" s="197"/>
    </row>
    <row r="61" spans="2:4" x14ac:dyDescent="0.2">
      <c r="B61" s="197"/>
      <c r="C61" s="197"/>
    </row>
  </sheetData>
  <mergeCells count="3">
    <mergeCell ref="B8:C8"/>
    <mergeCell ref="B9:C9"/>
    <mergeCell ref="B57:C59"/>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alignWithMargins="0">
    <oddFooter>&amp;R&amp;8&amp;A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GridLines="0" view="pageBreakPreview" zoomScale="85" zoomScaleNormal="75" zoomScaleSheetLayoutView="85" workbookViewId="0"/>
  </sheetViews>
  <sheetFormatPr baseColWidth="10" defaultRowHeight="12.75" x14ac:dyDescent="0.2"/>
  <cols>
    <col min="1" max="1" width="7.140625" style="199" customWidth="1"/>
    <col min="2" max="2" width="64.140625" style="198" bestFit="1" customWidth="1"/>
    <col min="3" max="3" width="30.7109375" style="198" customWidth="1"/>
    <col min="4" max="16384" width="11.42578125" style="198"/>
  </cols>
  <sheetData>
    <row r="1" spans="1:4" x14ac:dyDescent="0.2">
      <c r="A1" s="16" t="s">
        <v>66</v>
      </c>
    </row>
    <row r="2" spans="1:4" ht="14.25" x14ac:dyDescent="0.2">
      <c r="B2" s="200" t="s">
        <v>67</v>
      </c>
      <c r="C2" s="93"/>
    </row>
    <row r="3" spans="1:4" ht="14.25" x14ac:dyDescent="0.2">
      <c r="B3" s="20" t="s">
        <v>68</v>
      </c>
      <c r="C3" s="93"/>
    </row>
    <row r="4" spans="1:4" x14ac:dyDescent="0.2">
      <c r="B4" s="93"/>
      <c r="C4" s="93"/>
    </row>
    <row r="5" spans="1:4" x14ac:dyDescent="0.2">
      <c r="B5" s="93"/>
      <c r="C5" s="93"/>
    </row>
    <row r="6" spans="1:4" ht="12.75" customHeight="1" x14ac:dyDescent="0.25">
      <c r="B6" s="1021" t="s">
        <v>206</v>
      </c>
      <c r="C6" s="1021"/>
    </row>
    <row r="7" spans="1:4" ht="12.75" customHeight="1" x14ac:dyDescent="0.25">
      <c r="B7" s="1021" t="s">
        <v>207</v>
      </c>
      <c r="C7" s="1021"/>
    </row>
    <row r="8" spans="1:4" ht="14.25" x14ac:dyDescent="0.2">
      <c r="B8" s="201"/>
      <c r="C8" s="201"/>
    </row>
    <row r="9" spans="1:4" ht="13.5" thickBot="1" x14ac:dyDescent="0.25">
      <c r="B9" s="93"/>
      <c r="C9" s="93"/>
    </row>
    <row r="10" spans="1:4" ht="16.5" thickTop="1" thickBot="1" x14ac:dyDescent="0.3">
      <c r="B10" s="202" t="s">
        <v>72</v>
      </c>
      <c r="C10" s="203" t="s">
        <v>208</v>
      </c>
    </row>
    <row r="11" spans="1:4" ht="16.5" thickTop="1" x14ac:dyDescent="0.2">
      <c r="B11" s="204" t="s">
        <v>209</v>
      </c>
      <c r="C11" s="205">
        <v>7.8043214716855118</v>
      </c>
      <c r="D11" s="993"/>
    </row>
    <row r="12" spans="1:4" ht="13.5" customHeight="1" x14ac:dyDescent="0.2">
      <c r="B12" s="206"/>
      <c r="C12" s="207"/>
      <c r="D12" s="993"/>
    </row>
    <row r="13" spans="1:4" ht="31.5" customHeight="1" x14ac:dyDescent="0.2">
      <c r="B13" s="208" t="s">
        <v>210</v>
      </c>
      <c r="C13" s="209">
        <v>10.011057076325622</v>
      </c>
      <c r="D13" s="993"/>
    </row>
    <row r="14" spans="1:4" ht="14.25" x14ac:dyDescent="0.2">
      <c r="B14" s="210"/>
      <c r="C14" s="211"/>
      <c r="D14" s="993"/>
    </row>
    <row r="15" spans="1:4" ht="15" customHeight="1" x14ac:dyDescent="0.2">
      <c r="B15" s="208" t="s">
        <v>125</v>
      </c>
      <c r="C15" s="209">
        <v>1.0802788974240345</v>
      </c>
      <c r="D15" s="993"/>
    </row>
    <row r="16" spans="1:4" ht="13.5" customHeight="1" x14ac:dyDescent="0.2">
      <c r="B16" s="135"/>
      <c r="C16" s="212"/>
      <c r="D16" s="993"/>
    </row>
    <row r="17" spans="2:4" ht="13.5" customHeight="1" x14ac:dyDescent="0.2">
      <c r="B17" s="208" t="s">
        <v>211</v>
      </c>
      <c r="C17" s="209">
        <v>3.9143688014436817</v>
      </c>
      <c r="D17" s="993"/>
    </row>
    <row r="18" spans="2:4" ht="13.5" customHeight="1" x14ac:dyDescent="0.2">
      <c r="B18" s="42"/>
      <c r="C18" s="213"/>
      <c r="D18" s="993"/>
    </row>
    <row r="19" spans="2:4" x14ac:dyDescent="0.2">
      <c r="B19" s="214" t="s">
        <v>212</v>
      </c>
      <c r="C19" s="215">
        <v>7.9820711416260322</v>
      </c>
      <c r="D19" s="993"/>
    </row>
    <row r="20" spans="2:4" x14ac:dyDescent="0.2">
      <c r="B20" s="42"/>
      <c r="C20" s="213"/>
      <c r="D20" s="993"/>
    </row>
    <row r="21" spans="2:4" x14ac:dyDescent="0.2">
      <c r="B21" s="214" t="s">
        <v>213</v>
      </c>
      <c r="C21" s="215">
        <v>3.6177798192398218</v>
      </c>
      <c r="D21" s="993"/>
    </row>
    <row r="22" spans="2:4" x14ac:dyDescent="0.2">
      <c r="B22" s="42"/>
      <c r="C22" s="213"/>
      <c r="D22" s="993"/>
    </row>
    <row r="23" spans="2:4" x14ac:dyDescent="0.2">
      <c r="B23" s="214" t="s">
        <v>214</v>
      </c>
      <c r="C23" s="215">
        <v>7.2852518260557098</v>
      </c>
      <c r="D23" s="993"/>
    </row>
    <row r="24" spans="2:4" x14ac:dyDescent="0.2">
      <c r="B24" s="42"/>
      <c r="C24" s="213"/>
      <c r="D24" s="993"/>
    </row>
    <row r="25" spans="2:4" x14ac:dyDescent="0.2">
      <c r="B25" s="214" t="s">
        <v>215</v>
      </c>
      <c r="C25" s="215">
        <v>9.4626201494533522</v>
      </c>
      <c r="D25" s="993"/>
    </row>
    <row r="26" spans="2:4" x14ac:dyDescent="0.2">
      <c r="B26" s="42"/>
      <c r="C26" s="213"/>
      <c r="D26" s="993"/>
    </row>
    <row r="27" spans="2:4" x14ac:dyDescent="0.2">
      <c r="B27" s="214" t="s">
        <v>216</v>
      </c>
      <c r="C27" s="215">
        <v>1.3745135295072923</v>
      </c>
      <c r="D27" s="993"/>
    </row>
    <row r="28" spans="2:4" x14ac:dyDescent="0.2">
      <c r="B28" s="214"/>
      <c r="C28" s="215"/>
      <c r="D28" s="993"/>
    </row>
    <row r="29" spans="2:4" x14ac:dyDescent="0.2">
      <c r="B29" s="214" t="s">
        <v>217</v>
      </c>
      <c r="C29" s="215">
        <v>4.6717725311910234</v>
      </c>
      <c r="D29" s="993"/>
    </row>
    <row r="30" spans="2:4" x14ac:dyDescent="0.2">
      <c r="B30" s="214"/>
      <c r="C30" s="213"/>
      <c r="D30" s="993"/>
    </row>
    <row r="31" spans="2:4" x14ac:dyDescent="0.2">
      <c r="B31" s="214" t="s">
        <v>218</v>
      </c>
      <c r="C31" s="215">
        <v>0.99228903976721605</v>
      </c>
      <c r="D31" s="993"/>
    </row>
    <row r="32" spans="2:4" ht="13.5" thickBot="1" x14ac:dyDescent="0.25">
      <c r="B32" s="39"/>
      <c r="C32" s="216"/>
      <c r="D32" s="993"/>
    </row>
    <row r="33" spans="2:3" ht="13.5" thickTop="1" x14ac:dyDescent="0.2">
      <c r="B33" s="93"/>
      <c r="C33" s="93"/>
    </row>
    <row r="34" spans="2:3" x14ac:dyDescent="0.2">
      <c r="B34" s="21" t="s">
        <v>219</v>
      </c>
      <c r="C34" s="93"/>
    </row>
    <row r="35" spans="2:3" ht="14.25" x14ac:dyDescent="0.2">
      <c r="B35" s="20"/>
      <c r="C35" s="93"/>
    </row>
  </sheetData>
  <mergeCells count="2">
    <mergeCell ref="B6:C6"/>
    <mergeCell ref="B7:C7"/>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alignWithMargins="0">
    <oddFooter>&amp;R&amp;8&amp;A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33</vt:i4>
      </vt:variant>
    </vt:vector>
  </HeadingPairs>
  <TitlesOfParts>
    <vt:vector size="64" baseType="lpstr">
      <vt:lpstr>INDICE</vt:lpstr>
      <vt:lpstr>A.1.1</vt:lpstr>
      <vt:lpstr>A.1.2</vt:lpstr>
      <vt:lpstr>A. 1.3</vt:lpstr>
      <vt:lpstr>A.1.4</vt:lpstr>
      <vt:lpstr>A.1.5</vt:lpstr>
      <vt:lpstr>A.1.6</vt:lpstr>
      <vt:lpstr>A.1.7</vt:lpstr>
      <vt:lpstr>A.1.8</vt:lpstr>
      <vt:lpstr>A.1.9</vt:lpstr>
      <vt:lpstr>A.1.10</vt:lpstr>
      <vt:lpstr>A.1.11</vt:lpstr>
      <vt:lpstr>A.1.12</vt:lpstr>
      <vt:lpstr>A.2.1</vt:lpstr>
      <vt:lpstr>A.2.2</vt:lpstr>
      <vt:lpstr>A.2.3</vt:lpstr>
      <vt:lpstr>A.3.1</vt:lpstr>
      <vt:lpstr>A.3.2</vt:lpstr>
      <vt:lpstr>A.3.3</vt:lpstr>
      <vt:lpstr>A.3.4</vt:lpstr>
      <vt:lpstr>A.3.5</vt:lpstr>
      <vt:lpstr>A.3.6</vt:lpstr>
      <vt:lpstr>A.3.7</vt:lpstr>
      <vt:lpstr>A.3.8</vt:lpstr>
      <vt:lpstr>A.4.1</vt:lpstr>
      <vt:lpstr>A.4.2</vt:lpstr>
      <vt:lpstr>A.4.3</vt:lpstr>
      <vt:lpstr>A.4.4</vt:lpstr>
      <vt:lpstr>A.4.5</vt:lpstr>
      <vt:lpstr>A.4.6</vt:lpstr>
      <vt:lpstr>A.4.7</vt:lpstr>
      <vt:lpstr>'A. 1.3'!Área_de_impresión</vt:lpstr>
      <vt:lpstr>A.1.1!Área_de_impresión</vt:lpstr>
      <vt:lpstr>A.1.10!Área_de_impresión</vt:lpstr>
      <vt:lpstr>A.1.11!Área_de_impresión</vt:lpstr>
      <vt:lpstr>A.1.12!Área_de_impresión</vt:lpstr>
      <vt:lpstr>A.1.2!Área_de_impresión</vt:lpstr>
      <vt:lpstr>A.1.4!Área_de_impresión</vt:lpstr>
      <vt:lpstr>A.1.5!Área_de_impresión</vt:lpstr>
      <vt:lpstr>A.1.6!Área_de_impresión</vt:lpstr>
      <vt:lpstr>A.1.7!Área_de_impresión</vt:lpstr>
      <vt:lpstr>A.1.8!Área_de_impresión</vt:lpstr>
      <vt:lpstr>A.1.9!Área_de_impresión</vt:lpstr>
      <vt:lpstr>A.2.1!Área_de_impresión</vt:lpstr>
      <vt:lpstr>A.2.2!Área_de_impresión</vt:lpstr>
      <vt:lpstr>A.2.3!Área_de_impresión</vt:lpstr>
      <vt:lpstr>A.3.1!Área_de_impresión</vt:lpstr>
      <vt:lpstr>A.3.2!Área_de_impresión</vt:lpstr>
      <vt:lpstr>A.3.3!Área_de_impresión</vt:lpstr>
      <vt:lpstr>A.3.4!Área_de_impresión</vt:lpstr>
      <vt:lpstr>A.3.5!Área_de_impresión</vt:lpstr>
      <vt:lpstr>A.3.6!Área_de_impresión</vt:lpstr>
      <vt:lpstr>A.3.7!Área_de_impresión</vt:lpstr>
      <vt:lpstr>A.3.8!Área_de_impresión</vt:lpstr>
      <vt:lpstr>A.4.1!Área_de_impresión</vt:lpstr>
      <vt:lpstr>A.4.2!Área_de_impresión</vt:lpstr>
      <vt:lpstr>A.4.3!Área_de_impresión</vt:lpstr>
      <vt:lpstr>A.4.4!Área_de_impresión</vt:lpstr>
      <vt:lpstr>A.4.5!Área_de_impresión</vt:lpstr>
      <vt:lpstr>A.4.6!Área_de_impresión</vt:lpstr>
      <vt:lpstr>A.4.7!Área_de_impresión</vt:lpstr>
      <vt:lpstr>INDICE!Área_de_impresión</vt:lpstr>
      <vt:lpstr>A.3.7!Títulos_a_imprimir</vt:lpstr>
      <vt:lpstr>A.3.8!Títulos_a_imprimir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Eugenia  Carrasco Lucas</dc:creator>
  <cp:lastModifiedBy>Maria Eugenia  Carrasco Lucas</cp:lastModifiedBy>
  <cp:lastPrinted>2015-10-08T15:54:35Z</cp:lastPrinted>
  <dcterms:created xsi:type="dcterms:W3CDTF">2015-10-07T21:35:49Z</dcterms:created>
  <dcterms:modified xsi:type="dcterms:W3CDTF">2015-12-03T18:41:30Z</dcterms:modified>
</cp:coreProperties>
</file>