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60" windowWidth="19200" windowHeight="7260" tabRatio="930"/>
  </bookViews>
  <sheets>
    <sheet name="INDICE" sheetId="69" r:id="rId1"/>
    <sheet name="A.1.1" sheetId="162" r:id="rId2"/>
    <sheet name="A.1.2" sheetId="163" r:id="rId3"/>
    <sheet name="A.1.3" sheetId="164" r:id="rId4"/>
    <sheet name="A.1.4" sheetId="165" r:id="rId5"/>
    <sheet name="A.1.5" sheetId="157" r:id="rId6"/>
    <sheet name="A.1.6" sheetId="158" r:id="rId7"/>
    <sheet name="A.1.7" sheetId="174" r:id="rId8"/>
    <sheet name="A.1.8" sheetId="175" r:id="rId9"/>
    <sheet name="A.1.9" sheetId="176" r:id="rId10"/>
    <sheet name="A.1.10" sheetId="177" r:id="rId11"/>
    <sheet name="A.2.1" sheetId="166" r:id="rId12"/>
    <sheet name="A.2.2" sheetId="159" r:id="rId13"/>
    <sheet name="A.2.3" sheetId="178" r:id="rId14"/>
    <sheet name="A.2.4" sheetId="161" r:id="rId15"/>
    <sheet name="A.3.1" sheetId="152" r:id="rId16"/>
    <sheet name="A.3.2" sheetId="167" r:id="rId17"/>
    <sheet name="A.3.3" sheetId="168" r:id="rId18"/>
    <sheet name="A.3.4" sheetId="169" r:id="rId19"/>
    <sheet name="A.3.5" sheetId="170" r:id="rId20"/>
    <sheet name="A.3.6" sheetId="171" r:id="rId21"/>
    <sheet name="A.3.7" sheetId="172" r:id="rId22"/>
    <sheet name="A.3.8" sheetId="173" r:id="rId23"/>
    <sheet name="A.4.1" sheetId="42" r:id="rId24"/>
    <sheet name="A.4.2" sheetId="120" r:id="rId25"/>
    <sheet name="A.4.3" sheetId="121" r:id="rId26"/>
    <sheet name="A.4.4" sheetId="76" r:id="rId27"/>
    <sheet name="A.4.5" sheetId="128" r:id="rId28"/>
    <sheet name="A.4.6" sheetId="129" r:id="rId29"/>
    <sheet name="A.4.7" sheetId="133"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IMPUESTOS_SOBRE_COMBUSTIBLES_Y_GAS_NATURAL">[1]C!$B$27:$N$27</definedName>
    <definedName name="_._IMPUESTOS_SOBRE_ENERGIA_ELECTRICA">[1]C!$B$28:$N$28</definedName>
    <definedName name="__r" localSheetId="1">#REF!</definedName>
    <definedName name="__r" localSheetId="10">#REF!</definedName>
    <definedName name="__r" localSheetId="2">#REF!</definedName>
    <definedName name="__r" localSheetId="3">#REF!</definedName>
    <definedName name="__r" localSheetId="5">#REF!</definedName>
    <definedName name="__r" localSheetId="12">#REF!</definedName>
    <definedName name="__r" localSheetId="13">#REF!</definedName>
    <definedName name="__r" localSheetId="16">#REF!</definedName>
    <definedName name="__r" localSheetId="17">#REF!</definedName>
    <definedName name="__r" localSheetId="18">#REF!</definedName>
    <definedName name="__r" localSheetId="19">#REF!</definedName>
    <definedName name="__r" localSheetId="22">#REF!</definedName>
    <definedName name="__r" localSheetId="26">#REF!</definedName>
    <definedName name="__r" localSheetId="27">#REF!</definedName>
    <definedName name="__r" localSheetId="28">#REF!</definedName>
    <definedName name="__r" localSheetId="29">#REF!</definedName>
    <definedName name="_xlnm._FilterDatabase" localSheetId="15" hidden="1">A.3.1!$B$19:$B$21</definedName>
    <definedName name="_xlnm._FilterDatabase" localSheetId="17" hidden="1">A.3.3!#REF!</definedName>
    <definedName name="_Order1" hidden="1">255</definedName>
    <definedName name="_Order2" hidden="1">255</definedName>
    <definedName name="_r" localSheetId="1">#REF!</definedName>
    <definedName name="_r" localSheetId="10">#REF!</definedName>
    <definedName name="_r" localSheetId="2">#REF!</definedName>
    <definedName name="_r" localSheetId="3">#REF!</definedName>
    <definedName name="_r" localSheetId="5">#REF!</definedName>
    <definedName name="_r" localSheetId="12">#REF!</definedName>
    <definedName name="_r" localSheetId="13">#REF!</definedName>
    <definedName name="_r" localSheetId="16">#REF!</definedName>
    <definedName name="_r" localSheetId="17">#REF!</definedName>
    <definedName name="_r" localSheetId="18">#REF!</definedName>
    <definedName name="_r" localSheetId="19">#REF!</definedName>
    <definedName name="_r" localSheetId="22">#REF!</definedName>
    <definedName name="_r" localSheetId="26">#REF!</definedName>
    <definedName name="_r" localSheetId="27">#REF!</definedName>
    <definedName name="_r" localSheetId="28">#REF!</definedName>
    <definedName name="_r" localSheetId="29">#REF!</definedName>
    <definedName name="a" localSheetId="29" hidden="1">{TRUE,TRUE,-1.25,-15.5,484.5,276.75,FALSE,FALSE,TRUE,TRUE,0,15,#N/A,56,#N/A,4.88636363636364,15.35,1,FALSE,FALSE,3,TRUE,1,FALSE,100,"Swvu.PLA2.","ACwvu.PLA2.",#N/A,FALSE,FALSE,0,0,0,0,2,"","",TRUE,TRUE,FALSE,FALSE,1,60,#N/A,#N/A,FALSE,FALSE,"Rwvu.PLA2.",#N/A,FALSE,FALSE,FALSE,9,65532,65532,FALSE,FALSE,TRUE,TRUE,TRUE}</definedName>
    <definedName name="A_impresión_IM" localSheetId="17">'[2]03-08'!#REF!</definedName>
    <definedName name="ACC" localSheetId="17">'[3]CARTERA FONDO'!#REF!</definedName>
    <definedName name="ACP" localSheetId="17">'[3]CARTERA FONDO'!#REF!</definedName>
    <definedName name="ACwvu.PLA1." localSheetId="17" hidden="1">'[1]COP FED'!#REF!</definedName>
    <definedName name="ACwvu.PLA2." hidden="1">'[1]COP FED'!$A$1:$N$49</definedName>
    <definedName name="AMPO5">"Gráfico 8"</definedName>
    <definedName name="AÑO" localSheetId="17">#REF!</definedName>
    <definedName name="AÑO" localSheetId="29">#REF!</definedName>
    <definedName name="año2003" localSheetId="17">#REF!</definedName>
    <definedName name="año2003" localSheetId="29">#REF!</definedName>
    <definedName name="_xlnm.Print_Area" localSheetId="1">A.1.1!$B$2:$D$98</definedName>
    <definedName name="_xlnm.Print_Area" localSheetId="10">A.1.10!$B$2:$G$182</definedName>
    <definedName name="_xlnm.Print_Area" localSheetId="2">A.1.2!$B$2:$C$57</definedName>
    <definedName name="_xlnm.Print_Area" localSheetId="3">A.1.3!$B$2:$D$81</definedName>
    <definedName name="_xlnm.Print_Area" localSheetId="4">A.1.4!$B$2:$H$57</definedName>
    <definedName name="_xlnm.Print_Area" localSheetId="5">A.1.5!$B$2:$C$61</definedName>
    <definedName name="_xlnm.Print_Area" localSheetId="6">A.1.6!$B$2:$C$38</definedName>
    <definedName name="_xlnm.Print_Area" localSheetId="7">A.1.7!$B$2:$H$56</definedName>
    <definedName name="_xlnm.Print_Area" localSheetId="8">A.1.8!$B$2:$H$70</definedName>
    <definedName name="_xlnm.Print_Area" localSheetId="9">A.1.9!$B$2:$H$95</definedName>
    <definedName name="_xlnm.Print_Area" localSheetId="11">A.2.1!$B$2:$B$90</definedName>
    <definedName name="_xlnm.Print_Area" localSheetId="12">A.2.2!$B$2:$D$90</definedName>
    <definedName name="_xlnm.Print_Area" localSheetId="13">A.2.3!$B$2:$D$71</definedName>
    <definedName name="_xlnm.Print_Area" localSheetId="14">A.2.4!$B$2:$F$92</definedName>
    <definedName name="_xlnm.Print_Area" localSheetId="15">A.3.1!$B$2:$B$65</definedName>
    <definedName name="_xlnm.Print_Area" localSheetId="16">A.3.2!$B$2:$F$67</definedName>
    <definedName name="_xlnm.Print_Area" localSheetId="17">A.3.3!$B$2:$F$131</definedName>
    <definedName name="_xlnm.Print_Area" localSheetId="18">A.3.4!#REF!</definedName>
    <definedName name="_xlnm.Print_Area" localSheetId="19">A.3.5!$B$2:$O$125</definedName>
    <definedName name="_xlnm.Print_Area" localSheetId="20">A.3.6!$B$2:$N$79</definedName>
    <definedName name="_xlnm.Print_Area" localSheetId="21">A.3.7!$B$2:$AH$140</definedName>
    <definedName name="_xlnm.Print_Area" localSheetId="22">A.3.8!$B$2:$AH$130</definedName>
    <definedName name="_xlnm.Print_Area" localSheetId="23">A.4.1!$B$2:$F$28</definedName>
    <definedName name="_xlnm.Print_Area" localSheetId="24">A.4.2!$B$2:$C$60</definedName>
    <definedName name="_xlnm.Print_Area" localSheetId="25">A.4.3!$B$2:$C$44</definedName>
    <definedName name="_xlnm.Print_Area" localSheetId="26">A.4.4!#REF!</definedName>
    <definedName name="_xlnm.Print_Area" localSheetId="27">A.4.5!$B$2:$F$113</definedName>
    <definedName name="_xlnm.Print_Area" localSheetId="28">A.4.6!#REF!</definedName>
    <definedName name="_xlnm.Print_Area" localSheetId="29">A.4.7!$B$2:$N$64</definedName>
    <definedName name="_xlnm.Print_Area" localSheetId="0">INDICE!$B$5:$C$46</definedName>
    <definedName name="_xlnm.Print_Area">'[1]Fto. a partir del impuesto'!$D$7:$D$50</definedName>
    <definedName name="_xlnm.Database" localSheetId="13">#REF!</definedName>
    <definedName name="_xlnm.Database" localSheetId="17">#REF!</definedName>
    <definedName name="_xlnm.Database" localSheetId="29">#REF!</definedName>
    <definedName name="_xlnm.Database">#REF!</definedName>
    <definedName name="cacho" localSheetId="17">[4]GRAFPROM!#REF!</definedName>
    <definedName name="cacho" localSheetId="29">[4]GRAFPROM!#REF!</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s" localSheetId="29" hidden="1">{FALSE,FALSE,-1.25,-15.5,484.5,276.75,FALSE,FALSE,TRUE,TRUE,0,12,#N/A,46,#N/A,2.93460490463215,15.35,1,FALSE,FALSE,3,TRUE,1,FALSE,100,"Swvu.PLA1.","ACwvu.PLA1.",#N/A,FALSE,FALSE,0,0,0,0,2,"","",TRUE,TRUE,FALSE,FALSE,1,60,#N/A,#N/A,FALSE,FALSE,FALSE,FALSE,FALSE,FALSE,FALSE,9,65532,65532,FALSE,FALSE,TRUE,TRUE,TRUE}</definedName>
    <definedName name="carajo" localSheetId="17">#REF!</definedName>
    <definedName name="carajo" localSheetId="29">#REF!</definedName>
    <definedName name="CDF" localSheetId="17">'[3]CARTERA FONDO'!#REF!</definedName>
    <definedName name="CDF" localSheetId="29">'[3]CARTERA FONDO'!#REF!</definedName>
    <definedName name="CFA" localSheetId="17">'[3]CARTERA FONDO'!#REF!</definedName>
    <definedName name="CFD" localSheetId="17">'[3]CARTERA FONDO'!#REF!</definedName>
    <definedName name="CLH" localSheetId="17">'[3]CARTERA FONDO'!#REF!</definedName>
    <definedName name="Coef" localSheetId="5">[5]CoefStocks!$A$4:$AT$260</definedName>
    <definedName name="Coef" localSheetId="27">[5]CoefStocks!$A$4:$AT$260</definedName>
    <definedName name="Coef" localSheetId="28">[5]CoefStocks!$A$4:$AT$260</definedName>
    <definedName name="COPA">#N/A</definedName>
    <definedName name="COPARTICIPACION_FEDERAL__LEY_N__23548">[1]C!$B$13:$N$13</definedName>
    <definedName name="CUADRO_10.3.1">'[6]fondo promedio'!$A$36:$L$74</definedName>
    <definedName name="CUADRO_N__4.1.3" localSheetId="17">#REF!</definedName>
    <definedName name="CUADRO_N__4.1.3" localSheetId="29">#REF!</definedName>
    <definedName name="CVAL">[7]Resumen!$A$2:$AU$262</definedName>
    <definedName name="d" localSheetId="17" hidden="1">#REF!</definedName>
    <definedName name="d" localSheetId="29" hidden="1">#REF!</definedName>
    <definedName name="DIARIO" localSheetId="17">#REF!</definedName>
    <definedName name="DIARIO" localSheetId="29">#REF!</definedName>
    <definedName name="dieferencias" localSheetId="1">#REF!</definedName>
    <definedName name="dieferencias" localSheetId="10">#REF!</definedName>
    <definedName name="dieferencias" localSheetId="2">#REF!</definedName>
    <definedName name="dieferencias" localSheetId="5">#REF!</definedName>
    <definedName name="dieferencias" localSheetId="12">#REF!</definedName>
    <definedName name="dieferencias" localSheetId="13">#REF!</definedName>
    <definedName name="dieferencias" localSheetId="16">#REF!</definedName>
    <definedName name="dieferencias" localSheetId="17">#REF!</definedName>
    <definedName name="dieferencias" localSheetId="18">#REF!</definedName>
    <definedName name="dieferencias" localSheetId="19">#REF!</definedName>
    <definedName name="dieferencias" localSheetId="21">#REF!</definedName>
    <definedName name="dieferencias" localSheetId="22">#REF!</definedName>
    <definedName name="dieferencias" localSheetId="26">#REF!</definedName>
    <definedName name="dieferencias" localSheetId="27">#REF!</definedName>
    <definedName name="dieferencias" localSheetId="28">#REF!</definedName>
    <definedName name="dieferencias" localSheetId="29">#REF!</definedName>
    <definedName name="Diferencia" localSheetId="1">#REF!</definedName>
    <definedName name="Diferencia" localSheetId="10">#REF!</definedName>
    <definedName name="Diferencia" localSheetId="2">#REF!</definedName>
    <definedName name="Diferencia" localSheetId="5">#REF!</definedName>
    <definedName name="Diferencia" localSheetId="6">#REF!</definedName>
    <definedName name="Diferencia" localSheetId="12">#REF!</definedName>
    <definedName name="Diferencia" localSheetId="13">#REF!</definedName>
    <definedName name="Diferencia" localSheetId="16">#REF!</definedName>
    <definedName name="Diferencia" localSheetId="17">#REF!</definedName>
    <definedName name="Diferencia" localSheetId="18">#REF!</definedName>
    <definedName name="Diferencia" localSheetId="19">#REF!</definedName>
    <definedName name="Diferencia" localSheetId="21">#REF!</definedName>
    <definedName name="Diferencia" localSheetId="22">#REF!</definedName>
    <definedName name="Diferencia" localSheetId="26">#REF!</definedName>
    <definedName name="Diferencia" localSheetId="27">#REF!</definedName>
    <definedName name="Diferencia" localSheetId="28">#REF!</definedName>
    <definedName name="Diferencia" localSheetId="29">#REF!</definedName>
    <definedName name="dobleclick" localSheetId="17">#REF!</definedName>
    <definedName name="e" localSheetId="1">#REF!</definedName>
    <definedName name="e" localSheetId="10">#REF!</definedName>
    <definedName name="e" localSheetId="2">#REF!</definedName>
    <definedName name="e" localSheetId="5">#REF!</definedName>
    <definedName name="e" localSheetId="12">#REF!</definedName>
    <definedName name="e" localSheetId="13">#REF!</definedName>
    <definedName name="e" localSheetId="16">#REF!</definedName>
    <definedName name="e" localSheetId="17">#REF!</definedName>
    <definedName name="e" localSheetId="18">#REF!</definedName>
    <definedName name="e" localSheetId="19">#REF!</definedName>
    <definedName name="e" localSheetId="22">#REF!</definedName>
    <definedName name="e" localSheetId="26">#REF!</definedName>
    <definedName name="e" localSheetId="27">#REF!</definedName>
    <definedName name="e" localSheetId="28">#REF!</definedName>
    <definedName name="e" localSheetId="29">#REF!</definedName>
    <definedName name="EC" localSheetId="17">'[3]CARTERA FONDO'!#REF!</definedName>
    <definedName name="EC" localSheetId="29">'[3]CARTERA FONDO'!#REF!</definedName>
    <definedName name="eee" localSheetId="10">#REF!</definedName>
    <definedName name="eee" localSheetId="2">#REF!</definedName>
    <definedName name="eee" localSheetId="5">#REF!</definedName>
    <definedName name="eee" localSheetId="12">#REF!</definedName>
    <definedName name="eee" localSheetId="13">#REF!</definedName>
    <definedName name="eee" localSheetId="16">#REF!</definedName>
    <definedName name="eee" localSheetId="17">#REF!</definedName>
    <definedName name="eee" localSheetId="18">#REF!</definedName>
    <definedName name="eee" localSheetId="19">#REF!</definedName>
    <definedName name="eee" localSheetId="22">#REF!</definedName>
    <definedName name="eee" localSheetId="27">#REF!</definedName>
    <definedName name="eee" localSheetId="28">#REF!</definedName>
    <definedName name="eee" localSheetId="29">#REF!</definedName>
    <definedName name="ESTRUCTU_BONOS_PROVINCIALES_List" localSheetId="10">#REF!</definedName>
    <definedName name="ESTRUCTU_BONOS_PROVINCIALES_List" localSheetId="2">#REF!</definedName>
    <definedName name="ESTRUCTU_BONOS_PROVINCIALES_List" localSheetId="5">#REF!</definedName>
    <definedName name="ESTRUCTU_BONOS_PROVINCIALES_List" localSheetId="12">#REF!</definedName>
    <definedName name="ESTRUCTU_BONOS_PROVINCIALES_List" localSheetId="13">#REF!</definedName>
    <definedName name="ESTRUCTU_BONOS_PROVINCIALES_List" localSheetId="16">#REF!</definedName>
    <definedName name="ESTRUCTU_BONOS_PROVINCIALES_List" localSheetId="17">#REF!</definedName>
    <definedName name="ESTRUCTU_BONOS_PROVINCIALES_List" localSheetId="18">#REF!</definedName>
    <definedName name="ESTRUCTU_BONOS_PROVINCIALES_List" localSheetId="19">#REF!</definedName>
    <definedName name="ESTRUCTU_BONOS_PROVINCIALES_List" localSheetId="22">#REF!</definedName>
    <definedName name="ESTRUCTU_BONOS_PROVINCIALES_List" localSheetId="27">#REF!</definedName>
    <definedName name="ESTRUCTU_BONOS_PROVINCIALES_List" localSheetId="28">#REF!</definedName>
    <definedName name="ESTRUCTU_BONOS_PROVINCIALES_List" localSheetId="29">#REF!</definedName>
    <definedName name="EXCEDENTE_DEL_10__SEGUN_EL_TOPE_ASIGNADO_A__BUENOS_AIRES__LEY_N__23621">[1]C!$B$18:$N$18</definedName>
    <definedName name="FAS" localSheetId="29" hidden="1">{FALSE,FALSE,-1.25,-15.5,484.5,276.75,FALSE,FALSE,TRUE,TRUE,0,12,#N/A,46,#N/A,2.93460490463215,15.35,1,FALSE,FALSE,3,TRUE,1,FALSE,100,"Swvu.PLA1.","ACwvu.PLA1.",#N/A,FALSE,FALSE,0,0,0,0,2,"","",TRUE,TRUE,FALSE,FALSE,1,60,#N/A,#N/A,FALSE,FALSE,FALSE,FALSE,FALSE,FALSE,FALSE,9,65532,65532,FALSE,FALSE,TRUE,TRUE,TRUE}</definedName>
    <definedName name="fdgafgbaf" localSheetId="17">#REF!</definedName>
    <definedName name="fdgafgbaf" localSheetId="29">#REF!</definedName>
    <definedName name="feo" localSheetId="17">#REF!</definedName>
    <definedName name="feo" localSheetId="29">#REF!</definedName>
    <definedName name="FFE" localSheetId="17">'[3]CARTERA FONDO'!#REF!</definedName>
    <definedName name="FFE" localSheetId="29">'[3]CARTERA FONDO'!#REF!</definedName>
    <definedName name="Final">'[8]Amort Títulos'!$K$1</definedName>
    <definedName name="FONDO_COMPENSADOR_DE_DESEQUILIBRIOS_FISCALES_PROVINCIALES">[1]C!$B$15:$N$15</definedName>
    <definedName name="FONDO_EDUCATIVO__LEY_N__23906_ART._3_Y_4">[1]C!$B$16:$N$16</definedName>
    <definedName name="FONDO_ESPECIAL_DE_DESARROLLO_ELECTRICO_DEL_INTERIOR__LEYES_NROS._23966_ART._19_Y_24065">[1]C!$B$26:$N$26</definedName>
    <definedName name="FONDO_NACIONAL_DE_LA_VIVIENDA__LEY_N__23966_ART._18">[1]C!$B$25:$N$25</definedName>
    <definedName name="FX_first_semester_average_2006" localSheetId="17">#REF!</definedName>
    <definedName name="FX_first_semester_average_2006" localSheetId="29">#REF!</definedName>
    <definedName name="gaby" localSheetId="17">#REF!</definedName>
    <definedName name="gaby" localSheetId="29">#REF!</definedName>
    <definedName name="GRÁFICO_10.3.1.">'[6]GRÁFICO DE FONDO POR AFILIADO'!$A$3:$H$35</definedName>
    <definedName name="GRÁFICO_10.3.2">'[6]GRÁFICO DE FONDO POR AFILIADO'!$A$36:$H$68</definedName>
    <definedName name="GRÁFICO_10.3.3">'[6]GRÁFICO DE FONDO POR AFILIADO'!$A$69:$H$101</definedName>
    <definedName name="GRÁFICO_10.3.4.">'[6]GRÁFICO DE FONDO POR AFILIADO'!$A$103:$H$135</definedName>
    <definedName name="GRÁFICO_N_10.2.4." localSheetId="17">#REF!</definedName>
    <definedName name="GRÁFICO_N_10.2.4." localSheetId="29">#REF!</definedName>
    <definedName name="IMPRESION" localSheetId="17">#REF!</definedName>
    <definedName name="IMPRESION" localSheetId="29">#REF!</definedName>
    <definedName name="INVERSIONES_EN_TRAMITE_IRREGULAR" localSheetId="17">'[3]CARTERA FONDO'!#REF!</definedName>
    <definedName name="INVERSIONES_EN_TRAMITE_IRREGULAR" localSheetId="29">'[3]CARTERA FONDO'!#REF!</definedName>
    <definedName name="IR" localSheetId="17">#REF!</definedName>
    <definedName name="IR" localSheetId="29">#REF!</definedName>
    <definedName name="IRR" localSheetId="17">'[3]CARTERA FONDO'!#REF!</definedName>
    <definedName name="IRR" localSheetId="29">'[3]CARTERA FONDO'!#REF!</definedName>
    <definedName name="j" localSheetId="29" hidden="1">{FALSE,FALSE,-1.25,-15.5,484.5,276.75,FALSE,FALSE,TRUE,TRUE,0,12,#N/A,46,#N/A,2.93460490463215,15.35,1,FALSE,FALSE,3,TRUE,1,FALSE,100,"Swvu.PLA1.","ACwvu.PLA1.",#N/A,FALSE,FALSE,0,0,0,0,2,"","",TRUE,TRUE,FALSE,FALSE,1,60,#N/A,#N/A,FALSE,FALSE,FALSE,FALSE,FALSE,FALSE,FALSE,9,65532,65532,FALSE,FALSE,TRUE,TRUE,TRUE}</definedName>
    <definedName name="Kanual">'[9]2005 K'!$A$2:$G$399</definedName>
    <definedName name="Kmens2004">'[10]IV 2004 cap'!$A$3:$E$246</definedName>
    <definedName name="kmens2005" localSheetId="5">'[11]KAPITIV 2005'!$A$4:$E$248</definedName>
    <definedName name="kmens2005" localSheetId="27">'[11]KAPITIV 2005'!$A$4:$E$248</definedName>
    <definedName name="kmens2005" localSheetId="28">'[11]KAPITIV 2005'!$A$4:$E$248</definedName>
    <definedName name="Kmens2006" localSheetId="5">'[11]KAPITA 2006'!$A$4:$N$401</definedName>
    <definedName name="Kmens2006" localSheetId="27">'[11]KAPITA 2006'!$A$4:$N$401</definedName>
    <definedName name="Kmens2006" localSheetId="28">'[11]KAPITA 2006'!$A$4:$N$401</definedName>
    <definedName name="kmens2007" localSheetId="5">'[12]kap. 2007'!$A$3:$N$363</definedName>
    <definedName name="kmens2007" localSheetId="27">'[12]kap. 2007'!$A$3:$N$363</definedName>
    <definedName name="kmens2007" localSheetId="28">'[12]kap. 2007'!$A$3:$N$363</definedName>
    <definedName name="Kmens2008" localSheetId="5">'[13]kap 2008'!$A$4:$N$332</definedName>
    <definedName name="Kmens2008" localSheetId="27">'[13]kap 2008'!$A$4:$N$332</definedName>
    <definedName name="Kmens2008" localSheetId="28">'[13]kap 2008'!$A$4:$N$332</definedName>
    <definedName name="kmens2009">'[14]KAP 2009'!$A$4:$N$305</definedName>
    <definedName name="kmens2010">[14]KAP2010!$A$5:$N$287</definedName>
    <definedName name="Kresto" localSheetId="5">'[11]KAPITAL RESTO'!$A$3:$CH$370</definedName>
    <definedName name="Kresto" localSheetId="27">'[11]KAPITAL RESTO'!$A$3:$CH$370</definedName>
    <definedName name="Kresto" localSheetId="28">'[11]KAPITAL RESTO'!$A$3:$CH$370</definedName>
    <definedName name="L_">#N/A</definedName>
    <definedName name="LL" localSheetId="29" hidden="1">{FALSE,FALSE,-1.25,-15.5,484.5,276.75,FALSE,FALSE,TRUE,TRUE,0,12,#N/A,46,#N/A,2.93460490463215,15.35,1,FALSE,FALSE,3,TRUE,1,FALSE,100,"Swvu.PLA1.","ACwvu.PLA1.",#N/A,FALSE,FALSE,0,0,0,0,2,"","",TRUE,TRUE,FALSE,FALSE,1,60,#N/A,#N/A,FALSE,FALSE,FALSE,FALSE,FALSE,FALSE,FALSE,9,65532,65532,FALSE,FALSE,TRUE,TRUE,TRUE}</definedName>
    <definedName name="MACROS" localSheetId="17">#REF!</definedName>
    <definedName name="MACROS" localSheetId="29">#REF!</definedName>
    <definedName name="mm" localSheetId="29" hidden="1">{FALSE,FALSE,-1.25,-15.5,484.5,276.75,FALSE,FALSE,TRUE,TRUE,0,12,#N/A,46,#N/A,2.93460490463215,15.35,1,FALSE,FALSE,3,TRUE,1,FALSE,100,"Swvu.PLA1.","ACwvu.PLA1.",#N/A,FALSE,FALSE,0,0,0,0,2,"","",TRUE,TRUE,FALSE,FALSE,1,60,#N/A,#N/A,FALSE,FALSE,FALSE,FALSE,FALSE,FALSE,FALSE,9,65532,65532,FALSE,FALSE,TRUE,TRUE,TRUE}</definedName>
    <definedName name="Nominal_Mensual_2001" localSheetId="17">#REF!</definedName>
    <definedName name="Nominal_Mensual_2001" localSheetId="29">#REF!</definedName>
    <definedName name="Nominal_Mensual_2003" localSheetId="17">#REF!</definedName>
    <definedName name="Nominal_Mensual_2003" localSheetId="29">#REF!</definedName>
    <definedName name="Nominal_Trimestral_2001" localSheetId="17">#REF!</definedName>
    <definedName name="Nominal_Trimestral_2001" localSheetId="29">#REF!</definedName>
    <definedName name="Nominal_Trimestral_2003" localSheetId="17">#REF!</definedName>
    <definedName name="O">#N/A</definedName>
    <definedName name="OBRAS_DE_INFRAESTRUCTURA__LEY_N__23966_ART._19">[1]C!$B$23:$N$23</definedName>
    <definedName name="OBRAS_DE_INFRAESTRUCTURA_BASICA_SOCIAL_Y_NECESIDADES_BASICAS_INSATISFECHAS__LEY_N__23621">[1]C!$B$17:$N$17</definedName>
    <definedName name="OCP" localSheetId="17">'[3]CARTERA FONDO'!#REF!</definedName>
    <definedName name="OCP" localSheetId="29">'[3]CARTERA FONDO'!#REF!</definedName>
    <definedName name="OFF" localSheetId="17">'[3]CARTERA FONDO'!#REF!</definedName>
    <definedName name="OFF" localSheetId="29">'[3]CARTERA FONDO'!#REF!</definedName>
    <definedName name="ONC" localSheetId="17">'[3]CARTERA FONDO'!#REF!</definedName>
    <definedName name="ONC" localSheetId="29">'[3]CARTERA FONDO'!#REF!</definedName>
    <definedName name="ONE" localSheetId="17">'[3]CARTERA FONDO'!#REF!</definedName>
    <definedName name="ONE" localSheetId="29">'[3]CARTERA FONDO'!#REF!</definedName>
    <definedName name="ONL" localSheetId="17">'[3]CARTERA FONDO'!#REF!</definedName>
    <definedName name="OPC" localSheetId="17">#REF!</definedName>
    <definedName name="OPC" localSheetId="29">#REF!</definedName>
    <definedName name="ORGANISMOS_DE_VIALIDAD__LEY_N__23966_ART._19">[1]C!$B$24:$N$24</definedName>
    <definedName name="p" localSheetId="1">#REF!</definedName>
    <definedName name="p" localSheetId="10">#REF!</definedName>
    <definedName name="p" localSheetId="2">#REF!</definedName>
    <definedName name="p" localSheetId="5">#REF!</definedName>
    <definedName name="p" localSheetId="12">#REF!</definedName>
    <definedName name="p" localSheetId="13">#REF!</definedName>
    <definedName name="p" localSheetId="16">#REF!</definedName>
    <definedName name="p" localSheetId="17">#REF!</definedName>
    <definedName name="p" localSheetId="18">#REF!</definedName>
    <definedName name="p" localSheetId="19">#REF!</definedName>
    <definedName name="p" localSheetId="21">#REF!</definedName>
    <definedName name="p" localSheetId="22">#REF!</definedName>
    <definedName name="p" localSheetId="26">#REF!</definedName>
    <definedName name="p" localSheetId="27">#REF!</definedName>
    <definedName name="p" localSheetId="28">#REF!</definedName>
    <definedName name="p" localSheetId="29">#REF!</definedName>
    <definedName name="pepe" localSheetId="17">#REF!</definedName>
    <definedName name="PG" localSheetId="5">#REF!</definedName>
    <definedName name="PG" localSheetId="16">#REF!</definedName>
    <definedName name="PG" localSheetId="17">#REF!</definedName>
    <definedName name="PG" localSheetId="18">#REF!</definedName>
    <definedName name="PG" localSheetId="19">#REF!</definedName>
    <definedName name="PG" localSheetId="22">#REF!</definedName>
    <definedName name="PG" localSheetId="27">#REF!</definedName>
    <definedName name="PG" localSheetId="28">#REF!</definedName>
    <definedName name="PG" localSheetId="29">#REF!</definedName>
    <definedName name="PIJIS" localSheetId="17">#REF!</definedName>
    <definedName name="POPO" localSheetId="1">#REF!</definedName>
    <definedName name="POPO" localSheetId="10">#REF!</definedName>
    <definedName name="POPO" localSheetId="2">#REF!</definedName>
    <definedName name="POPO" localSheetId="5">#REF!</definedName>
    <definedName name="POPO" localSheetId="6">#REF!</definedName>
    <definedName name="POPO" localSheetId="12">#REF!</definedName>
    <definedName name="POPO" localSheetId="13">#REF!</definedName>
    <definedName name="POPO" localSheetId="16">#REF!</definedName>
    <definedName name="POPO" localSheetId="17">#REF!</definedName>
    <definedName name="POPO" localSheetId="18">#REF!</definedName>
    <definedName name="POPO" localSheetId="19">#REF!</definedName>
    <definedName name="POPO" localSheetId="21">#REF!</definedName>
    <definedName name="POPO" localSheetId="22">#REF!</definedName>
    <definedName name="POPO" localSheetId="26">#REF!</definedName>
    <definedName name="POPO" localSheetId="27">#REF!</definedName>
    <definedName name="POPO" localSheetId="28">#REF!</definedName>
    <definedName name="POPO" localSheetId="29">#REF!</definedName>
    <definedName name="Print_Area_MI" localSheetId="17">#REF!</definedName>
    <definedName name="PRINT_TITLES_MI" localSheetId="17">#REF!</definedName>
    <definedName name="promgraf" localSheetId="17">[4]GRAFPROM!#REF!</definedName>
    <definedName name="promgraf" localSheetId="29">[4]GRAFPROM!#REF!</definedName>
    <definedName name="puto" localSheetId="17">#REF!</definedName>
    <definedName name="puto" localSheetId="29">#REF!</definedName>
    <definedName name="qwqwqwqwqwqw" localSheetId="17">#REF!</definedName>
    <definedName name="qwqwqwqwqwqw" localSheetId="29">#REF!</definedName>
    <definedName name="Real_Mensual_2001" localSheetId="17">#REF!</definedName>
    <definedName name="Real_Mensual_2001" localSheetId="29">#REF!</definedName>
    <definedName name="Real_Mensual_2002" localSheetId="17">#REF!</definedName>
    <definedName name="Real_Mensual_2003" localSheetId="17">#REF!</definedName>
    <definedName name="Real_Trimestral_2001" localSheetId="17">#REF!</definedName>
    <definedName name="Real_Trimestral_2002" localSheetId="17">#REF!</definedName>
    <definedName name="Real_Trimestral_2003" localSheetId="17">#REF!</definedName>
    <definedName name="recimp2003beta" localSheetId="17">#REF!</definedName>
    <definedName name="recimpb" localSheetId="17">#REF!</definedName>
    <definedName name="RESIDENTES">[15]!RESIDENTES</definedName>
    <definedName name="rrr" localSheetId="1">#REF!</definedName>
    <definedName name="rrr" localSheetId="10">#REF!</definedName>
    <definedName name="rrr" localSheetId="2">#REF!</definedName>
    <definedName name="rrr" localSheetId="5">#REF!</definedName>
    <definedName name="rrr" localSheetId="12">#REF!</definedName>
    <definedName name="rrr" localSheetId="13">#REF!</definedName>
    <definedName name="rrr" localSheetId="16">#REF!</definedName>
    <definedName name="rrr" localSheetId="17">#REF!</definedName>
    <definedName name="rrr" localSheetId="18">#REF!</definedName>
    <definedName name="rrr" localSheetId="19">#REF!</definedName>
    <definedName name="rrr" localSheetId="21">#REF!</definedName>
    <definedName name="rrr" localSheetId="22">#REF!</definedName>
    <definedName name="rrr" localSheetId="26">#REF!</definedName>
    <definedName name="rrr" localSheetId="27">#REF!</definedName>
    <definedName name="rrr" localSheetId="28">#REF!</definedName>
    <definedName name="rrr" localSheetId="29">#REF!</definedName>
    <definedName name="Rwvu.PLA2." localSheetId="17" hidden="1">'[1]COP FED'!#REF!</definedName>
    <definedName name="Rwvu.PLA2." localSheetId="29" hidden="1">'[1]COP FED'!#REF!</definedName>
    <definedName name="SEGURIDAD_SOCIAL___BS._PERS._NO_INCORP._AL_PROCESO_ECONOMICO__LEY_N__23966__ART._30">[1]C!$B$22:$N$22</definedName>
    <definedName name="SEGURIDAD_SOCIAL___IVA__LEY_N__23966_ART._5_PTO._2">[1]C!$B$21:$N$21</definedName>
    <definedName name="SEMANAL" localSheetId="17">#REF!</definedName>
    <definedName name="SEMANAL" localSheetId="29">#REF!</definedName>
    <definedName name="SIGADERD" localSheetId="10">[16]!SIGADERED</definedName>
    <definedName name="SIGADERD" localSheetId="13">[16]!SIGADERED</definedName>
    <definedName name="SIGADERD" localSheetId="16">[16]!SIGADERED</definedName>
    <definedName name="SIGADERD" localSheetId="17">[16]!SIGADERED</definedName>
    <definedName name="SIGADERD" localSheetId="18">[16]!SIGADERED</definedName>
    <definedName name="SIGADERD" localSheetId="19">[16]!SIGADERED</definedName>
    <definedName name="SIGADERD" localSheetId="22">[16]!SIGADERED</definedName>
    <definedName name="SIGADERD" localSheetId="29">[16]!SIGADERED</definedName>
    <definedName name="SOPA" localSheetId="17">#REF!</definedName>
    <definedName name="SOPA" localSheetId="29">#REF!</definedName>
    <definedName name="sopapita" localSheetId="17">#REF!</definedName>
    <definedName name="sopapita" localSheetId="29">#REF!</definedName>
    <definedName name="SUMA_FIJA_FINANCIADA_CON__LA_COPARTICIPACION_FEDERAL_DE_NACION__LEY_N__23621_ART._1">[1]C!$B$19:$N$19</definedName>
    <definedName name="Swvu.PLA1." localSheetId="17" hidden="1">'[1]COP FED'!#REF!</definedName>
    <definedName name="Swvu.PLA1." localSheetId="29" hidden="1">'[1]COP FED'!#REF!</definedName>
    <definedName name="Swvu.PLA2." hidden="1">'[1]COP FED'!$A$1:$N$49</definedName>
    <definedName name="TABLE" localSheetId="1">A.1.1!#REF!</definedName>
    <definedName name="TABLE_2" localSheetId="1">A.1.1!#REF!</definedName>
    <definedName name="TABLE_3" localSheetId="1">A.1.1!#REF!</definedName>
    <definedName name="TDE" localSheetId="17">'[3]CARTERA FONDO'!#REF!</definedName>
    <definedName name="TDE" localSheetId="29">'[3]CARTERA FONDO'!#REF!</definedName>
    <definedName name="TEE" localSheetId="17">'[3]CARTERA FONDO'!#REF!</definedName>
    <definedName name="TEX" localSheetId="17">'[3]CARTERA FONDO'!#REF!</definedName>
    <definedName name="_xlnm.Print_Titles" localSheetId="21">A.3.7!$A:$A,A.3.7!$4:$8</definedName>
    <definedName name="_xlnm.Print_Titles" localSheetId="22">A.3.8!$A:$A,A.3.8!$4:$8</definedName>
    <definedName name="_xlnm.Print_Titles">'[1]Fto. a partir del impuesto'!$A:$A</definedName>
    <definedName name="TOTAL" localSheetId="5">[5]SIGADE!$A$2:$AU$306</definedName>
    <definedName name="TOTAL" localSheetId="27">[5]SIGADE!$A$2:$AU$306</definedName>
    <definedName name="TOTAL" localSheetId="28">[5]SIGADE!$A$2:$AU$306</definedName>
    <definedName name="TRANSFERENCIA_DE_SERVICIOS__LEY_N__24049_Y_COMPLEMENTARIAS">[1]C!$B$14:$N$14</definedName>
    <definedName name="VENCIMIENTOS_DE_LA_DEUDA_EN_SITUACION_DE_PAGO_NORMAL" localSheetId="17">#REF!</definedName>
    <definedName name="VENCIMIENTOS_DE_LA_DEUDA_EN_SITUACION_DE_PAGO_NORMAL" localSheetId="29">#REF!</definedName>
    <definedName name="wrn.BMA." localSheetId="29" hidden="1">{"3",#N/A,FALSE,"BASE MONETARIA";"4",#N/A,FALSE,"BASE MONETARIA"}</definedName>
    <definedName name="wrn.PASMON." localSheetId="29" hidden="1">{"1",#N/A,FALSE,"Pasivos Mon";"2",#N/A,FALSE,"Pasivos Mon"}</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YO" localSheetId="17">[4]GRAFPROM!#REF!</definedName>
    <definedName name="z" localSheetId="17">#REF!</definedName>
    <definedName name="z" localSheetId="29">#REF!</definedName>
    <definedName name="Z_0C2BA18A_21C0_43A0_BA72_AEF5075BA836_.wvu.Cols" hidden="1">'[17]Prog. Fin.'!$E:$E,'[17]Prog. Fin.'!$I:$J,'[17]Prog. Fin.'!$N:$N,'[17]Prog. Fin.'!$R:$S</definedName>
    <definedName name="Z_0C2BA18A_21C0_43A0_BA72_AEF5075BA836_.wvu.Rows" hidden="1">'[17]Prog. Fin.'!$9:$14,'[17]Prog. Fin.'!$17:$26,'[17]Prog. Fin.'!$31:$33,'[17]Prog. Fin.'!$40:$41,'[17]Prog. Fin.'!$44:$46,'[17]Prog. Fin.'!$81:$83,'[17]Prog. Fin.'!$157:$159</definedName>
    <definedName name="Z_AB0CFEEA_4F19_4F6A_9BEA_953016B5C36F_.wvu.Cols" hidden="1">'[17]Prog. Fin.'!$E:$E,'[17]Prog. Fin.'!$I:$J,'[17]Prog. Fin.'!$N:$N,'[17]Prog. Fin.'!$R:$S</definedName>
    <definedName name="Z_AB0CFEEA_4F19_4F6A_9BEA_953016B5C36F_.wvu.Rows" hidden="1">'[17]Prog. Fin.'!$9:$14,'[17]Prog. Fin.'!$17:$26,'[17]Prog. Fin.'!$31:$33,'[17]Prog. Fin.'!$40:$41,'[17]Prog. Fin.'!$44:$46,'[17]Prog. Fin.'!$81:$83,'[17]Prog. Fin.'!$157:$159</definedName>
    <definedName name="Z_AE035438_BA58_480D_90AC_43CF75BC256A_.wvu.Cols" localSheetId="4" hidden="1">A.1.4!#REF!</definedName>
    <definedName name="Z_AE035438_BA58_480D_90AC_43CF75BC256A_.wvu.Cols" localSheetId="8" hidden="1">A.1.8!#REF!,A.1.8!#REF!</definedName>
    <definedName name="Z_AE035438_BA58_480D_90AC_43CF75BC256A_.wvu.PrintArea" localSheetId="1" hidden="1">A.1.1!#REF!</definedName>
    <definedName name="Z_AE035438_BA58_480D_90AC_43CF75BC256A_.wvu.PrintArea" localSheetId="10" hidden="1">A.1.10!#REF!</definedName>
    <definedName name="Z_AE035438_BA58_480D_90AC_43CF75BC256A_.wvu.PrintArea" localSheetId="3" hidden="1">A.1.3!#REF!</definedName>
    <definedName name="Z_AE035438_BA58_480D_90AC_43CF75BC256A_.wvu.PrintArea" localSheetId="4" hidden="1">A.1.4!#REF!</definedName>
    <definedName name="Z_AE035438_BA58_480D_90AC_43CF75BC256A_.wvu.PrintArea" localSheetId="5" hidden="1">A.1.5!#REF!</definedName>
    <definedName name="Z_AE035438_BA58_480D_90AC_43CF75BC256A_.wvu.PrintArea" localSheetId="7" hidden="1">A.1.7!#REF!</definedName>
    <definedName name="Z_AE035438_BA58_480D_90AC_43CF75BC256A_.wvu.PrintArea" localSheetId="8" hidden="1">A.1.8!#REF!</definedName>
    <definedName name="Z_AE035438_BA58_480D_90AC_43CF75BC256A_.wvu.PrintArea" localSheetId="9" hidden="1">A.1.9!#REF!</definedName>
    <definedName name="Z_AE035438_BA58_480D_90AC_43CF75BC256A_.wvu.PrintArea" localSheetId="11" hidden="1">A.2.1!#REF!</definedName>
    <definedName name="Z_AE035438_BA58_480D_90AC_43CF75BC256A_.wvu.PrintArea" localSheetId="12" hidden="1">A.2.2!#REF!</definedName>
    <definedName name="Z_AE035438_BA58_480D_90AC_43CF75BC256A_.wvu.PrintArea" localSheetId="13" hidden="1">A.2.3!#REF!</definedName>
    <definedName name="Z_AE035438_BA58_480D_90AC_43CF75BC256A_.wvu.PrintArea" localSheetId="14" hidden="1">A.2.4!#REF!</definedName>
    <definedName name="Z_AE035438_BA58_480D_90AC_43CF75BC256A_.wvu.PrintArea" localSheetId="15" hidden="1">A.3.1!#REF!</definedName>
    <definedName name="Z_AE035438_BA58_480D_90AC_43CF75BC256A_.wvu.PrintArea" localSheetId="20" hidden="1">A.3.6!#REF!</definedName>
    <definedName name="Z_AE035438_BA58_480D_90AC_43CF75BC256A_.wvu.PrintArea" localSheetId="24" hidden="1">A.4.2!#REF!</definedName>
    <definedName name="Z_AE035438_BA58_480D_90AC_43CF75BC256A_.wvu.PrintArea" localSheetId="25" hidden="1">A.4.3!#REF!</definedName>
    <definedName name="Z_AE035438_BA58_480D_90AC_43CF75BC256A_.wvu.PrintArea" localSheetId="27" hidden="1">A.4.5!#REF!</definedName>
    <definedName name="Z_AE035438_BA58_480D_90AC_43CF75BC256A_.wvu.PrintArea" localSheetId="28" hidden="1">A.4.6!#REF!</definedName>
    <definedName name="Z_AE035438_BA58_480D_90AC_43CF75BC256A_.wvu.Rows" localSheetId="10" hidden="1">A.1.10!#REF!,A.1.10!#REF!,A.1.10!#REF!,A.1.10!#REF!,A.1.10!#REF!</definedName>
    <definedName name="Z_AE035438_BA58_480D_90AC_43CF75BC256A_.wvu.Rows" localSheetId="7" hidden="1">A.1.7!#REF!</definedName>
  </definedNames>
  <calcPr calcId="152511"/>
  <customWorkbookViews>
    <customWorkbookView name="Soledad Tortarolo - Vista personalizada" guid="{AE035438-BA58-480D-90AC-43CF75BC256A}" mergeInterval="0" personalView="1" maximized="1" windowWidth="796" windowHeight="305" tabRatio="924" activeSheetId="1"/>
  </customWorkbookViews>
</workbook>
</file>

<file path=xl/calcChain.xml><?xml version="1.0" encoding="utf-8"?>
<calcChain xmlns="http://schemas.openxmlformats.org/spreadsheetml/2006/main">
  <c r="AF19" i="76" l="1"/>
  <c r="AF21" i="76" s="1"/>
  <c r="AF25" i="76"/>
  <c r="AF27" i="76" s="1"/>
  <c r="AF31" i="76"/>
  <c r="AF33" i="76" s="1"/>
  <c r="AF13" i="76"/>
  <c r="C22" i="129" l="1"/>
  <c r="C20" i="129"/>
  <c r="C18" i="129"/>
  <c r="C16" i="129"/>
  <c r="C14" i="129"/>
  <c r="C12" i="129"/>
  <c r="I10" i="129"/>
  <c r="C10" i="129" l="1"/>
  <c r="F107" i="128"/>
  <c r="C109" i="128"/>
  <c r="F109" i="128" l="1"/>
  <c r="C53" i="159"/>
  <c r="C63" i="159" s="1"/>
  <c r="D87" i="159" l="1"/>
  <c r="C87" i="159"/>
  <c r="E85" i="159"/>
  <c r="E84" i="159"/>
  <c r="E83" i="159"/>
  <c r="E82" i="159"/>
  <c r="E81" i="159"/>
  <c r="E80" i="159"/>
  <c r="E79" i="159"/>
  <c r="D53" i="159"/>
  <c r="D63" i="159" s="1"/>
  <c r="D46" i="159"/>
  <c r="C46" i="159"/>
  <c r="D30" i="159"/>
  <c r="C30" i="159"/>
  <c r="D20" i="159"/>
  <c r="D40" i="159" s="1"/>
  <c r="C20" i="159"/>
  <c r="C40" i="159" s="1"/>
  <c r="D16" i="159"/>
  <c r="C16" i="159"/>
  <c r="E87" i="159" l="1"/>
  <c r="D59" i="159"/>
  <c r="D61" i="159" s="1"/>
  <c r="C59" i="159"/>
  <c r="C61" i="159" s="1"/>
  <c r="C15" i="121"/>
  <c r="D65" i="159" l="1"/>
  <c r="C65" i="159"/>
  <c r="C52" i="120"/>
  <c r="G75" i="166" l="1"/>
  <c r="G67" i="166"/>
  <c r="G62" i="166"/>
  <c r="G53" i="166"/>
  <c r="G32" i="166"/>
  <c r="G28" i="166" s="1"/>
  <c r="G22" i="166"/>
  <c r="F14" i="168"/>
  <c r="G20" i="166" l="1"/>
  <c r="G17" i="166" s="1"/>
  <c r="G14" i="166" s="1"/>
  <c r="E33" i="165"/>
  <c r="G19" i="177" l="1"/>
  <c r="G20" i="177"/>
  <c r="G21" i="177"/>
  <c r="G22" i="177"/>
  <c r="G23" i="177"/>
  <c r="G24" i="177"/>
  <c r="G25" i="177"/>
  <c r="G26" i="177"/>
  <c r="G27" i="177"/>
  <c r="G28" i="177"/>
  <c r="G29" i="177"/>
  <c r="G30" i="177"/>
  <c r="G31" i="177"/>
  <c r="AG119" i="173" l="1"/>
  <c r="AF119" i="173"/>
  <c r="AE119" i="173"/>
  <c r="AD119" i="173"/>
  <c r="AC119" i="173"/>
  <c r="AB119" i="173"/>
  <c r="AA119" i="173"/>
  <c r="Z119" i="173"/>
  <c r="Y119" i="173"/>
  <c r="X119" i="173"/>
  <c r="W119" i="173"/>
  <c r="V119" i="173"/>
  <c r="U119" i="173"/>
  <c r="T119" i="173"/>
  <c r="S119" i="173"/>
  <c r="R119" i="173"/>
  <c r="Q119" i="173"/>
  <c r="P119" i="173"/>
  <c r="O119" i="173"/>
  <c r="N119" i="173"/>
  <c r="M119" i="173"/>
  <c r="L119" i="173"/>
  <c r="K119" i="173"/>
  <c r="J119" i="173"/>
  <c r="I119" i="173"/>
  <c r="H119" i="173"/>
  <c r="G119" i="173"/>
  <c r="F119" i="173"/>
  <c r="E119" i="173"/>
  <c r="D119" i="173"/>
  <c r="C119" i="173"/>
  <c r="AH120" i="173"/>
  <c r="N111" i="170" l="1"/>
  <c r="M111" i="170"/>
  <c r="L111" i="170"/>
  <c r="K111" i="170"/>
  <c r="J111" i="170"/>
  <c r="I111" i="170"/>
  <c r="H111" i="170"/>
  <c r="G111" i="170"/>
  <c r="F111" i="170"/>
  <c r="E111" i="170"/>
  <c r="D111" i="170"/>
  <c r="C111" i="170"/>
  <c r="O112" i="170"/>
  <c r="O113" i="170"/>
  <c r="D122" i="168"/>
  <c r="E122" i="168"/>
  <c r="C122" i="168"/>
  <c r="F123" i="168"/>
  <c r="F124" i="168"/>
  <c r="F121" i="168"/>
  <c r="F119" i="168"/>
  <c r="F118" i="168"/>
  <c r="F115" i="168"/>
  <c r="F114" i="168"/>
  <c r="F112" i="168"/>
  <c r="F111" i="168"/>
  <c r="F110" i="168"/>
  <c r="F109" i="168"/>
  <c r="F108" i="168"/>
  <c r="F107" i="168"/>
  <c r="F106" i="168"/>
  <c r="F105" i="168"/>
  <c r="F104" i="168"/>
  <c r="F103" i="168"/>
  <c r="F102" i="168"/>
  <c r="F101" i="168"/>
  <c r="F100" i="168"/>
  <c r="F99" i="168"/>
  <c r="F98" i="168"/>
  <c r="F97" i="168"/>
  <c r="F96" i="168"/>
  <c r="F95" i="168"/>
  <c r="F94" i="168"/>
  <c r="F93" i="168"/>
  <c r="F92" i="168"/>
  <c r="F91" i="168"/>
  <c r="F90" i="168"/>
  <c r="F89" i="168"/>
  <c r="F88" i="168"/>
  <c r="F87" i="168"/>
  <c r="F86" i="168"/>
  <c r="F85" i="168"/>
  <c r="F84" i="168"/>
  <c r="F83" i="168"/>
  <c r="F82" i="168"/>
  <c r="F81" i="168"/>
  <c r="F80" i="168"/>
  <c r="F79" i="168"/>
  <c r="F78" i="168"/>
  <c r="F77" i="168"/>
  <c r="F76" i="168"/>
  <c r="F75" i="168"/>
  <c r="F74" i="168"/>
  <c r="F73" i="168"/>
  <c r="F72" i="168"/>
  <c r="F71" i="168"/>
  <c r="F70" i="168"/>
  <c r="F69" i="168"/>
  <c r="F68" i="168"/>
  <c r="F67" i="168"/>
  <c r="F66" i="168"/>
  <c r="O42" i="169"/>
  <c r="O111" i="170" l="1"/>
  <c r="P16" i="152"/>
  <c r="P15" i="152"/>
  <c r="M14" i="152"/>
  <c r="N14" i="152"/>
  <c r="O14" i="152"/>
  <c r="M19" i="152"/>
  <c r="N19" i="152"/>
  <c r="O19" i="152"/>
  <c r="M24" i="152"/>
  <c r="N24" i="152"/>
  <c r="O24" i="152"/>
  <c r="M29" i="152"/>
  <c r="N29" i="152"/>
  <c r="O29" i="152"/>
  <c r="M34" i="152"/>
  <c r="N34" i="152"/>
  <c r="O34" i="152"/>
  <c r="M39" i="152"/>
  <c r="N39" i="152"/>
  <c r="O39" i="152"/>
  <c r="M44" i="152"/>
  <c r="N44" i="152"/>
  <c r="O44" i="152"/>
  <c r="M49" i="152"/>
  <c r="N49" i="152"/>
  <c r="O49" i="152"/>
  <c r="M54" i="152"/>
  <c r="N54" i="152"/>
  <c r="O54" i="152"/>
  <c r="M60" i="152"/>
  <c r="N60" i="152"/>
  <c r="O60" i="152"/>
  <c r="M61" i="152"/>
  <c r="N61" i="152"/>
  <c r="O61" i="152"/>
  <c r="M59" i="152" l="1"/>
  <c r="O59" i="152"/>
  <c r="N59" i="152"/>
  <c r="H77" i="176"/>
  <c r="G77" i="176"/>
  <c r="F77" i="176"/>
  <c r="C40" i="165" l="1"/>
  <c r="E40" i="165"/>
  <c r="AG60" i="173" l="1"/>
  <c r="AF60" i="173"/>
  <c r="AE60" i="173"/>
  <c r="AD60" i="173"/>
  <c r="AC60" i="173"/>
  <c r="AB60" i="173"/>
  <c r="AA60" i="173"/>
  <c r="Z60" i="173"/>
  <c r="Y60" i="173"/>
  <c r="X60" i="173"/>
  <c r="W60" i="173"/>
  <c r="V60" i="173"/>
  <c r="U60" i="173"/>
  <c r="T60" i="173"/>
  <c r="S60" i="173"/>
  <c r="R60" i="173"/>
  <c r="Q60" i="173"/>
  <c r="P60" i="173"/>
  <c r="O60" i="173"/>
  <c r="N60" i="173"/>
  <c r="M60" i="173"/>
  <c r="L60" i="173"/>
  <c r="K60" i="173"/>
  <c r="J60" i="173"/>
  <c r="I60" i="173"/>
  <c r="H60" i="173"/>
  <c r="G60" i="173"/>
  <c r="F60" i="173"/>
  <c r="E60" i="173"/>
  <c r="D60" i="173"/>
  <c r="C60" i="173"/>
  <c r="AG58" i="173"/>
  <c r="AF58" i="173"/>
  <c r="AE58" i="173"/>
  <c r="AD58" i="173"/>
  <c r="AC58" i="173"/>
  <c r="AB58" i="173"/>
  <c r="AA58" i="173"/>
  <c r="Z58" i="173"/>
  <c r="Y58" i="173"/>
  <c r="X58" i="173"/>
  <c r="W58" i="173"/>
  <c r="V58" i="173"/>
  <c r="U58" i="173"/>
  <c r="T58" i="173"/>
  <c r="S58" i="173"/>
  <c r="R58" i="173"/>
  <c r="Q58" i="173"/>
  <c r="P58" i="173"/>
  <c r="O58" i="173"/>
  <c r="N58" i="173"/>
  <c r="M58" i="173"/>
  <c r="L58" i="173"/>
  <c r="K58" i="173"/>
  <c r="J58" i="173"/>
  <c r="I58" i="173"/>
  <c r="H58" i="173"/>
  <c r="G58" i="173"/>
  <c r="F58" i="173"/>
  <c r="E58" i="173"/>
  <c r="D58" i="173"/>
  <c r="C58" i="173"/>
  <c r="AG56" i="173"/>
  <c r="AF56" i="173"/>
  <c r="AE56" i="173"/>
  <c r="AD56" i="173"/>
  <c r="AC56" i="173"/>
  <c r="AB56" i="173"/>
  <c r="AA56" i="173"/>
  <c r="AA55" i="173" s="1"/>
  <c r="Z56" i="173"/>
  <c r="Y56" i="173"/>
  <c r="X56" i="173"/>
  <c r="W56" i="173"/>
  <c r="V56" i="173"/>
  <c r="U56" i="173"/>
  <c r="T56" i="173"/>
  <c r="S56" i="173"/>
  <c r="R56" i="173"/>
  <c r="Q56" i="173"/>
  <c r="P56" i="173"/>
  <c r="O56" i="173"/>
  <c r="N56" i="173"/>
  <c r="M56" i="173"/>
  <c r="L56" i="173"/>
  <c r="K56" i="173"/>
  <c r="K55" i="173" s="1"/>
  <c r="J56" i="173"/>
  <c r="I56" i="173"/>
  <c r="H56" i="173"/>
  <c r="G56" i="173"/>
  <c r="F56" i="173"/>
  <c r="E56" i="173"/>
  <c r="D56" i="173"/>
  <c r="C56" i="173"/>
  <c r="AG52" i="173"/>
  <c r="AF52" i="173"/>
  <c r="AE52" i="173"/>
  <c r="AD52" i="173"/>
  <c r="AC52" i="173"/>
  <c r="AB52" i="173"/>
  <c r="AA52" i="173"/>
  <c r="Z52" i="173"/>
  <c r="Y52" i="173"/>
  <c r="X52" i="173"/>
  <c r="W52" i="173"/>
  <c r="V52" i="173"/>
  <c r="U52" i="173"/>
  <c r="T52" i="173"/>
  <c r="S52" i="173"/>
  <c r="R52" i="173"/>
  <c r="Q52" i="173"/>
  <c r="P52" i="173"/>
  <c r="O52" i="173"/>
  <c r="N52" i="173"/>
  <c r="M52" i="173"/>
  <c r="L52" i="173"/>
  <c r="K52" i="173"/>
  <c r="J52" i="173"/>
  <c r="I52" i="173"/>
  <c r="H52" i="173"/>
  <c r="G52" i="173"/>
  <c r="F52" i="173"/>
  <c r="E52" i="173"/>
  <c r="D52" i="173"/>
  <c r="C52" i="173"/>
  <c r="AG48" i="173"/>
  <c r="AF48" i="173"/>
  <c r="AE48" i="173"/>
  <c r="AD48" i="173"/>
  <c r="AC48" i="173"/>
  <c r="AB48" i="173"/>
  <c r="AA48" i="173"/>
  <c r="Z48" i="173"/>
  <c r="Y48" i="173"/>
  <c r="X48" i="173"/>
  <c r="W48" i="173"/>
  <c r="V48" i="173"/>
  <c r="U48" i="173"/>
  <c r="T48" i="173"/>
  <c r="S48" i="173"/>
  <c r="R48" i="173"/>
  <c r="Q48" i="173"/>
  <c r="P48" i="173"/>
  <c r="O48" i="173"/>
  <c r="N48" i="173"/>
  <c r="M48" i="173"/>
  <c r="L48" i="173"/>
  <c r="K48" i="173"/>
  <c r="J48" i="173"/>
  <c r="I48" i="173"/>
  <c r="H48" i="173"/>
  <c r="G48" i="173"/>
  <c r="F48" i="173"/>
  <c r="E48" i="173"/>
  <c r="D48" i="173"/>
  <c r="C48" i="173"/>
  <c r="AG46" i="173"/>
  <c r="AF46" i="173"/>
  <c r="AE46" i="173"/>
  <c r="AD46" i="173"/>
  <c r="AC46" i="173"/>
  <c r="AB46" i="173"/>
  <c r="AA46" i="173"/>
  <c r="Z46" i="173"/>
  <c r="Y46" i="173"/>
  <c r="X46" i="173"/>
  <c r="W46" i="173"/>
  <c r="V46" i="173"/>
  <c r="U46" i="173"/>
  <c r="T46" i="173"/>
  <c r="S46" i="173"/>
  <c r="R46" i="173"/>
  <c r="Q46" i="173"/>
  <c r="P46" i="173"/>
  <c r="O46" i="173"/>
  <c r="N46" i="173"/>
  <c r="M46" i="173"/>
  <c r="L46" i="173"/>
  <c r="K46" i="173"/>
  <c r="J46" i="173"/>
  <c r="I46" i="173"/>
  <c r="H46" i="173"/>
  <c r="G46" i="173"/>
  <c r="F46" i="173"/>
  <c r="E46" i="173"/>
  <c r="D46" i="173"/>
  <c r="C46" i="173"/>
  <c r="AG43" i="173"/>
  <c r="AF43" i="173"/>
  <c r="AE43" i="173"/>
  <c r="AD43" i="173"/>
  <c r="AC43" i="173"/>
  <c r="AB43" i="173"/>
  <c r="AA43" i="173"/>
  <c r="Z43" i="173"/>
  <c r="Y43" i="173"/>
  <c r="X43" i="173"/>
  <c r="W43" i="173"/>
  <c r="V43" i="173"/>
  <c r="U43" i="173"/>
  <c r="T43" i="173"/>
  <c r="S43" i="173"/>
  <c r="R43" i="173"/>
  <c r="Q43" i="173"/>
  <c r="P43" i="173"/>
  <c r="O43" i="173"/>
  <c r="N43" i="173"/>
  <c r="M43" i="173"/>
  <c r="L43" i="173"/>
  <c r="K43" i="173"/>
  <c r="J43" i="173"/>
  <c r="I43" i="173"/>
  <c r="H43" i="173"/>
  <c r="G43" i="173"/>
  <c r="F43" i="173"/>
  <c r="E43" i="173"/>
  <c r="D43" i="173"/>
  <c r="C43" i="173"/>
  <c r="AG41" i="173"/>
  <c r="AF41" i="173"/>
  <c r="AE41" i="173"/>
  <c r="AD41" i="173"/>
  <c r="AC41" i="173"/>
  <c r="AB41" i="173"/>
  <c r="AA41" i="173"/>
  <c r="Z41" i="173"/>
  <c r="Y41" i="173"/>
  <c r="X41" i="173"/>
  <c r="W41" i="173"/>
  <c r="V41" i="173"/>
  <c r="U41" i="173"/>
  <c r="T41" i="173"/>
  <c r="S41" i="173"/>
  <c r="R41" i="173"/>
  <c r="Q41" i="173"/>
  <c r="P41" i="173"/>
  <c r="O41" i="173"/>
  <c r="N41" i="173"/>
  <c r="M41" i="173"/>
  <c r="L41" i="173"/>
  <c r="K41" i="173"/>
  <c r="J41" i="173"/>
  <c r="I41" i="173"/>
  <c r="H41" i="173"/>
  <c r="G41" i="173"/>
  <c r="G40" i="173" s="1"/>
  <c r="F41" i="173"/>
  <c r="E41" i="173"/>
  <c r="D41" i="173"/>
  <c r="C41" i="173"/>
  <c r="AG37" i="173"/>
  <c r="AF37" i="173"/>
  <c r="AE37" i="173"/>
  <c r="AD37" i="173"/>
  <c r="AC37" i="173"/>
  <c r="AB37" i="173"/>
  <c r="AA37" i="173"/>
  <c r="Z37" i="173"/>
  <c r="Y37" i="173"/>
  <c r="X37" i="173"/>
  <c r="W37" i="173"/>
  <c r="V37" i="173"/>
  <c r="U37" i="173"/>
  <c r="T37" i="173"/>
  <c r="S37" i="173"/>
  <c r="R37" i="173"/>
  <c r="Q37" i="173"/>
  <c r="P37" i="173"/>
  <c r="O37" i="173"/>
  <c r="N37" i="173"/>
  <c r="M37" i="173"/>
  <c r="L37" i="173"/>
  <c r="K37" i="173"/>
  <c r="J37" i="173"/>
  <c r="I37" i="173"/>
  <c r="H37" i="173"/>
  <c r="G37" i="173"/>
  <c r="F37" i="173"/>
  <c r="E37" i="173"/>
  <c r="D37" i="173"/>
  <c r="C37" i="173"/>
  <c r="AG65" i="172"/>
  <c r="AF65" i="172"/>
  <c r="AE65" i="172"/>
  <c r="AD65" i="172"/>
  <c r="AC65" i="172"/>
  <c r="AB65" i="172"/>
  <c r="AA65" i="172"/>
  <c r="Z65" i="172"/>
  <c r="Y65" i="172"/>
  <c r="X65" i="172"/>
  <c r="W65" i="172"/>
  <c r="V65" i="172"/>
  <c r="U65" i="172"/>
  <c r="T65" i="172"/>
  <c r="S65" i="172"/>
  <c r="R65" i="172"/>
  <c r="Q65" i="172"/>
  <c r="P65" i="172"/>
  <c r="O65" i="172"/>
  <c r="N65" i="172"/>
  <c r="M65" i="172"/>
  <c r="L65" i="172"/>
  <c r="K65" i="172"/>
  <c r="J65" i="172"/>
  <c r="I65" i="172"/>
  <c r="H65" i="172"/>
  <c r="G65" i="172"/>
  <c r="F65" i="172"/>
  <c r="E65" i="172"/>
  <c r="D65" i="172"/>
  <c r="C65" i="172"/>
  <c r="AG63" i="172"/>
  <c r="AF63" i="172"/>
  <c r="AE63" i="172"/>
  <c r="AD63" i="172"/>
  <c r="AC63" i="172"/>
  <c r="AB63" i="172"/>
  <c r="AA63" i="172"/>
  <c r="Z63" i="172"/>
  <c r="Y63" i="172"/>
  <c r="X63" i="172"/>
  <c r="W63" i="172"/>
  <c r="V63" i="172"/>
  <c r="U63" i="172"/>
  <c r="T63" i="172"/>
  <c r="S63" i="172"/>
  <c r="R63" i="172"/>
  <c r="Q63" i="172"/>
  <c r="P63" i="172"/>
  <c r="O63" i="172"/>
  <c r="N63" i="172"/>
  <c r="M63" i="172"/>
  <c r="M60" i="172" s="1"/>
  <c r="L63" i="172"/>
  <c r="K63" i="172"/>
  <c r="J63" i="172"/>
  <c r="I63" i="172"/>
  <c r="H63" i="172"/>
  <c r="G63" i="172"/>
  <c r="F63" i="172"/>
  <c r="E63" i="172"/>
  <c r="D63" i="172"/>
  <c r="C63" i="172"/>
  <c r="AG61" i="172"/>
  <c r="AF61" i="172"/>
  <c r="AE61" i="172"/>
  <c r="AD61" i="172"/>
  <c r="AC61" i="172"/>
  <c r="AB61" i="172"/>
  <c r="AA61" i="172"/>
  <c r="Z61" i="172"/>
  <c r="Y61" i="172"/>
  <c r="X61" i="172"/>
  <c r="W61" i="172"/>
  <c r="V61" i="172"/>
  <c r="U61" i="172"/>
  <c r="T61" i="172"/>
  <c r="S61" i="172"/>
  <c r="R61" i="172"/>
  <c r="Q61" i="172"/>
  <c r="P61" i="172"/>
  <c r="O61" i="172"/>
  <c r="N61" i="172"/>
  <c r="M61" i="172"/>
  <c r="L61" i="172"/>
  <c r="K61" i="172"/>
  <c r="J61" i="172"/>
  <c r="I61" i="172"/>
  <c r="H61" i="172"/>
  <c r="G61" i="172"/>
  <c r="F61" i="172"/>
  <c r="E61" i="172"/>
  <c r="D61" i="172"/>
  <c r="C61" i="172"/>
  <c r="AG57" i="172"/>
  <c r="AF57" i="172"/>
  <c r="AE57" i="172"/>
  <c r="AD57" i="172"/>
  <c r="AC57" i="172"/>
  <c r="AB57" i="172"/>
  <c r="AA57" i="172"/>
  <c r="Z57" i="172"/>
  <c r="Y57" i="172"/>
  <c r="X57" i="172"/>
  <c r="W57" i="172"/>
  <c r="V57" i="172"/>
  <c r="U57" i="172"/>
  <c r="T57" i="172"/>
  <c r="S57" i="172"/>
  <c r="R57" i="172"/>
  <c r="Q57" i="172"/>
  <c r="P57" i="172"/>
  <c r="O57" i="172"/>
  <c r="N57" i="172"/>
  <c r="M57" i="172"/>
  <c r="L57" i="172"/>
  <c r="K57" i="172"/>
  <c r="J57" i="172"/>
  <c r="I57" i="172"/>
  <c r="H57" i="172"/>
  <c r="G57" i="172"/>
  <c r="F57" i="172"/>
  <c r="E57" i="172"/>
  <c r="D57" i="172"/>
  <c r="C57" i="172"/>
  <c r="AG53" i="172"/>
  <c r="AF53" i="172"/>
  <c r="AE53" i="172"/>
  <c r="AD53" i="172"/>
  <c r="AC53" i="172"/>
  <c r="AB53" i="172"/>
  <c r="AA53" i="172"/>
  <c r="Z53" i="172"/>
  <c r="Y53" i="172"/>
  <c r="X53" i="172"/>
  <c r="W53" i="172"/>
  <c r="V53" i="172"/>
  <c r="U53" i="172"/>
  <c r="T53" i="172"/>
  <c r="S53" i="172"/>
  <c r="R53" i="172"/>
  <c r="Q53" i="172"/>
  <c r="P53" i="172"/>
  <c r="O53" i="172"/>
  <c r="N53" i="172"/>
  <c r="M53" i="172"/>
  <c r="L53" i="172"/>
  <c r="K53" i="172"/>
  <c r="J53" i="172"/>
  <c r="I53" i="172"/>
  <c r="H53" i="172"/>
  <c r="G53" i="172"/>
  <c r="F53" i="172"/>
  <c r="E53" i="172"/>
  <c r="D53" i="172"/>
  <c r="C53" i="172"/>
  <c r="AG51" i="172"/>
  <c r="AF51" i="172"/>
  <c r="AE51" i="172"/>
  <c r="AD51" i="172"/>
  <c r="AC51" i="172"/>
  <c r="AB51" i="172"/>
  <c r="AA51" i="172"/>
  <c r="Z51" i="172"/>
  <c r="Y51" i="172"/>
  <c r="X51" i="172"/>
  <c r="W51" i="172"/>
  <c r="V51" i="172"/>
  <c r="U51" i="172"/>
  <c r="T51" i="172"/>
  <c r="S51" i="172"/>
  <c r="R51" i="172"/>
  <c r="Q51" i="172"/>
  <c r="P51" i="172"/>
  <c r="O51" i="172"/>
  <c r="N51" i="172"/>
  <c r="M51" i="172"/>
  <c r="L51" i="172"/>
  <c r="K51" i="172"/>
  <c r="J51" i="172"/>
  <c r="I51" i="172"/>
  <c r="H51" i="172"/>
  <c r="G51" i="172"/>
  <c r="F51" i="172"/>
  <c r="E51" i="172"/>
  <c r="D51" i="172"/>
  <c r="C51" i="172"/>
  <c r="AG48" i="172"/>
  <c r="AF48" i="172"/>
  <c r="AE48" i="172"/>
  <c r="AD48" i="172"/>
  <c r="AC48" i="172"/>
  <c r="AB48" i="172"/>
  <c r="AA48" i="172"/>
  <c r="Z48" i="172"/>
  <c r="Y48" i="172"/>
  <c r="X48" i="172"/>
  <c r="W48" i="172"/>
  <c r="V48" i="172"/>
  <c r="U48" i="172"/>
  <c r="T48" i="172"/>
  <c r="S48" i="172"/>
  <c r="R48" i="172"/>
  <c r="Q48" i="172"/>
  <c r="P48" i="172"/>
  <c r="O48" i="172"/>
  <c r="N48" i="172"/>
  <c r="M48" i="172"/>
  <c r="L48" i="172"/>
  <c r="K48" i="172"/>
  <c r="J48" i="172"/>
  <c r="I48" i="172"/>
  <c r="H48" i="172"/>
  <c r="G48" i="172"/>
  <c r="F48" i="172"/>
  <c r="E48" i="172"/>
  <c r="D48" i="172"/>
  <c r="C48" i="172"/>
  <c r="AG46" i="172"/>
  <c r="AF46" i="172"/>
  <c r="AE46" i="172"/>
  <c r="AD46" i="172"/>
  <c r="AC46" i="172"/>
  <c r="AB46" i="172"/>
  <c r="AA46" i="172"/>
  <c r="Z46" i="172"/>
  <c r="Y46" i="172"/>
  <c r="X46" i="172"/>
  <c r="W46" i="172"/>
  <c r="V46" i="172"/>
  <c r="U46" i="172"/>
  <c r="T46" i="172"/>
  <c r="S46" i="172"/>
  <c r="R46" i="172"/>
  <c r="Q46" i="172"/>
  <c r="P46" i="172"/>
  <c r="O46" i="172"/>
  <c r="N46" i="172"/>
  <c r="M46" i="172"/>
  <c r="L46" i="172"/>
  <c r="K46" i="172"/>
  <c r="J46" i="172"/>
  <c r="I46" i="172"/>
  <c r="H46" i="172"/>
  <c r="G46" i="172"/>
  <c r="F46" i="172"/>
  <c r="E46" i="172"/>
  <c r="D46" i="172"/>
  <c r="C46" i="172"/>
  <c r="C45" i="172" s="1"/>
  <c r="S45" i="172"/>
  <c r="AG42" i="172"/>
  <c r="AF42" i="172"/>
  <c r="AE42" i="172"/>
  <c r="AD42" i="172"/>
  <c r="AC42" i="172"/>
  <c r="AB42" i="172"/>
  <c r="AA42" i="172"/>
  <c r="Z42" i="172"/>
  <c r="Y42" i="172"/>
  <c r="X42" i="172"/>
  <c r="W42" i="172"/>
  <c r="V42" i="172"/>
  <c r="U42" i="172"/>
  <c r="T42" i="172"/>
  <c r="S42" i="172"/>
  <c r="R42" i="172"/>
  <c r="Q42" i="172"/>
  <c r="P42" i="172"/>
  <c r="O42" i="172"/>
  <c r="N42" i="172"/>
  <c r="M42" i="172"/>
  <c r="L42" i="172"/>
  <c r="K42" i="172"/>
  <c r="J42" i="172"/>
  <c r="I42" i="172"/>
  <c r="H42" i="172"/>
  <c r="G42" i="172"/>
  <c r="F42" i="172"/>
  <c r="E42" i="172"/>
  <c r="D42" i="172"/>
  <c r="C42" i="172"/>
  <c r="AC60" i="172" l="1"/>
  <c r="S55" i="173"/>
  <c r="S51" i="173" s="1"/>
  <c r="O40" i="173"/>
  <c r="C55" i="173"/>
  <c r="G55" i="173"/>
  <c r="O55" i="173"/>
  <c r="O51" i="173" s="1"/>
  <c r="W55" i="173"/>
  <c r="AE55" i="173"/>
  <c r="M55" i="173"/>
  <c r="AC55" i="173"/>
  <c r="E55" i="173"/>
  <c r="U55" i="173"/>
  <c r="I55" i="173"/>
  <c r="Q55" i="173"/>
  <c r="Q51" i="173" s="1"/>
  <c r="Y55" i="173"/>
  <c r="AG55" i="173"/>
  <c r="M51" i="173"/>
  <c r="AC51" i="173"/>
  <c r="W40" i="173"/>
  <c r="E40" i="173"/>
  <c r="Q40" i="173"/>
  <c r="Y40" i="173"/>
  <c r="AC40" i="173"/>
  <c r="C40" i="173"/>
  <c r="K40" i="173"/>
  <c r="S40" i="173"/>
  <c r="AE40" i="173"/>
  <c r="W36" i="173"/>
  <c r="U60" i="172"/>
  <c r="E60" i="172"/>
  <c r="E56" i="172" s="1"/>
  <c r="Q60" i="172"/>
  <c r="AG60" i="172"/>
  <c r="U56" i="172"/>
  <c r="C60" i="172"/>
  <c r="G60" i="172"/>
  <c r="K60" i="172"/>
  <c r="S60" i="172"/>
  <c r="AA60" i="172"/>
  <c r="AE60" i="172"/>
  <c r="I60" i="172"/>
  <c r="I56" i="172" s="1"/>
  <c r="Y60" i="172"/>
  <c r="Y56" i="172" s="1"/>
  <c r="G45" i="172"/>
  <c r="W45" i="172"/>
  <c r="K45" i="172"/>
  <c r="AA45" i="172"/>
  <c r="E45" i="172"/>
  <c r="I45" i="172"/>
  <c r="M45" i="172"/>
  <c r="Q45" i="172"/>
  <c r="U45" i="172"/>
  <c r="Y45" i="172"/>
  <c r="AC45" i="172"/>
  <c r="AG45" i="172"/>
  <c r="O45" i="172"/>
  <c r="AE45" i="172"/>
  <c r="K56" i="172"/>
  <c r="AA56" i="172"/>
  <c r="I40" i="173"/>
  <c r="M40" i="173"/>
  <c r="U40" i="173"/>
  <c r="AG40" i="173"/>
  <c r="AE56" i="172"/>
  <c r="C41" i="172"/>
  <c r="S41" i="172"/>
  <c r="M56" i="172"/>
  <c r="AC56" i="172"/>
  <c r="K51" i="173"/>
  <c r="AA51" i="173"/>
  <c r="F55" i="173"/>
  <c r="J55" i="173"/>
  <c r="N55" i="173"/>
  <c r="R55" i="173"/>
  <c r="V55" i="173"/>
  <c r="Z55" i="173"/>
  <c r="AD55" i="173"/>
  <c r="D55" i="173"/>
  <c r="D51" i="173" s="1"/>
  <c r="H55" i="173"/>
  <c r="L55" i="173"/>
  <c r="P55" i="173"/>
  <c r="T55" i="173"/>
  <c r="X55" i="173"/>
  <c r="AB55" i="173"/>
  <c r="AF55" i="173"/>
  <c r="C51" i="173"/>
  <c r="N51" i="173"/>
  <c r="D40" i="173"/>
  <c r="H40" i="173"/>
  <c r="L40" i="173"/>
  <c r="P40" i="173"/>
  <c r="T40" i="173"/>
  <c r="X40" i="173"/>
  <c r="AB40" i="173"/>
  <c r="AF40" i="173"/>
  <c r="AA40" i="173"/>
  <c r="O36" i="173"/>
  <c r="G36" i="173"/>
  <c r="AC36" i="173"/>
  <c r="F40" i="173"/>
  <c r="J40" i="173"/>
  <c r="N40" i="173"/>
  <c r="R40" i="173"/>
  <c r="V40" i="173"/>
  <c r="Z40" i="173"/>
  <c r="AD40" i="173"/>
  <c r="F60" i="172"/>
  <c r="J60" i="172"/>
  <c r="N60" i="172"/>
  <c r="R60" i="172"/>
  <c r="V60" i="172"/>
  <c r="Z60" i="172"/>
  <c r="AD60" i="172"/>
  <c r="D60" i="172"/>
  <c r="H60" i="172"/>
  <c r="L60" i="172"/>
  <c r="P60" i="172"/>
  <c r="T60" i="172"/>
  <c r="X60" i="172"/>
  <c r="AB60" i="172"/>
  <c r="AF60" i="172"/>
  <c r="O60" i="172"/>
  <c r="W60" i="172"/>
  <c r="J56" i="172"/>
  <c r="Z56" i="172"/>
  <c r="L56" i="172"/>
  <c r="J45" i="172"/>
  <c r="N45" i="172"/>
  <c r="V45" i="172"/>
  <c r="Z45" i="172"/>
  <c r="AD45" i="172"/>
  <c r="D45" i="172"/>
  <c r="H45" i="172"/>
  <c r="L45" i="172"/>
  <c r="P45" i="172"/>
  <c r="T45" i="172"/>
  <c r="X45" i="172"/>
  <c r="AB45" i="172"/>
  <c r="AB41" i="172" s="1"/>
  <c r="AF45" i="172"/>
  <c r="F45" i="172"/>
  <c r="R45" i="172"/>
  <c r="Z41" i="172"/>
  <c r="AD41" i="172"/>
  <c r="AF41" i="172"/>
  <c r="P51" i="173" l="1"/>
  <c r="AF51" i="173"/>
  <c r="W51" i="173"/>
  <c r="I51" i="173"/>
  <c r="X36" i="173"/>
  <c r="AD51" i="173"/>
  <c r="G51" i="173"/>
  <c r="Y51" i="173"/>
  <c r="T51" i="173"/>
  <c r="AB51" i="173"/>
  <c r="J51" i="173"/>
  <c r="X51" i="173"/>
  <c r="L51" i="173"/>
  <c r="Z51" i="173"/>
  <c r="H51" i="173"/>
  <c r="AE51" i="173"/>
  <c r="AG51" i="173"/>
  <c r="U51" i="173"/>
  <c r="E51" i="173"/>
  <c r="M36" i="173"/>
  <c r="AE36" i="173"/>
  <c r="E36" i="173"/>
  <c r="R36" i="173"/>
  <c r="K36" i="173"/>
  <c r="Q36" i="173"/>
  <c r="I36" i="173"/>
  <c r="S36" i="173"/>
  <c r="H36" i="173"/>
  <c r="V36" i="173"/>
  <c r="AB36" i="173"/>
  <c r="L36" i="173"/>
  <c r="U36" i="173"/>
  <c r="AG36" i="173"/>
  <c r="C36" i="173"/>
  <c r="Y36" i="173"/>
  <c r="P41" i="172"/>
  <c r="AG56" i="172"/>
  <c r="M41" i="172"/>
  <c r="S56" i="172"/>
  <c r="L41" i="172"/>
  <c r="Q56" i="172"/>
  <c r="G56" i="172"/>
  <c r="AF56" i="172"/>
  <c r="P56" i="172"/>
  <c r="AD56" i="172"/>
  <c r="N56" i="172"/>
  <c r="H56" i="172"/>
  <c r="F56" i="172"/>
  <c r="AB56" i="172"/>
  <c r="C56" i="172"/>
  <c r="W56" i="172"/>
  <c r="X56" i="172"/>
  <c r="V56" i="172"/>
  <c r="O56" i="172"/>
  <c r="R56" i="172"/>
  <c r="W41" i="172"/>
  <c r="X41" i="172"/>
  <c r="G41" i="172"/>
  <c r="F41" i="172"/>
  <c r="R41" i="172"/>
  <c r="V41" i="172"/>
  <c r="T41" i="172"/>
  <c r="D41" i="172"/>
  <c r="AA41" i="172"/>
  <c r="AG41" i="172"/>
  <c r="Y41" i="172"/>
  <c r="Q41" i="172"/>
  <c r="I41" i="172"/>
  <c r="N41" i="172"/>
  <c r="AE41" i="172"/>
  <c r="H41" i="172"/>
  <c r="J41" i="172"/>
  <c r="K41" i="172"/>
  <c r="O41" i="172"/>
  <c r="AC41" i="172"/>
  <c r="U41" i="172"/>
  <c r="E41" i="172"/>
  <c r="V51" i="173"/>
  <c r="F51" i="173"/>
  <c r="R51" i="173"/>
  <c r="F36" i="173"/>
  <c r="T36" i="173"/>
  <c r="D36" i="173"/>
  <c r="AF36" i="173"/>
  <c r="P36" i="173"/>
  <c r="AA36" i="173"/>
  <c r="AD36" i="173"/>
  <c r="N36" i="173"/>
  <c r="Z36" i="173"/>
  <c r="J36" i="173"/>
  <c r="T56" i="172"/>
  <c r="D56" i="172"/>
  <c r="N61" i="170" l="1"/>
  <c r="M61" i="170"/>
  <c r="L61" i="170"/>
  <c r="K61" i="170"/>
  <c r="J61" i="170"/>
  <c r="I61" i="170"/>
  <c r="H61" i="170"/>
  <c r="G61" i="170"/>
  <c r="F61" i="170"/>
  <c r="E61" i="170"/>
  <c r="D61" i="170"/>
  <c r="C61" i="170"/>
  <c r="N59" i="170"/>
  <c r="M59" i="170"/>
  <c r="L59" i="170"/>
  <c r="K59" i="170"/>
  <c r="J59" i="170"/>
  <c r="I59" i="170"/>
  <c r="H59" i="170"/>
  <c r="G59" i="170"/>
  <c r="F59" i="170"/>
  <c r="E59" i="170"/>
  <c r="D59" i="170"/>
  <c r="C59" i="170"/>
  <c r="N56" i="170"/>
  <c r="M56" i="170"/>
  <c r="L56" i="170"/>
  <c r="K56" i="170"/>
  <c r="J56" i="170"/>
  <c r="I56" i="170"/>
  <c r="H56" i="170"/>
  <c r="G56" i="170"/>
  <c r="F56" i="170"/>
  <c r="E56" i="170"/>
  <c r="D56" i="170"/>
  <c r="C56" i="170"/>
  <c r="N52" i="170"/>
  <c r="M52" i="170"/>
  <c r="L52" i="170"/>
  <c r="K52" i="170"/>
  <c r="J52" i="170"/>
  <c r="I52" i="170"/>
  <c r="H52" i="170"/>
  <c r="G52" i="170"/>
  <c r="F52" i="170"/>
  <c r="E52" i="170"/>
  <c r="D52" i="170"/>
  <c r="C52" i="170"/>
  <c r="J55" i="170" l="1"/>
  <c r="D55" i="170"/>
  <c r="L55" i="170"/>
  <c r="F55" i="170"/>
  <c r="C55" i="170"/>
  <c r="H55" i="170"/>
  <c r="N55" i="170"/>
  <c r="G55" i="170"/>
  <c r="K55" i="170"/>
  <c r="E55" i="170"/>
  <c r="I55" i="170"/>
  <c r="M55" i="170"/>
  <c r="F75" i="166"/>
  <c r="F67" i="166"/>
  <c r="F62" i="166"/>
  <c r="F53" i="166"/>
  <c r="F32" i="166"/>
  <c r="F28" i="166" s="1"/>
  <c r="F22" i="166" l="1"/>
  <c r="F20" i="166" s="1"/>
  <c r="F17" i="166" s="1"/>
  <c r="F14" i="166" s="1"/>
  <c r="F15" i="152"/>
  <c r="O43" i="169" l="1"/>
  <c r="H44" i="175" l="1"/>
  <c r="G44" i="175"/>
  <c r="F44" i="175"/>
  <c r="F21" i="152" l="1"/>
  <c r="F20" i="152"/>
  <c r="K61" i="152" l="1"/>
  <c r="J61" i="152"/>
  <c r="I61" i="152"/>
  <c r="K60" i="152"/>
  <c r="J60" i="152"/>
  <c r="I60" i="152"/>
  <c r="K54" i="152"/>
  <c r="J54" i="152"/>
  <c r="I54" i="152"/>
  <c r="K49" i="152"/>
  <c r="J49" i="152"/>
  <c r="I49" i="152"/>
  <c r="K44" i="152"/>
  <c r="J44" i="152"/>
  <c r="I44" i="152"/>
  <c r="K39" i="152"/>
  <c r="J39" i="152"/>
  <c r="I39" i="152"/>
  <c r="K34" i="152"/>
  <c r="J34" i="152"/>
  <c r="I34" i="152"/>
  <c r="K29" i="152"/>
  <c r="J29" i="152"/>
  <c r="I29" i="152"/>
  <c r="K24" i="152"/>
  <c r="J24" i="152"/>
  <c r="I24" i="152"/>
  <c r="K19" i="152"/>
  <c r="J19" i="152"/>
  <c r="I19" i="152"/>
  <c r="K14" i="152"/>
  <c r="J14" i="152"/>
  <c r="I14" i="152"/>
  <c r="K59" i="152" l="1"/>
  <c r="I59" i="152"/>
  <c r="J59" i="152"/>
  <c r="C20" i="178" l="1"/>
  <c r="D55" i="178" l="1"/>
  <c r="D65" i="178" s="1"/>
  <c r="C55" i="178"/>
  <c r="C65" i="178" s="1"/>
  <c r="D48" i="178"/>
  <c r="C48" i="178"/>
  <c r="D30" i="178"/>
  <c r="C30" i="178"/>
  <c r="D20" i="178"/>
  <c r="C42" i="178" l="1"/>
  <c r="C61" i="178" s="1"/>
  <c r="D42" i="178"/>
  <c r="C63" i="178" l="1"/>
  <c r="D61" i="178"/>
  <c r="E22" i="166"/>
  <c r="E75" i="166"/>
  <c r="E67" i="166"/>
  <c r="E62" i="166"/>
  <c r="E53" i="166"/>
  <c r="E32" i="166"/>
  <c r="E28" i="166" s="1"/>
  <c r="D63" i="178" l="1"/>
  <c r="C67" i="178"/>
  <c r="E20" i="166"/>
  <c r="E17" i="166" s="1"/>
  <c r="E14" i="166" s="1"/>
  <c r="AH126" i="173"/>
  <c r="AH125" i="173"/>
  <c r="AH124" i="173"/>
  <c r="AH121" i="173"/>
  <c r="AH118" i="173"/>
  <c r="AH116" i="173"/>
  <c r="AH112" i="173"/>
  <c r="AH111" i="173"/>
  <c r="AH109" i="173"/>
  <c r="AH108" i="173"/>
  <c r="AH107" i="173"/>
  <c r="AH106" i="173"/>
  <c r="AH105" i="173"/>
  <c r="AH104" i="173"/>
  <c r="AH103" i="173"/>
  <c r="AH102" i="173"/>
  <c r="AH101" i="173"/>
  <c r="AH100" i="173"/>
  <c r="AH99" i="173"/>
  <c r="AH98" i="173"/>
  <c r="AH97" i="173"/>
  <c r="AH96" i="173"/>
  <c r="AH95" i="173"/>
  <c r="AH94" i="173"/>
  <c r="AH93" i="173"/>
  <c r="AH92" i="173"/>
  <c r="AH91" i="173"/>
  <c r="AH90" i="173"/>
  <c r="AH89" i="173"/>
  <c r="AH88" i="173"/>
  <c r="AH87" i="173"/>
  <c r="AH86" i="173"/>
  <c r="AH85" i="173"/>
  <c r="AH84" i="173"/>
  <c r="AH83" i="173"/>
  <c r="AH82" i="173"/>
  <c r="AH81" i="173"/>
  <c r="AH80" i="173"/>
  <c r="AH79" i="173"/>
  <c r="AH78" i="173"/>
  <c r="AH77" i="173"/>
  <c r="AH76" i="173"/>
  <c r="AH75" i="173"/>
  <c r="AH74" i="173"/>
  <c r="AH73" i="173"/>
  <c r="AH72" i="173"/>
  <c r="AH71" i="173"/>
  <c r="AH70" i="173"/>
  <c r="AH69" i="173"/>
  <c r="AH68" i="173"/>
  <c r="AH67" i="173"/>
  <c r="AH66" i="173"/>
  <c r="AH65" i="173"/>
  <c r="AH64" i="173"/>
  <c r="AH63" i="173"/>
  <c r="AH62" i="173"/>
  <c r="AH61" i="173"/>
  <c r="AH59" i="173"/>
  <c r="AH57" i="173"/>
  <c r="AH54" i="173"/>
  <c r="AH53" i="173"/>
  <c r="AH50" i="173"/>
  <c r="AH49" i="173"/>
  <c r="AH47" i="173"/>
  <c r="AH45" i="173"/>
  <c r="AH44" i="173"/>
  <c r="AH42" i="173"/>
  <c r="AH39" i="173"/>
  <c r="AH38" i="173"/>
  <c r="AH33" i="173"/>
  <c r="AH32" i="173"/>
  <c r="AH30" i="173"/>
  <c r="AH27" i="173"/>
  <c r="AH26" i="173"/>
  <c r="AH24" i="173"/>
  <c r="AH22" i="173"/>
  <c r="AH21" i="173"/>
  <c r="AH20" i="173"/>
  <c r="AH19" i="173"/>
  <c r="AH15" i="173"/>
  <c r="AH14" i="173"/>
  <c r="D67" i="178" l="1"/>
  <c r="C63" i="168"/>
  <c r="D63" i="168"/>
  <c r="E63" i="168"/>
  <c r="C60" i="168"/>
  <c r="D60" i="168"/>
  <c r="E60" i="168"/>
  <c r="C57" i="168"/>
  <c r="D57" i="168"/>
  <c r="E57" i="168"/>
  <c r="C53" i="168"/>
  <c r="D53" i="168"/>
  <c r="E53" i="168"/>
  <c r="C49" i="168"/>
  <c r="D49" i="168"/>
  <c r="E49" i="168"/>
  <c r="C47" i="168"/>
  <c r="D47" i="168"/>
  <c r="E47" i="168"/>
  <c r="C44" i="168"/>
  <c r="D44" i="168"/>
  <c r="E44" i="168"/>
  <c r="C41" i="168"/>
  <c r="D41" i="168"/>
  <c r="E41" i="168"/>
  <c r="C37" i="168"/>
  <c r="D37" i="168"/>
  <c r="E37" i="168"/>
  <c r="C56" i="168" l="1"/>
  <c r="E56" i="168"/>
  <c r="D56" i="168"/>
  <c r="D40" i="168"/>
  <c r="C40" i="168"/>
  <c r="E40" i="168"/>
  <c r="D36" i="168" l="1"/>
  <c r="E36" i="168"/>
  <c r="C36" i="168"/>
  <c r="C52" i="168" l="1"/>
  <c r="F65" i="168"/>
  <c r="F64" i="168"/>
  <c r="F62" i="168"/>
  <c r="F61" i="168"/>
  <c r="F59" i="168"/>
  <c r="F58" i="168"/>
  <c r="F55" i="168"/>
  <c r="F54" i="168"/>
  <c r="F51" i="168"/>
  <c r="F50" i="168"/>
  <c r="F48" i="168"/>
  <c r="F46" i="168"/>
  <c r="F45" i="168"/>
  <c r="F43" i="168"/>
  <c r="F42" i="168"/>
  <c r="F39" i="168"/>
  <c r="F38" i="168"/>
  <c r="E23" i="168"/>
  <c r="D23" i="168"/>
  <c r="C23" i="168"/>
  <c r="F24" i="168"/>
  <c r="F37" i="168" l="1"/>
  <c r="F44" i="168"/>
  <c r="F47" i="168"/>
  <c r="F53" i="168"/>
  <c r="F60" i="168"/>
  <c r="F41" i="168"/>
  <c r="F49" i="168"/>
  <c r="F63" i="168"/>
  <c r="E52" i="168"/>
  <c r="D52" i="168"/>
  <c r="F57" i="168"/>
  <c r="F23" i="168"/>
  <c r="F40" i="168" l="1"/>
  <c r="F56" i="168"/>
  <c r="F52" i="168"/>
  <c r="F36" i="168" l="1"/>
  <c r="G176" i="177"/>
  <c r="G175" i="177"/>
  <c r="G174" i="177"/>
  <c r="G173" i="177"/>
  <c r="G172" i="177"/>
  <c r="G171" i="177"/>
  <c r="G170" i="177"/>
  <c r="G169" i="177"/>
  <c r="G168" i="177"/>
  <c r="G167" i="177"/>
  <c r="G166" i="177"/>
  <c r="G165" i="177"/>
  <c r="G164" i="177"/>
  <c r="G163" i="177"/>
  <c r="G162" i="177"/>
  <c r="G161" i="177"/>
  <c r="G160" i="177"/>
  <c r="G159" i="177"/>
  <c r="G158" i="177"/>
  <c r="G157" i="177"/>
  <c r="G156" i="177"/>
  <c r="G155" i="177"/>
  <c r="G154" i="177"/>
  <c r="G153" i="177"/>
  <c r="G152" i="177"/>
  <c r="G151" i="177"/>
  <c r="G150" i="177"/>
  <c r="G149" i="177"/>
  <c r="G148" i="177"/>
  <c r="G147" i="177"/>
  <c r="G146" i="177"/>
  <c r="G145" i="177"/>
  <c r="G144" i="177"/>
  <c r="G143" i="177"/>
  <c r="G142" i="177"/>
  <c r="G141" i="177"/>
  <c r="G140" i="177"/>
  <c r="G139" i="177"/>
  <c r="G138" i="177"/>
  <c r="G137" i="177"/>
  <c r="G136" i="177"/>
  <c r="G135" i="177"/>
  <c r="G134" i="177"/>
  <c r="G133" i="177"/>
  <c r="G132" i="177"/>
  <c r="G131" i="177"/>
  <c r="G130" i="177"/>
  <c r="G129" i="177"/>
  <c r="G128" i="177"/>
  <c r="G127" i="177"/>
  <c r="G126" i="177"/>
  <c r="G125" i="177"/>
  <c r="G124" i="177"/>
  <c r="G123" i="177"/>
  <c r="G122" i="177"/>
  <c r="G121" i="177"/>
  <c r="G120" i="177"/>
  <c r="G119" i="177"/>
  <c r="G118" i="177"/>
  <c r="G117" i="177"/>
  <c r="G116" i="177"/>
  <c r="G115" i="177"/>
  <c r="G114" i="177"/>
  <c r="G113" i="177"/>
  <c r="G112" i="177"/>
  <c r="G111" i="177"/>
  <c r="G110" i="177"/>
  <c r="G109" i="177"/>
  <c r="G108" i="177"/>
  <c r="G107" i="177"/>
  <c r="G106" i="177"/>
  <c r="G105" i="177"/>
  <c r="G104" i="177"/>
  <c r="G103" i="177"/>
  <c r="G102" i="177"/>
  <c r="G81" i="177"/>
  <c r="G80" i="177"/>
  <c r="G79" i="177"/>
  <c r="G78" i="177"/>
  <c r="G77" i="177"/>
  <c r="G76" i="177"/>
  <c r="G75" i="177"/>
  <c r="G74" i="177"/>
  <c r="G73" i="177"/>
  <c r="G72" i="177"/>
  <c r="G71" i="177"/>
  <c r="G70" i="177"/>
  <c r="G69" i="177"/>
  <c r="G68" i="177"/>
  <c r="G67" i="177"/>
  <c r="G66" i="177"/>
  <c r="G65" i="177"/>
  <c r="G64" i="177"/>
  <c r="G63" i="177"/>
  <c r="G62" i="177"/>
  <c r="G58" i="177"/>
  <c r="G57" i="177"/>
  <c r="G56" i="177"/>
  <c r="G55" i="177"/>
  <c r="G54" i="177"/>
  <c r="G53" i="177"/>
  <c r="G52" i="177"/>
  <c r="G51" i="177"/>
  <c r="G50" i="177"/>
  <c r="G49" i="177"/>
  <c r="G48" i="177"/>
  <c r="G47" i="177"/>
  <c r="G46" i="177"/>
  <c r="G45" i="177"/>
  <c r="G44" i="177"/>
  <c r="G43" i="177"/>
  <c r="G42" i="177"/>
  <c r="G41" i="177"/>
  <c r="G40" i="177"/>
  <c r="G39" i="177"/>
  <c r="G38" i="177"/>
  <c r="G37" i="177"/>
  <c r="G36" i="177"/>
  <c r="G35" i="177"/>
  <c r="H22" i="175" l="1"/>
  <c r="G22" i="175"/>
  <c r="F22" i="175"/>
  <c r="H44" i="174"/>
  <c r="G44" i="174"/>
  <c r="F44" i="174"/>
  <c r="C106" i="128" l="1"/>
  <c r="F106" i="128" s="1"/>
  <c r="F56" i="152" l="1"/>
  <c r="Q56" i="152" s="1"/>
  <c r="F55" i="152"/>
  <c r="Q55" i="152" s="1"/>
  <c r="F51" i="152"/>
  <c r="F50" i="152"/>
  <c r="F49" i="152" s="1"/>
  <c r="F46" i="152"/>
  <c r="Q46" i="152" s="1"/>
  <c r="F45" i="152"/>
  <c r="F41" i="152"/>
  <c r="F40" i="152"/>
  <c r="F36" i="152"/>
  <c r="F35" i="152"/>
  <c r="F31" i="152"/>
  <c r="F30" i="152"/>
  <c r="F26" i="152"/>
  <c r="Q26" i="152" s="1"/>
  <c r="F25" i="152"/>
  <c r="F16" i="152"/>
  <c r="F14" i="152" s="1"/>
  <c r="Q36" i="152"/>
  <c r="Q54" i="152" l="1"/>
  <c r="F39" i="152"/>
  <c r="F29" i="152"/>
  <c r="F34" i="152"/>
  <c r="F44" i="152"/>
  <c r="F54" i="152"/>
  <c r="F24" i="152"/>
  <c r="Q51" i="152"/>
  <c r="Q31" i="152"/>
  <c r="P39" i="152"/>
  <c r="P19" i="152"/>
  <c r="Q40" i="152"/>
  <c r="Q25" i="152"/>
  <c r="P24" i="152"/>
  <c r="P34" i="152"/>
  <c r="P44" i="152"/>
  <c r="F61" i="152"/>
  <c r="Q50" i="152"/>
  <c r="F60" i="152"/>
  <c r="P54" i="152"/>
  <c r="P49" i="152"/>
  <c r="Q45" i="152"/>
  <c r="Q41" i="152"/>
  <c r="Q35" i="152"/>
  <c r="P29" i="152"/>
  <c r="Q30" i="152"/>
  <c r="Q20" i="152"/>
  <c r="Q21" i="152"/>
  <c r="Q16" i="152"/>
  <c r="F19" i="152"/>
  <c r="Q15" i="152"/>
  <c r="P14" i="152"/>
  <c r="AE39" i="76"/>
  <c r="AE38" i="76"/>
  <c r="AE37" i="76"/>
  <c r="AE36" i="76"/>
  <c r="AE35" i="76"/>
  <c r="Q44" i="152" l="1"/>
  <c r="Q34" i="152"/>
  <c r="Q29" i="152"/>
  <c r="Q24" i="152"/>
  <c r="Q49" i="152"/>
  <c r="Q39" i="152"/>
  <c r="F59" i="152"/>
  <c r="Q19" i="152"/>
  <c r="Q14" i="152"/>
  <c r="AD39" i="76" l="1"/>
  <c r="AC39" i="76"/>
  <c r="AB39" i="76"/>
  <c r="AA39" i="76"/>
  <c r="Z39" i="76"/>
  <c r="Y39" i="76"/>
  <c r="X39" i="76"/>
  <c r="W39" i="76"/>
  <c r="V39" i="76"/>
  <c r="U39" i="76"/>
  <c r="T39" i="76"/>
  <c r="S39" i="76"/>
  <c r="R39" i="76"/>
  <c r="Q39" i="76"/>
  <c r="P39" i="76"/>
  <c r="O39" i="76"/>
  <c r="N39" i="76"/>
  <c r="M39" i="76"/>
  <c r="L39" i="76"/>
  <c r="K39" i="76"/>
  <c r="J39" i="76"/>
  <c r="I39" i="76"/>
  <c r="H39" i="76"/>
  <c r="G39" i="76"/>
  <c r="F39" i="76"/>
  <c r="E39" i="76"/>
  <c r="D39" i="76"/>
  <c r="AF38" i="76"/>
  <c r="AD38" i="76"/>
  <c r="AC38" i="76"/>
  <c r="AB38" i="76"/>
  <c r="AA38" i="76"/>
  <c r="Z38" i="76"/>
  <c r="Y38" i="76"/>
  <c r="X38" i="76"/>
  <c r="W38" i="76"/>
  <c r="V38" i="76"/>
  <c r="U38" i="76"/>
  <c r="T38" i="76"/>
  <c r="S38" i="76"/>
  <c r="R38" i="76"/>
  <c r="Q38" i="76"/>
  <c r="P38" i="76"/>
  <c r="O38" i="76"/>
  <c r="N38" i="76"/>
  <c r="M38" i="76"/>
  <c r="L38" i="76"/>
  <c r="K38" i="76"/>
  <c r="J38" i="76"/>
  <c r="I38" i="76"/>
  <c r="H38" i="76"/>
  <c r="G38" i="76"/>
  <c r="F38" i="76"/>
  <c r="E38" i="76"/>
  <c r="D38" i="76"/>
  <c r="AD37" i="76"/>
  <c r="AC37" i="76"/>
  <c r="AB37" i="76"/>
  <c r="AA37" i="76"/>
  <c r="Z37" i="76"/>
  <c r="Y37" i="76"/>
  <c r="X37" i="76"/>
  <c r="W37" i="76"/>
  <c r="V37" i="76"/>
  <c r="U37" i="76"/>
  <c r="T37" i="76"/>
  <c r="S37" i="76"/>
  <c r="R37" i="76"/>
  <c r="Q37" i="76"/>
  <c r="P37" i="76"/>
  <c r="O37" i="76"/>
  <c r="N37" i="76"/>
  <c r="M37" i="76"/>
  <c r="L37" i="76"/>
  <c r="K37" i="76"/>
  <c r="J37" i="76"/>
  <c r="I37" i="76"/>
  <c r="H37" i="76"/>
  <c r="G37" i="76"/>
  <c r="F37" i="76"/>
  <c r="E37" i="76"/>
  <c r="D37" i="76"/>
  <c r="AF36" i="76"/>
  <c r="AD36" i="76"/>
  <c r="AC36" i="76"/>
  <c r="AB36" i="76"/>
  <c r="AA36" i="76"/>
  <c r="Z36" i="76"/>
  <c r="Y36" i="76"/>
  <c r="X36" i="76"/>
  <c r="W36" i="76"/>
  <c r="V36" i="76"/>
  <c r="U36" i="76"/>
  <c r="T36" i="76"/>
  <c r="S36" i="76"/>
  <c r="R36" i="76"/>
  <c r="Q36" i="76"/>
  <c r="P36" i="76"/>
  <c r="O36" i="76"/>
  <c r="N36" i="76"/>
  <c r="M36" i="76"/>
  <c r="L36" i="76"/>
  <c r="K36" i="76"/>
  <c r="J36" i="76"/>
  <c r="I36" i="76"/>
  <c r="H36" i="76"/>
  <c r="G36" i="76"/>
  <c r="F36" i="76"/>
  <c r="E36" i="76"/>
  <c r="D36" i="76"/>
  <c r="AF35"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D35" i="76"/>
  <c r="AG32" i="76"/>
  <c r="AG31" i="76"/>
  <c r="AG30" i="76"/>
  <c r="AG29" i="76"/>
  <c r="AG26" i="76"/>
  <c r="AG27" i="76"/>
  <c r="AG24" i="76"/>
  <c r="AG23" i="76"/>
  <c r="AG20" i="76"/>
  <c r="AG21" i="76"/>
  <c r="AG18" i="76"/>
  <c r="AG17" i="76"/>
  <c r="AG14" i="76"/>
  <c r="AG13" i="76"/>
  <c r="AG12" i="76"/>
  <c r="AG11" i="76"/>
  <c r="AF15" i="76" l="1"/>
  <c r="AG15" i="76" s="1"/>
  <c r="AG33" i="76"/>
  <c r="AG38" i="76"/>
  <c r="AG36" i="76"/>
  <c r="AG25" i="76"/>
  <c r="AG35" i="76"/>
  <c r="AG19" i="76"/>
  <c r="AF37" i="76"/>
  <c r="C108" i="128"/>
  <c r="F108" i="128" s="1"/>
  <c r="AF39" i="76" l="1"/>
  <c r="AG39" i="76"/>
  <c r="AG37" i="76"/>
  <c r="L64" i="171"/>
  <c r="L59" i="171"/>
  <c r="L54" i="171"/>
  <c r="L49" i="171"/>
  <c r="L44" i="171"/>
  <c r="L39" i="171"/>
  <c r="L34" i="171"/>
  <c r="L31" i="171"/>
  <c r="L30" i="171"/>
  <c r="L23" i="171"/>
  <c r="L18" i="171"/>
  <c r="L13" i="171"/>
  <c r="L72" i="171" l="1"/>
  <c r="L73" i="171"/>
  <c r="L28" i="171"/>
  <c r="L70" i="171" l="1"/>
  <c r="AG25" i="173"/>
  <c r="AF25" i="173"/>
  <c r="AE25" i="173"/>
  <c r="AD25" i="173"/>
  <c r="AC25" i="173"/>
  <c r="AB25" i="173"/>
  <c r="AA25" i="173"/>
  <c r="Z25" i="173"/>
  <c r="Y25" i="173"/>
  <c r="X25" i="173"/>
  <c r="W25" i="173"/>
  <c r="V25" i="173"/>
  <c r="U25" i="173"/>
  <c r="T25" i="173"/>
  <c r="S25" i="173"/>
  <c r="R25" i="173"/>
  <c r="Q25" i="173"/>
  <c r="P25" i="173"/>
  <c r="O25" i="173"/>
  <c r="N25" i="173"/>
  <c r="M25" i="173"/>
  <c r="L25" i="173"/>
  <c r="K25" i="173"/>
  <c r="J25" i="173"/>
  <c r="I25" i="173"/>
  <c r="H25" i="173"/>
  <c r="G25" i="173"/>
  <c r="F25" i="173"/>
  <c r="E25" i="173"/>
  <c r="D25" i="173"/>
  <c r="C25" i="173"/>
  <c r="AG123" i="173"/>
  <c r="AG117" i="173"/>
  <c r="AG115" i="173"/>
  <c r="AG110" i="173"/>
  <c r="AG31" i="173"/>
  <c r="AG29" i="173"/>
  <c r="AG23" i="173"/>
  <c r="AG18" i="173"/>
  <c r="AG13" i="173"/>
  <c r="C32" i="172"/>
  <c r="C34" i="172"/>
  <c r="AG26" i="172"/>
  <c r="AF26" i="172"/>
  <c r="AE26" i="172"/>
  <c r="AD26" i="172"/>
  <c r="AC26" i="172"/>
  <c r="AB26" i="172"/>
  <c r="AA26" i="172"/>
  <c r="Z26" i="172"/>
  <c r="Y26" i="172"/>
  <c r="X26" i="172"/>
  <c r="W26" i="172"/>
  <c r="V26" i="172"/>
  <c r="U26" i="172"/>
  <c r="T26" i="172"/>
  <c r="S26" i="172"/>
  <c r="R26" i="172"/>
  <c r="Q26" i="172"/>
  <c r="P26" i="172"/>
  <c r="O26" i="172"/>
  <c r="N26" i="172"/>
  <c r="M26" i="172"/>
  <c r="L26" i="172"/>
  <c r="K26" i="172"/>
  <c r="J26" i="172"/>
  <c r="I26" i="172"/>
  <c r="H26" i="172"/>
  <c r="G26" i="172"/>
  <c r="F26" i="172"/>
  <c r="E26" i="172"/>
  <c r="D26" i="172"/>
  <c r="C26" i="172"/>
  <c r="C31" i="172" l="1"/>
  <c r="AH25" i="173"/>
  <c r="AG114" i="173"/>
  <c r="AG28" i="173"/>
  <c r="AG113" i="173" l="1"/>
  <c r="AG17" i="173"/>
  <c r="AG35" i="173" l="1"/>
  <c r="N120" i="170"/>
  <c r="M120" i="170"/>
  <c r="L120" i="170"/>
  <c r="K120" i="170"/>
  <c r="J120" i="170"/>
  <c r="I120" i="170"/>
  <c r="H120" i="170"/>
  <c r="G120" i="170"/>
  <c r="F120" i="170"/>
  <c r="E120" i="170"/>
  <c r="D120" i="170"/>
  <c r="N118" i="170"/>
  <c r="M118" i="170"/>
  <c r="L118" i="170"/>
  <c r="K118" i="170"/>
  <c r="J118" i="170"/>
  <c r="I118" i="170"/>
  <c r="H118" i="170"/>
  <c r="G118" i="170"/>
  <c r="F118" i="170"/>
  <c r="E118" i="170"/>
  <c r="D118" i="170"/>
  <c r="N116" i="170"/>
  <c r="M116" i="170"/>
  <c r="L116" i="170"/>
  <c r="K116" i="170"/>
  <c r="J116" i="170"/>
  <c r="I116" i="170"/>
  <c r="H116" i="170"/>
  <c r="G116" i="170"/>
  <c r="F116" i="170"/>
  <c r="E116" i="170"/>
  <c r="D116" i="170"/>
  <c r="C120" i="170"/>
  <c r="C118" i="170"/>
  <c r="C116" i="170"/>
  <c r="N48" i="170"/>
  <c r="M48" i="170"/>
  <c r="L48" i="170"/>
  <c r="K48" i="170"/>
  <c r="J48" i="170"/>
  <c r="I48" i="170"/>
  <c r="H48" i="170"/>
  <c r="G48" i="170"/>
  <c r="F48" i="170"/>
  <c r="E48" i="170"/>
  <c r="D48" i="170"/>
  <c r="C48" i="170"/>
  <c r="N46" i="170"/>
  <c r="M46" i="170"/>
  <c r="L46" i="170"/>
  <c r="K46" i="170"/>
  <c r="J46" i="170"/>
  <c r="I46" i="170"/>
  <c r="H46" i="170"/>
  <c r="G46" i="170"/>
  <c r="F46" i="170"/>
  <c r="E46" i="170"/>
  <c r="D46" i="170"/>
  <c r="C46" i="170"/>
  <c r="N43" i="170"/>
  <c r="M43" i="170"/>
  <c r="L43" i="170"/>
  <c r="K43" i="170"/>
  <c r="J43" i="170"/>
  <c r="I43" i="170"/>
  <c r="H43" i="170"/>
  <c r="G43" i="170"/>
  <c r="F43" i="170"/>
  <c r="E43" i="170"/>
  <c r="D43" i="170"/>
  <c r="C43" i="170"/>
  <c r="N41" i="170"/>
  <c r="M41" i="170"/>
  <c r="L41" i="170"/>
  <c r="K41" i="170"/>
  <c r="J41" i="170"/>
  <c r="I41" i="170"/>
  <c r="H41" i="170"/>
  <c r="G41" i="170"/>
  <c r="F41" i="170"/>
  <c r="E41" i="170"/>
  <c r="D41" i="170"/>
  <c r="C41" i="170"/>
  <c r="N37" i="170"/>
  <c r="M37" i="170"/>
  <c r="L37" i="170"/>
  <c r="K37" i="170"/>
  <c r="J37" i="170"/>
  <c r="I37" i="170"/>
  <c r="H37" i="170"/>
  <c r="G37" i="170"/>
  <c r="F37" i="170"/>
  <c r="E37" i="170"/>
  <c r="D37" i="170"/>
  <c r="C37" i="170"/>
  <c r="C126" i="168"/>
  <c r="D126" i="168"/>
  <c r="E126" i="168"/>
  <c r="C120" i="168"/>
  <c r="D120" i="168"/>
  <c r="E120" i="168"/>
  <c r="C113" i="168"/>
  <c r="D113" i="168"/>
  <c r="E113" i="168"/>
  <c r="C29" i="168"/>
  <c r="D29" i="168"/>
  <c r="E29" i="168"/>
  <c r="C26" i="168"/>
  <c r="D26" i="168"/>
  <c r="E26" i="168"/>
  <c r="F129" i="168"/>
  <c r="F128" i="168"/>
  <c r="F127" i="168"/>
  <c r="F31" i="168"/>
  <c r="F30" i="168"/>
  <c r="F28" i="168"/>
  <c r="F27" i="168"/>
  <c r="F22" i="168"/>
  <c r="F21" i="168"/>
  <c r="F20" i="168"/>
  <c r="F19" i="168"/>
  <c r="F15" i="168"/>
  <c r="C18" i="168"/>
  <c r="D18" i="168"/>
  <c r="E18" i="168"/>
  <c r="C13" i="168"/>
  <c r="D13" i="168"/>
  <c r="E13" i="168"/>
  <c r="O19" i="169"/>
  <c r="F57" i="167"/>
  <c r="E55" i="167"/>
  <c r="D55" i="167"/>
  <c r="C55" i="167"/>
  <c r="C47" i="167"/>
  <c r="D47" i="167"/>
  <c r="E47" i="167"/>
  <c r="F46" i="167"/>
  <c r="F41" i="167"/>
  <c r="F42" i="167"/>
  <c r="F43" i="167"/>
  <c r="F44" i="167"/>
  <c r="F45" i="167"/>
  <c r="E24" i="167"/>
  <c r="D24" i="167"/>
  <c r="C24" i="167"/>
  <c r="F21" i="167"/>
  <c r="I115" i="170" l="1"/>
  <c r="F122" i="168"/>
  <c r="F120" i="168"/>
  <c r="F113" i="168"/>
  <c r="C115" i="170"/>
  <c r="C114" i="170" s="1"/>
  <c r="C25" i="168"/>
  <c r="E25" i="168"/>
  <c r="E17" i="168" s="1"/>
  <c r="D25" i="168"/>
  <c r="D17" i="168" s="1"/>
  <c r="K115" i="170"/>
  <c r="G40" i="170"/>
  <c r="K40" i="170"/>
  <c r="D40" i="170"/>
  <c r="E40" i="170"/>
  <c r="I40" i="170"/>
  <c r="M40" i="170"/>
  <c r="C40" i="170"/>
  <c r="H40" i="170"/>
  <c r="L40" i="170"/>
  <c r="F40" i="170"/>
  <c r="J40" i="170"/>
  <c r="N40" i="170"/>
  <c r="D115" i="170"/>
  <c r="H115" i="170"/>
  <c r="L115" i="170"/>
  <c r="E115" i="170"/>
  <c r="M115" i="170"/>
  <c r="G115" i="170"/>
  <c r="F115" i="170"/>
  <c r="J115" i="170"/>
  <c r="N115" i="170"/>
  <c r="G51" i="170"/>
  <c r="K51" i="170"/>
  <c r="D51" i="170"/>
  <c r="H51" i="170"/>
  <c r="L51" i="170"/>
  <c r="F51" i="170"/>
  <c r="N51" i="170"/>
  <c r="C51" i="170"/>
  <c r="C117" i="168"/>
  <c r="E117" i="168"/>
  <c r="D117" i="168"/>
  <c r="C62" i="167"/>
  <c r="D62" i="167"/>
  <c r="E62" i="167"/>
  <c r="C58" i="167"/>
  <c r="D58" i="167"/>
  <c r="E58" i="167"/>
  <c r="C52" i="167"/>
  <c r="D52" i="167"/>
  <c r="E52" i="167"/>
  <c r="C29" i="167"/>
  <c r="D29" i="167"/>
  <c r="E29" i="167"/>
  <c r="C26" i="167"/>
  <c r="D26" i="167"/>
  <c r="E26" i="167"/>
  <c r="C18" i="167"/>
  <c r="D18" i="167"/>
  <c r="E18" i="167"/>
  <c r="C13" i="167"/>
  <c r="D13" i="167"/>
  <c r="E13" i="167"/>
  <c r="I114" i="170" l="1"/>
  <c r="F36" i="170"/>
  <c r="D36" i="170"/>
  <c r="D35" i="170" s="1"/>
  <c r="C36" i="170"/>
  <c r="C35" i="170" s="1"/>
  <c r="F117" i="168"/>
  <c r="C17" i="168"/>
  <c r="K114" i="170"/>
  <c r="I36" i="170"/>
  <c r="I35" i="170" s="1"/>
  <c r="K36" i="170"/>
  <c r="G36" i="170"/>
  <c r="J36" i="170"/>
  <c r="L36" i="170"/>
  <c r="L35" i="170" s="1"/>
  <c r="D114" i="170"/>
  <c r="F114" i="170"/>
  <c r="E114" i="170"/>
  <c r="M114" i="170"/>
  <c r="N114" i="170"/>
  <c r="G114" i="170"/>
  <c r="L114" i="170"/>
  <c r="H114" i="170"/>
  <c r="E36" i="170"/>
  <c r="H36" i="170"/>
  <c r="M36" i="170"/>
  <c r="N36" i="170"/>
  <c r="N35" i="170" s="1"/>
  <c r="I51" i="170"/>
  <c r="E51" i="170"/>
  <c r="M51" i="170"/>
  <c r="J51" i="170"/>
  <c r="J114" i="170"/>
  <c r="C116" i="168"/>
  <c r="E116" i="168"/>
  <c r="D116" i="168"/>
  <c r="D51" i="167"/>
  <c r="E51" i="167"/>
  <c r="D23" i="167"/>
  <c r="C51" i="167"/>
  <c r="E23" i="167"/>
  <c r="C23" i="167"/>
  <c r="D75" i="166"/>
  <c r="D67" i="166"/>
  <c r="D62" i="166"/>
  <c r="D53" i="166"/>
  <c r="D32" i="166"/>
  <c r="D28" i="166" s="1"/>
  <c r="D22" i="166"/>
  <c r="G52" i="165"/>
  <c r="G51" i="165"/>
  <c r="E50" i="165"/>
  <c r="C50" i="165"/>
  <c r="C29" i="163"/>
  <c r="D54" i="162"/>
  <c r="C54" i="162"/>
  <c r="J35" i="170" l="1"/>
  <c r="H35" i="170"/>
  <c r="G35" i="170"/>
  <c r="F35" i="170"/>
  <c r="M35" i="170"/>
  <c r="E35" i="170"/>
  <c r="K35" i="170"/>
  <c r="F116" i="168"/>
  <c r="C17" i="167"/>
  <c r="D17" i="167"/>
  <c r="E17" i="167"/>
  <c r="C35" i="168"/>
  <c r="D35" i="168"/>
  <c r="E35" i="168"/>
  <c r="C50" i="167"/>
  <c r="D50" i="167"/>
  <c r="D20" i="166"/>
  <c r="C35" i="167" l="1"/>
  <c r="D35" i="167"/>
  <c r="D17" i="166"/>
  <c r="D14" i="166" l="1"/>
  <c r="H58" i="176" l="1"/>
  <c r="G58" i="176"/>
  <c r="F58" i="176"/>
  <c r="H44" i="176"/>
  <c r="G44" i="176"/>
  <c r="F44" i="176"/>
  <c r="F20" i="176"/>
  <c r="G20" i="176"/>
  <c r="H20" i="176"/>
  <c r="H64" i="175"/>
  <c r="G64" i="175"/>
  <c r="F64" i="175"/>
  <c r="F54" i="175"/>
  <c r="G54" i="175"/>
  <c r="H54" i="175"/>
  <c r="H35" i="175"/>
  <c r="G35" i="175"/>
  <c r="F35" i="175"/>
  <c r="F19" i="175"/>
  <c r="G19" i="175"/>
  <c r="H19" i="175"/>
  <c r="G23" i="174"/>
  <c r="F23" i="174"/>
  <c r="F18" i="176" l="1"/>
  <c r="H18" i="176"/>
  <c r="G18" i="176"/>
  <c r="H17" i="175"/>
  <c r="G17" i="175"/>
  <c r="F17" i="175"/>
  <c r="F60" i="177"/>
  <c r="F33" i="177"/>
  <c r="F17" i="177"/>
  <c r="E60" i="177"/>
  <c r="E17" i="177"/>
  <c r="E33" i="177"/>
  <c r="G92" i="176" l="1"/>
  <c r="F92" i="176"/>
  <c r="H92" i="176"/>
  <c r="G67" i="175"/>
  <c r="H67" i="175"/>
  <c r="F67" i="175"/>
  <c r="C104" i="128" l="1"/>
  <c r="F104" i="128" s="1"/>
  <c r="B90" i="177" l="1"/>
  <c r="B89" i="177"/>
  <c r="D60" i="177"/>
  <c r="D33" i="177"/>
  <c r="D17" i="177"/>
  <c r="H23" i="174"/>
  <c r="H20" i="174"/>
  <c r="G20" i="174"/>
  <c r="F20" i="174"/>
  <c r="F18" i="174" l="1"/>
  <c r="G18" i="174"/>
  <c r="H18" i="174"/>
  <c r="G17" i="177"/>
  <c r="G60" i="177"/>
  <c r="G33" i="177"/>
  <c r="D178" i="177"/>
  <c r="E178" i="177"/>
  <c r="F178" i="177"/>
  <c r="H57" i="174" l="1"/>
  <c r="G57" i="174"/>
  <c r="F57" i="174"/>
  <c r="G178" i="177"/>
  <c r="AF123" i="173"/>
  <c r="AE123" i="173"/>
  <c r="AD123" i="173"/>
  <c r="AC123" i="173"/>
  <c r="AB123" i="173"/>
  <c r="AA123" i="173"/>
  <c r="Z123" i="173"/>
  <c r="Y123" i="173"/>
  <c r="X123" i="173"/>
  <c r="W123" i="173"/>
  <c r="V123" i="173"/>
  <c r="U123" i="173"/>
  <c r="T123" i="173"/>
  <c r="S123" i="173"/>
  <c r="R123" i="173"/>
  <c r="Q123" i="173"/>
  <c r="P123" i="173"/>
  <c r="O123" i="173"/>
  <c r="N123" i="173"/>
  <c r="M123" i="173"/>
  <c r="L123" i="173"/>
  <c r="K123" i="173"/>
  <c r="J123" i="173"/>
  <c r="I123" i="173"/>
  <c r="H123" i="173"/>
  <c r="G123" i="173"/>
  <c r="F123" i="173"/>
  <c r="E123" i="173"/>
  <c r="D123" i="173"/>
  <c r="C123" i="173"/>
  <c r="AF117" i="173"/>
  <c r="AE117" i="173"/>
  <c r="AD117" i="173"/>
  <c r="AC117" i="173"/>
  <c r="AB117" i="173"/>
  <c r="AA117" i="173"/>
  <c r="Z117" i="173"/>
  <c r="Y117" i="173"/>
  <c r="X117" i="173"/>
  <c r="W117" i="173"/>
  <c r="V117" i="173"/>
  <c r="U117" i="173"/>
  <c r="T117" i="173"/>
  <c r="S117" i="173"/>
  <c r="R117" i="173"/>
  <c r="Q117" i="173"/>
  <c r="P117" i="173"/>
  <c r="O117" i="173"/>
  <c r="N117" i="173"/>
  <c r="M117" i="173"/>
  <c r="L117" i="173"/>
  <c r="K117" i="173"/>
  <c r="J117" i="173"/>
  <c r="I117" i="173"/>
  <c r="H117" i="173"/>
  <c r="G117" i="173"/>
  <c r="F117" i="173"/>
  <c r="E117" i="173"/>
  <c r="D117" i="173"/>
  <c r="C117" i="173"/>
  <c r="AF115" i="173"/>
  <c r="AE115" i="173"/>
  <c r="AD115" i="173"/>
  <c r="AC115" i="173"/>
  <c r="AB115" i="173"/>
  <c r="AA115" i="173"/>
  <c r="Z115" i="173"/>
  <c r="Y115" i="173"/>
  <c r="X115" i="173"/>
  <c r="W115" i="173"/>
  <c r="V115" i="173"/>
  <c r="U115" i="173"/>
  <c r="T115" i="173"/>
  <c r="S115" i="173"/>
  <c r="R115" i="173"/>
  <c r="Q115" i="173"/>
  <c r="P115" i="173"/>
  <c r="O115" i="173"/>
  <c r="N115" i="173"/>
  <c r="M115" i="173"/>
  <c r="L115" i="173"/>
  <c r="K115" i="173"/>
  <c r="J115" i="173"/>
  <c r="I115" i="173"/>
  <c r="H115" i="173"/>
  <c r="G115" i="173"/>
  <c r="F115" i="173"/>
  <c r="E115" i="173"/>
  <c r="D115" i="173"/>
  <c r="C115" i="173"/>
  <c r="AF110" i="173"/>
  <c r="AE110" i="173"/>
  <c r="AD110" i="173"/>
  <c r="AC110" i="173"/>
  <c r="AB110" i="173"/>
  <c r="AA110" i="173"/>
  <c r="Z110" i="173"/>
  <c r="Y110" i="173"/>
  <c r="X110" i="173"/>
  <c r="W110" i="173"/>
  <c r="V110" i="173"/>
  <c r="U110" i="173"/>
  <c r="T110" i="173"/>
  <c r="S110" i="173"/>
  <c r="R110" i="173"/>
  <c r="Q110" i="173"/>
  <c r="P110" i="173"/>
  <c r="O110" i="173"/>
  <c r="N110" i="173"/>
  <c r="M110" i="173"/>
  <c r="L110" i="173"/>
  <c r="K110" i="173"/>
  <c r="J110" i="173"/>
  <c r="I110" i="173"/>
  <c r="H110" i="173"/>
  <c r="G110" i="173"/>
  <c r="F110" i="173"/>
  <c r="E110" i="173"/>
  <c r="D110" i="173"/>
  <c r="C110" i="173"/>
  <c r="AH60" i="173"/>
  <c r="AH56" i="173"/>
  <c r="AH48" i="173"/>
  <c r="AH43" i="173"/>
  <c r="AH37" i="173"/>
  <c r="AF31" i="173"/>
  <c r="AE31" i="173"/>
  <c r="AD31" i="173"/>
  <c r="AC31" i="173"/>
  <c r="AB31" i="173"/>
  <c r="AA31" i="173"/>
  <c r="Z31" i="173"/>
  <c r="Y31" i="173"/>
  <c r="X31" i="173"/>
  <c r="W31" i="173"/>
  <c r="V31" i="173"/>
  <c r="U31" i="173"/>
  <c r="T31" i="173"/>
  <c r="S31" i="173"/>
  <c r="R31" i="173"/>
  <c r="Q31" i="173"/>
  <c r="P31" i="173"/>
  <c r="O31" i="173"/>
  <c r="N31" i="173"/>
  <c r="M31" i="173"/>
  <c r="L31" i="173"/>
  <c r="K31" i="173"/>
  <c r="J31" i="173"/>
  <c r="I31" i="173"/>
  <c r="H31" i="173"/>
  <c r="G31" i="173"/>
  <c r="F31" i="173"/>
  <c r="E31" i="173"/>
  <c r="D31" i="173"/>
  <c r="C31" i="173"/>
  <c r="AF29" i="173"/>
  <c r="AE29" i="173"/>
  <c r="AD29" i="173"/>
  <c r="AC29" i="173"/>
  <c r="AB29" i="173"/>
  <c r="AA29" i="173"/>
  <c r="Z29" i="173"/>
  <c r="Y29" i="173"/>
  <c r="X29" i="173"/>
  <c r="W29" i="173"/>
  <c r="V29" i="173"/>
  <c r="U29" i="173"/>
  <c r="T29" i="173"/>
  <c r="S29" i="173"/>
  <c r="R29" i="173"/>
  <c r="Q29" i="173"/>
  <c r="P29" i="173"/>
  <c r="O29" i="173"/>
  <c r="N29" i="173"/>
  <c r="M29" i="173"/>
  <c r="L29" i="173"/>
  <c r="K29" i="173"/>
  <c r="J29" i="173"/>
  <c r="I29" i="173"/>
  <c r="H29" i="173"/>
  <c r="G29" i="173"/>
  <c r="F29" i="173"/>
  <c r="E29" i="173"/>
  <c r="D29" i="173"/>
  <c r="C29" i="173"/>
  <c r="AF23" i="173"/>
  <c r="AE23" i="173"/>
  <c r="AD23" i="173"/>
  <c r="AC23" i="173"/>
  <c r="AB23" i="173"/>
  <c r="AA23" i="173"/>
  <c r="Z23" i="173"/>
  <c r="Y23" i="173"/>
  <c r="X23" i="173"/>
  <c r="W23" i="173"/>
  <c r="V23" i="173"/>
  <c r="U23" i="173"/>
  <c r="T23" i="173"/>
  <c r="S23" i="173"/>
  <c r="R23" i="173"/>
  <c r="Q23" i="173"/>
  <c r="P23" i="173"/>
  <c r="O23" i="173"/>
  <c r="N23" i="173"/>
  <c r="M23" i="173"/>
  <c r="L23" i="173"/>
  <c r="K23" i="173"/>
  <c r="J23" i="173"/>
  <c r="I23" i="173"/>
  <c r="H23" i="173"/>
  <c r="G23" i="173"/>
  <c r="F23" i="173"/>
  <c r="E23" i="173"/>
  <c r="D23" i="173"/>
  <c r="C23" i="173"/>
  <c r="AF18" i="173"/>
  <c r="AE18" i="173"/>
  <c r="AD18" i="173"/>
  <c r="AC18" i="173"/>
  <c r="AB18" i="173"/>
  <c r="AA18" i="173"/>
  <c r="Z18" i="173"/>
  <c r="Y18" i="173"/>
  <c r="X18" i="173"/>
  <c r="W18" i="173"/>
  <c r="V18" i="173"/>
  <c r="U18" i="173"/>
  <c r="T18" i="173"/>
  <c r="S18" i="173"/>
  <c r="R18" i="173"/>
  <c r="Q18" i="173"/>
  <c r="P18" i="173"/>
  <c r="O18" i="173"/>
  <c r="N18" i="173"/>
  <c r="M18" i="173"/>
  <c r="L18" i="173"/>
  <c r="K18" i="173"/>
  <c r="J18" i="173"/>
  <c r="I18" i="173"/>
  <c r="H18" i="173"/>
  <c r="G18" i="173"/>
  <c r="F18" i="173"/>
  <c r="E18" i="173"/>
  <c r="D18" i="173"/>
  <c r="C18" i="173"/>
  <c r="AF13" i="173"/>
  <c r="AE13" i="173"/>
  <c r="AD13" i="173"/>
  <c r="AC13" i="173"/>
  <c r="AB13" i="173"/>
  <c r="AA13" i="173"/>
  <c r="Z13" i="173"/>
  <c r="Y13" i="173"/>
  <c r="X13" i="173"/>
  <c r="W13" i="173"/>
  <c r="V13" i="173"/>
  <c r="U13" i="173"/>
  <c r="T13" i="173"/>
  <c r="S13" i="173"/>
  <c r="R13" i="173"/>
  <c r="Q13" i="173"/>
  <c r="P13" i="173"/>
  <c r="O13" i="173"/>
  <c r="N13" i="173"/>
  <c r="M13" i="173"/>
  <c r="L13" i="173"/>
  <c r="K13" i="173"/>
  <c r="J13" i="173"/>
  <c r="I13" i="173"/>
  <c r="H13" i="173"/>
  <c r="G13" i="173"/>
  <c r="F13" i="173"/>
  <c r="E13" i="173"/>
  <c r="D13" i="173"/>
  <c r="C13" i="173"/>
  <c r="AH137" i="172"/>
  <c r="AH136" i="172"/>
  <c r="AH135" i="172"/>
  <c r="AG134" i="172"/>
  <c r="AF134" i="172"/>
  <c r="AE134" i="172"/>
  <c r="AD134" i="172"/>
  <c r="AC134" i="172"/>
  <c r="AB134" i="172"/>
  <c r="AA134" i="172"/>
  <c r="Z134" i="172"/>
  <c r="Y134" i="172"/>
  <c r="X134" i="172"/>
  <c r="W134" i="172"/>
  <c r="V134" i="172"/>
  <c r="U134" i="172"/>
  <c r="T134" i="172"/>
  <c r="S134" i="172"/>
  <c r="R134" i="172"/>
  <c r="Q134" i="172"/>
  <c r="P134" i="172"/>
  <c r="O134" i="172"/>
  <c r="N134" i="172"/>
  <c r="M134" i="172"/>
  <c r="L134" i="172"/>
  <c r="K134" i="172"/>
  <c r="J134" i="172"/>
  <c r="I134" i="172"/>
  <c r="H134" i="172"/>
  <c r="G134" i="172"/>
  <c r="F134" i="172"/>
  <c r="E134" i="172"/>
  <c r="D134" i="172"/>
  <c r="C134" i="172"/>
  <c r="AH132" i="172"/>
  <c r="AH131" i="172"/>
  <c r="AG130" i="172"/>
  <c r="AF130" i="172"/>
  <c r="AE130" i="172"/>
  <c r="AD130" i="172"/>
  <c r="AC130" i="172"/>
  <c r="AB130" i="172"/>
  <c r="AA130" i="172"/>
  <c r="Z130" i="172"/>
  <c r="Y130" i="172"/>
  <c r="X130" i="172"/>
  <c r="W130" i="172"/>
  <c r="V130" i="172"/>
  <c r="U130" i="172"/>
  <c r="T130" i="172"/>
  <c r="S130" i="172"/>
  <c r="R130" i="172"/>
  <c r="Q130" i="172"/>
  <c r="P130" i="172"/>
  <c r="O130" i="172"/>
  <c r="N130" i="172"/>
  <c r="M130" i="172"/>
  <c r="L130" i="172"/>
  <c r="K130" i="172"/>
  <c r="J130" i="172"/>
  <c r="I130" i="172"/>
  <c r="H130" i="172"/>
  <c r="G130" i="172"/>
  <c r="F130" i="172"/>
  <c r="E130" i="172"/>
  <c r="D130" i="172"/>
  <c r="C130" i="172"/>
  <c r="AH129" i="172"/>
  <c r="AH128" i="172"/>
  <c r="AG127" i="172"/>
  <c r="AF127" i="172"/>
  <c r="AE127" i="172"/>
  <c r="AD127" i="172"/>
  <c r="AC127" i="172"/>
  <c r="AB127" i="172"/>
  <c r="AA127" i="172"/>
  <c r="Z127" i="172"/>
  <c r="Y127" i="172"/>
  <c r="X127" i="172"/>
  <c r="W127" i="172"/>
  <c r="V127" i="172"/>
  <c r="U127" i="172"/>
  <c r="T127" i="172"/>
  <c r="S127" i="172"/>
  <c r="R127" i="172"/>
  <c r="Q127" i="172"/>
  <c r="P127" i="172"/>
  <c r="O127" i="172"/>
  <c r="N127" i="172"/>
  <c r="M127" i="172"/>
  <c r="L127" i="172"/>
  <c r="K127" i="172"/>
  <c r="J127" i="172"/>
  <c r="I127" i="172"/>
  <c r="H127" i="172"/>
  <c r="G127" i="172"/>
  <c r="F127" i="172"/>
  <c r="E127" i="172"/>
  <c r="D127" i="172"/>
  <c r="C127" i="172"/>
  <c r="AH126" i="172"/>
  <c r="AH125" i="172"/>
  <c r="AG124" i="172"/>
  <c r="AF124" i="172"/>
  <c r="AE124" i="172"/>
  <c r="AD124" i="172"/>
  <c r="AC124" i="172"/>
  <c r="AB124" i="172"/>
  <c r="AA124" i="172"/>
  <c r="Z124" i="172"/>
  <c r="Y124" i="172"/>
  <c r="X124" i="172"/>
  <c r="W124" i="172"/>
  <c r="V124" i="172"/>
  <c r="U124" i="172"/>
  <c r="T124" i="172"/>
  <c r="S124" i="172"/>
  <c r="R124" i="172"/>
  <c r="Q124" i="172"/>
  <c r="P124" i="172"/>
  <c r="O124" i="172"/>
  <c r="N124" i="172"/>
  <c r="M124" i="172"/>
  <c r="L124" i="172"/>
  <c r="K124" i="172"/>
  <c r="J124" i="172"/>
  <c r="I124" i="172"/>
  <c r="H124" i="172"/>
  <c r="G124" i="172"/>
  <c r="F124" i="172"/>
  <c r="E124" i="172"/>
  <c r="D124" i="172"/>
  <c r="C124" i="172"/>
  <c r="AH121" i="172"/>
  <c r="AH120" i="172"/>
  <c r="AG119" i="172"/>
  <c r="AF119" i="172"/>
  <c r="AE119" i="172"/>
  <c r="AD119" i="172"/>
  <c r="AC119" i="172"/>
  <c r="AB119" i="172"/>
  <c r="AA119" i="172"/>
  <c r="Z119" i="172"/>
  <c r="Y119" i="172"/>
  <c r="X119" i="172"/>
  <c r="W119" i="172"/>
  <c r="V119" i="172"/>
  <c r="U119" i="172"/>
  <c r="T119" i="172"/>
  <c r="S119" i="172"/>
  <c r="R119" i="172"/>
  <c r="Q119" i="172"/>
  <c r="P119" i="172"/>
  <c r="O119" i="172"/>
  <c r="N119" i="172"/>
  <c r="M119" i="172"/>
  <c r="L119" i="172"/>
  <c r="K119" i="172"/>
  <c r="J119" i="172"/>
  <c r="I119" i="172"/>
  <c r="H119" i="172"/>
  <c r="G119" i="172"/>
  <c r="F119" i="172"/>
  <c r="E119" i="172"/>
  <c r="D119" i="172"/>
  <c r="C119" i="172"/>
  <c r="AH118" i="172"/>
  <c r="AH117" i="172"/>
  <c r="AH116" i="172"/>
  <c r="AH115" i="172"/>
  <c r="AH114" i="172"/>
  <c r="AH113" i="172"/>
  <c r="AH112" i="172"/>
  <c r="AH111" i="172"/>
  <c r="AH110" i="172"/>
  <c r="AH109" i="172"/>
  <c r="AH108" i="172"/>
  <c r="AH107" i="172"/>
  <c r="AH106" i="172"/>
  <c r="AH105" i="172"/>
  <c r="AH104" i="172"/>
  <c r="AH103" i="172"/>
  <c r="AH102" i="172"/>
  <c r="AH101" i="172"/>
  <c r="AH100" i="172"/>
  <c r="AH99" i="172"/>
  <c r="AH98" i="172"/>
  <c r="AH97" i="172"/>
  <c r="AH96" i="172"/>
  <c r="AH95" i="172"/>
  <c r="AH94" i="172"/>
  <c r="AH93" i="172"/>
  <c r="AH92" i="172"/>
  <c r="AH91" i="172"/>
  <c r="AH90" i="172"/>
  <c r="AH89" i="172"/>
  <c r="AH88" i="172"/>
  <c r="AH87" i="172"/>
  <c r="AH86" i="172"/>
  <c r="AH85" i="172"/>
  <c r="AH84" i="172"/>
  <c r="AH83" i="172"/>
  <c r="AH82" i="172"/>
  <c r="AH81" i="172"/>
  <c r="AH80" i="172"/>
  <c r="AH79" i="172"/>
  <c r="AH78" i="172"/>
  <c r="AH77" i="172"/>
  <c r="AH76" i="172"/>
  <c r="AH75" i="172"/>
  <c r="AH74" i="172"/>
  <c r="AH73" i="172"/>
  <c r="AH72" i="172"/>
  <c r="AH71" i="172"/>
  <c r="AH70" i="172"/>
  <c r="AH69" i="172"/>
  <c r="AH68" i="172"/>
  <c r="AH67" i="172"/>
  <c r="AH66" i="172"/>
  <c r="AH64" i="172"/>
  <c r="AH62" i="172"/>
  <c r="AH61" i="172"/>
  <c r="AH59" i="172"/>
  <c r="AH58" i="172"/>
  <c r="AH55" i="172"/>
  <c r="AH54" i="172"/>
  <c r="AH52" i="172"/>
  <c r="AH50" i="172"/>
  <c r="AH49" i="172"/>
  <c r="AH47" i="172"/>
  <c r="AH46" i="172"/>
  <c r="AH44" i="172"/>
  <c r="AH43" i="172"/>
  <c r="AH38" i="172"/>
  <c r="AH36" i="172"/>
  <c r="AH35" i="172"/>
  <c r="AG34" i="172"/>
  <c r="AF34" i="172"/>
  <c r="AE34" i="172"/>
  <c r="AD34" i="172"/>
  <c r="AC34" i="172"/>
  <c r="AB34" i="172"/>
  <c r="AA34" i="172"/>
  <c r="Z34" i="172"/>
  <c r="Y34" i="172"/>
  <c r="X34" i="172"/>
  <c r="W34" i="172"/>
  <c r="V34" i="172"/>
  <c r="U34" i="172"/>
  <c r="T34" i="172"/>
  <c r="S34" i="172"/>
  <c r="R34" i="172"/>
  <c r="Q34" i="172"/>
  <c r="P34" i="172"/>
  <c r="O34" i="172"/>
  <c r="N34" i="172"/>
  <c r="M34" i="172"/>
  <c r="L34" i="172"/>
  <c r="K34" i="172"/>
  <c r="J34" i="172"/>
  <c r="I34" i="172"/>
  <c r="H34" i="172"/>
  <c r="G34" i="172"/>
  <c r="F34" i="172"/>
  <c r="E34" i="172"/>
  <c r="D34" i="172"/>
  <c r="AH33" i="172"/>
  <c r="AG32" i="172"/>
  <c r="AF32" i="172"/>
  <c r="AE32" i="172"/>
  <c r="AD32" i="172"/>
  <c r="AC32" i="172"/>
  <c r="AB32" i="172"/>
  <c r="AA32" i="172"/>
  <c r="Z32" i="172"/>
  <c r="Y32" i="172"/>
  <c r="X32" i="172"/>
  <c r="W32" i="172"/>
  <c r="V32" i="172"/>
  <c r="U32" i="172"/>
  <c r="T32" i="172"/>
  <c r="S32" i="172"/>
  <c r="R32" i="172"/>
  <c r="Q32" i="172"/>
  <c r="P32" i="172"/>
  <c r="O32" i="172"/>
  <c r="N32" i="172"/>
  <c r="M32" i="172"/>
  <c r="L32" i="172"/>
  <c r="K32" i="172"/>
  <c r="J32" i="172"/>
  <c r="I32" i="172"/>
  <c r="H32" i="172"/>
  <c r="G32" i="172"/>
  <c r="F32" i="172"/>
  <c r="E32" i="172"/>
  <c r="D32" i="172"/>
  <c r="AH30" i="172"/>
  <c r="AH29" i="172"/>
  <c r="AG28" i="172"/>
  <c r="AF28" i="172"/>
  <c r="AE28" i="172"/>
  <c r="AD28" i="172"/>
  <c r="AC28" i="172"/>
  <c r="AB28" i="172"/>
  <c r="AA28" i="172"/>
  <c r="Z28" i="172"/>
  <c r="Y28" i="172"/>
  <c r="X28" i="172"/>
  <c r="W28" i="172"/>
  <c r="V28" i="172"/>
  <c r="U28" i="172"/>
  <c r="T28" i="172"/>
  <c r="S28" i="172"/>
  <c r="R28" i="172"/>
  <c r="Q28" i="172"/>
  <c r="P28" i="172"/>
  <c r="O28" i="172"/>
  <c r="N28" i="172"/>
  <c r="M28" i="172"/>
  <c r="L28" i="172"/>
  <c r="K28" i="172"/>
  <c r="J28" i="172"/>
  <c r="I28" i="172"/>
  <c r="H28" i="172"/>
  <c r="G28" i="172"/>
  <c r="F28" i="172"/>
  <c r="E28" i="172"/>
  <c r="D28" i="172"/>
  <c r="C28" i="172"/>
  <c r="AH27" i="172"/>
  <c r="AH24" i="172"/>
  <c r="AG23" i="172"/>
  <c r="AF23" i="172"/>
  <c r="AE23" i="172"/>
  <c r="AD23" i="172"/>
  <c r="AC23" i="172"/>
  <c r="AB23" i="172"/>
  <c r="AA23" i="172"/>
  <c r="Z23" i="172"/>
  <c r="Y23" i="172"/>
  <c r="X23" i="172"/>
  <c r="W23" i="172"/>
  <c r="V23" i="172"/>
  <c r="U23" i="172"/>
  <c r="T23" i="172"/>
  <c r="S23" i="172"/>
  <c r="R23" i="172"/>
  <c r="Q23" i="172"/>
  <c r="P23" i="172"/>
  <c r="O23" i="172"/>
  <c r="N23" i="172"/>
  <c r="M23" i="172"/>
  <c r="L23" i="172"/>
  <c r="K23" i="172"/>
  <c r="J23" i="172"/>
  <c r="I23" i="172"/>
  <c r="H23" i="172"/>
  <c r="G23" i="172"/>
  <c r="F23" i="172"/>
  <c r="E23" i="172"/>
  <c r="D23" i="172"/>
  <c r="C23" i="172"/>
  <c r="AH22" i="172"/>
  <c r="AH21" i="172"/>
  <c r="AH20" i="172"/>
  <c r="AH19" i="172"/>
  <c r="AG18" i="172"/>
  <c r="AF18" i="172"/>
  <c r="AE18" i="172"/>
  <c r="AD18" i="172"/>
  <c r="AC18" i="172"/>
  <c r="AB18" i="172"/>
  <c r="AA18" i="172"/>
  <c r="Z18" i="172"/>
  <c r="Y18" i="172"/>
  <c r="X18" i="172"/>
  <c r="W18" i="172"/>
  <c r="V18" i="172"/>
  <c r="U18" i="172"/>
  <c r="T18" i="172"/>
  <c r="S18" i="172"/>
  <c r="R18" i="172"/>
  <c r="Q18" i="172"/>
  <c r="P18" i="172"/>
  <c r="O18" i="172"/>
  <c r="N18" i="172"/>
  <c r="M18" i="172"/>
  <c r="L18" i="172"/>
  <c r="K18" i="172"/>
  <c r="J18" i="172"/>
  <c r="I18" i="172"/>
  <c r="H18" i="172"/>
  <c r="G18" i="172"/>
  <c r="F18" i="172"/>
  <c r="E18" i="172"/>
  <c r="D18" i="172"/>
  <c r="C18" i="172"/>
  <c r="AH15" i="172"/>
  <c r="AH14" i="172"/>
  <c r="AG13" i="172"/>
  <c r="AF13" i="172"/>
  <c r="AE13" i="172"/>
  <c r="AD13" i="172"/>
  <c r="AC13" i="172"/>
  <c r="AB13" i="172"/>
  <c r="AA13" i="172"/>
  <c r="Z13" i="172"/>
  <c r="Y13" i="172"/>
  <c r="X13" i="172"/>
  <c r="W13" i="172"/>
  <c r="V13" i="172"/>
  <c r="U13" i="172"/>
  <c r="T13" i="172"/>
  <c r="S13" i="172"/>
  <c r="R13" i="172"/>
  <c r="Q13" i="172"/>
  <c r="P13" i="172"/>
  <c r="O13" i="172"/>
  <c r="N13" i="172"/>
  <c r="M13" i="172"/>
  <c r="L13" i="172"/>
  <c r="K13" i="172"/>
  <c r="J13" i="172"/>
  <c r="I13" i="172"/>
  <c r="H13" i="172"/>
  <c r="G13" i="172"/>
  <c r="F13" i="172"/>
  <c r="E13" i="172"/>
  <c r="D13" i="172"/>
  <c r="C13" i="172"/>
  <c r="N67" i="171"/>
  <c r="N66" i="171"/>
  <c r="M64" i="171"/>
  <c r="K64" i="171"/>
  <c r="J64" i="171"/>
  <c r="I64" i="171"/>
  <c r="H64" i="171"/>
  <c r="G64" i="171"/>
  <c r="F64" i="171"/>
  <c r="E64" i="171"/>
  <c r="D64" i="171"/>
  <c r="C64" i="171"/>
  <c r="N61" i="171"/>
  <c r="N60" i="171"/>
  <c r="M59" i="171"/>
  <c r="K59" i="171"/>
  <c r="J59" i="171"/>
  <c r="I59" i="171"/>
  <c r="H59" i="171"/>
  <c r="G59" i="171"/>
  <c r="F59" i="171"/>
  <c r="E59" i="171"/>
  <c r="D59" i="171"/>
  <c r="C59" i="171"/>
  <c r="N56" i="171"/>
  <c r="N55" i="171"/>
  <c r="M54" i="171"/>
  <c r="K54" i="171"/>
  <c r="J54" i="171"/>
  <c r="I54" i="171"/>
  <c r="H54" i="171"/>
  <c r="G54" i="171"/>
  <c r="F54" i="171"/>
  <c r="E54" i="171"/>
  <c r="D54" i="171"/>
  <c r="C54" i="171"/>
  <c r="N51" i="171"/>
  <c r="N50" i="171"/>
  <c r="M49" i="171"/>
  <c r="K49" i="171"/>
  <c r="J49" i="171"/>
  <c r="I49" i="171"/>
  <c r="H49" i="171"/>
  <c r="G49" i="171"/>
  <c r="F49" i="171"/>
  <c r="E49" i="171"/>
  <c r="D49" i="171"/>
  <c r="C49" i="171"/>
  <c r="N46" i="171"/>
  <c r="N45" i="171"/>
  <c r="M44" i="171"/>
  <c r="K44" i="171"/>
  <c r="J44" i="171"/>
  <c r="I44" i="171"/>
  <c r="H44" i="171"/>
  <c r="G44" i="171"/>
  <c r="F44" i="171"/>
  <c r="E44" i="171"/>
  <c r="D44" i="171"/>
  <c r="C44" i="171"/>
  <c r="N41" i="171"/>
  <c r="N40" i="171"/>
  <c r="M39" i="171"/>
  <c r="K39" i="171"/>
  <c r="J39" i="171"/>
  <c r="I39" i="171"/>
  <c r="H39" i="171"/>
  <c r="G39" i="171"/>
  <c r="F39" i="171"/>
  <c r="E39" i="171"/>
  <c r="D39" i="171"/>
  <c r="C39" i="171"/>
  <c r="N36" i="171"/>
  <c r="N35" i="171"/>
  <c r="M34" i="171"/>
  <c r="K34" i="171"/>
  <c r="J34" i="171"/>
  <c r="I34" i="171"/>
  <c r="H34" i="171"/>
  <c r="G34" i="171"/>
  <c r="F34" i="171"/>
  <c r="E34" i="171"/>
  <c r="D34" i="171"/>
  <c r="C34" i="171"/>
  <c r="M31" i="171"/>
  <c r="K31" i="171"/>
  <c r="J31" i="171"/>
  <c r="I31" i="171"/>
  <c r="H31" i="171"/>
  <c r="G31" i="171"/>
  <c r="F31" i="171"/>
  <c r="E31" i="171"/>
  <c r="D31" i="171"/>
  <c r="C31" i="171"/>
  <c r="M30" i="171"/>
  <c r="K30" i="171"/>
  <c r="J30" i="171"/>
  <c r="I30" i="171"/>
  <c r="H30" i="171"/>
  <c r="G30" i="171"/>
  <c r="F30" i="171"/>
  <c r="E30" i="171"/>
  <c r="D30" i="171"/>
  <c r="C30" i="171"/>
  <c r="N26" i="171"/>
  <c r="N25" i="171"/>
  <c r="M23" i="171"/>
  <c r="K23" i="171"/>
  <c r="J23" i="171"/>
  <c r="I23" i="171"/>
  <c r="H23" i="171"/>
  <c r="G23" i="171"/>
  <c r="F23" i="171"/>
  <c r="E23" i="171"/>
  <c r="D23" i="171"/>
  <c r="C23" i="171"/>
  <c r="N21" i="171"/>
  <c r="N20" i="171"/>
  <c r="M18" i="171"/>
  <c r="K18" i="171"/>
  <c r="J18" i="171"/>
  <c r="I18" i="171"/>
  <c r="H18" i="171"/>
  <c r="G18" i="171"/>
  <c r="F18" i="171"/>
  <c r="E18" i="171"/>
  <c r="D18" i="171"/>
  <c r="C18" i="171"/>
  <c r="N16" i="171"/>
  <c r="N15" i="171"/>
  <c r="M13" i="171"/>
  <c r="K13" i="171"/>
  <c r="J13" i="171"/>
  <c r="I13" i="171"/>
  <c r="H13" i="171"/>
  <c r="G13" i="171"/>
  <c r="F13" i="171"/>
  <c r="E13" i="171"/>
  <c r="D13" i="171"/>
  <c r="C13" i="171"/>
  <c r="O126" i="170"/>
  <c r="O125" i="170"/>
  <c r="O124" i="170"/>
  <c r="N123" i="170"/>
  <c r="M123" i="170"/>
  <c r="L123" i="170"/>
  <c r="K123" i="170"/>
  <c r="J123" i="170"/>
  <c r="I123" i="170"/>
  <c r="H123" i="170"/>
  <c r="G123" i="170"/>
  <c r="F123" i="170"/>
  <c r="E123" i="170"/>
  <c r="D123" i="170"/>
  <c r="C123" i="170"/>
  <c r="O121" i="170"/>
  <c r="O119" i="170"/>
  <c r="O117" i="170"/>
  <c r="O110" i="170"/>
  <c r="O109" i="170"/>
  <c r="O108" i="170"/>
  <c r="O107" i="170"/>
  <c r="O106" i="170"/>
  <c r="O105" i="170"/>
  <c r="O104" i="170"/>
  <c r="O103" i="170"/>
  <c r="O102" i="170"/>
  <c r="O101" i="170"/>
  <c r="O100" i="170"/>
  <c r="O99" i="170"/>
  <c r="O98" i="170"/>
  <c r="O97" i="170"/>
  <c r="O96" i="170"/>
  <c r="O95" i="170"/>
  <c r="O94" i="170"/>
  <c r="O93" i="170"/>
  <c r="O92" i="170"/>
  <c r="O91" i="170"/>
  <c r="O90" i="170"/>
  <c r="O89" i="170"/>
  <c r="O88" i="170"/>
  <c r="O87" i="170"/>
  <c r="O86" i="170"/>
  <c r="O85" i="170"/>
  <c r="O84" i="170"/>
  <c r="O83" i="170"/>
  <c r="O82" i="170"/>
  <c r="O81" i="170"/>
  <c r="O80" i="170"/>
  <c r="O79" i="170"/>
  <c r="O78" i="170"/>
  <c r="O77" i="170"/>
  <c r="O76" i="170"/>
  <c r="O75" i="170"/>
  <c r="O74" i="170"/>
  <c r="O73" i="170"/>
  <c r="O72" i="170"/>
  <c r="O71" i="170"/>
  <c r="O70" i="170"/>
  <c r="O69" i="170"/>
  <c r="O68" i="170"/>
  <c r="O67" i="170"/>
  <c r="O66" i="170"/>
  <c r="O65" i="170"/>
  <c r="O64" i="170"/>
  <c r="O63" i="170"/>
  <c r="O62" i="170"/>
  <c r="O60" i="170"/>
  <c r="O58" i="170"/>
  <c r="O57" i="170"/>
  <c r="O54" i="170"/>
  <c r="O53" i="170"/>
  <c r="O50" i="170"/>
  <c r="O49" i="170"/>
  <c r="O47" i="170"/>
  <c r="O45" i="170"/>
  <c r="O44" i="170"/>
  <c r="O42" i="170"/>
  <c r="O39" i="170"/>
  <c r="O38" i="170"/>
  <c r="O33" i="170"/>
  <c r="O32" i="170"/>
  <c r="N31" i="170"/>
  <c r="M31" i="170"/>
  <c r="L31" i="170"/>
  <c r="K31" i="170"/>
  <c r="J31" i="170"/>
  <c r="I31" i="170"/>
  <c r="H31" i="170"/>
  <c r="G31" i="170"/>
  <c r="F31" i="170"/>
  <c r="E31" i="170"/>
  <c r="D31" i="170"/>
  <c r="C31" i="170"/>
  <c r="O30" i="170"/>
  <c r="N29" i="170"/>
  <c r="M29" i="170"/>
  <c r="L29" i="170"/>
  <c r="K29" i="170"/>
  <c r="J29" i="170"/>
  <c r="I29" i="170"/>
  <c r="H29" i="170"/>
  <c r="G29" i="170"/>
  <c r="F29" i="170"/>
  <c r="E29" i="170"/>
  <c r="D29" i="170"/>
  <c r="C29" i="170"/>
  <c r="N28" i="170"/>
  <c r="O27" i="170"/>
  <c r="O26" i="170"/>
  <c r="N25" i="170"/>
  <c r="M25" i="170"/>
  <c r="L25" i="170"/>
  <c r="K25" i="170"/>
  <c r="J25" i="170"/>
  <c r="I25" i="170"/>
  <c r="H25" i="170"/>
  <c r="G25" i="170"/>
  <c r="F25" i="170"/>
  <c r="E25" i="170"/>
  <c r="D25" i="170"/>
  <c r="C25" i="170"/>
  <c r="O24" i="170"/>
  <c r="N23" i="170"/>
  <c r="M23" i="170"/>
  <c r="L23" i="170"/>
  <c r="K23" i="170"/>
  <c r="J23" i="170"/>
  <c r="I23" i="170"/>
  <c r="H23" i="170"/>
  <c r="G23" i="170"/>
  <c r="F23" i="170"/>
  <c r="E23" i="170"/>
  <c r="D23" i="170"/>
  <c r="C23" i="170"/>
  <c r="O22" i="170"/>
  <c r="O21" i="170"/>
  <c r="O20" i="170"/>
  <c r="O19" i="170"/>
  <c r="N18" i="170"/>
  <c r="M18" i="170"/>
  <c r="L18" i="170"/>
  <c r="K18" i="170"/>
  <c r="J18" i="170"/>
  <c r="I18" i="170"/>
  <c r="H18" i="170"/>
  <c r="G18" i="170"/>
  <c r="F18" i="170"/>
  <c r="E18" i="170"/>
  <c r="D18" i="170"/>
  <c r="C18" i="170"/>
  <c r="O15" i="170"/>
  <c r="O14" i="170"/>
  <c r="N13" i="170"/>
  <c r="M13" i="170"/>
  <c r="L13" i="170"/>
  <c r="K13" i="170"/>
  <c r="J13" i="170"/>
  <c r="I13" i="170"/>
  <c r="H13" i="170"/>
  <c r="G13" i="170"/>
  <c r="F13" i="170"/>
  <c r="E13" i="170"/>
  <c r="D13" i="170"/>
  <c r="C13" i="170"/>
  <c r="O59" i="169"/>
  <c r="O58" i="169"/>
  <c r="O57" i="169"/>
  <c r="N56" i="169"/>
  <c r="M56" i="169"/>
  <c r="L56" i="169"/>
  <c r="K56" i="169"/>
  <c r="J56" i="169"/>
  <c r="I56" i="169"/>
  <c r="H56" i="169"/>
  <c r="G56" i="169"/>
  <c r="F56" i="169"/>
  <c r="E56" i="169"/>
  <c r="D56" i="169"/>
  <c r="C56" i="169"/>
  <c r="O54" i="169"/>
  <c r="O53" i="169"/>
  <c r="N52" i="169"/>
  <c r="M52" i="169"/>
  <c r="L52" i="169"/>
  <c r="K52" i="169"/>
  <c r="J52" i="169"/>
  <c r="I52" i="169"/>
  <c r="H52" i="169"/>
  <c r="G52" i="169"/>
  <c r="F52" i="169"/>
  <c r="E52" i="169"/>
  <c r="D52" i="169"/>
  <c r="C52" i="169"/>
  <c r="O51" i="169"/>
  <c r="N50" i="169"/>
  <c r="M50" i="169"/>
  <c r="L50" i="169"/>
  <c r="K50" i="169"/>
  <c r="J50" i="169"/>
  <c r="I50" i="169"/>
  <c r="H50" i="169"/>
  <c r="G50" i="169"/>
  <c r="F50" i="169"/>
  <c r="E50" i="169"/>
  <c r="D50" i="169"/>
  <c r="C50" i="169"/>
  <c r="O47" i="169"/>
  <c r="O46" i="169"/>
  <c r="N45" i="169"/>
  <c r="M45" i="169"/>
  <c r="L45" i="169"/>
  <c r="K45" i="169"/>
  <c r="J45" i="169"/>
  <c r="I45" i="169"/>
  <c r="H45" i="169"/>
  <c r="G45" i="169"/>
  <c r="F45" i="169"/>
  <c r="E45" i="169"/>
  <c r="D45" i="169"/>
  <c r="C45" i="169"/>
  <c r="O44" i="169"/>
  <c r="O41" i="169"/>
  <c r="O40" i="169"/>
  <c r="O39" i="169"/>
  <c r="O38" i="169"/>
  <c r="O37" i="169"/>
  <c r="O36" i="169"/>
  <c r="O35" i="169"/>
  <c r="O34" i="169"/>
  <c r="O33" i="169"/>
  <c r="O30" i="169"/>
  <c r="O28" i="169"/>
  <c r="O27" i="169"/>
  <c r="N26" i="169"/>
  <c r="M26" i="169"/>
  <c r="L26" i="169"/>
  <c r="K26" i="169"/>
  <c r="J26" i="169"/>
  <c r="I26" i="169"/>
  <c r="H26" i="169"/>
  <c r="G26" i="169"/>
  <c r="F26" i="169"/>
  <c r="E26" i="169"/>
  <c r="D26" i="169"/>
  <c r="C26" i="169"/>
  <c r="O25" i="169"/>
  <c r="O24" i="169"/>
  <c r="N23" i="169"/>
  <c r="M23" i="169"/>
  <c r="L23" i="169"/>
  <c r="K23" i="169"/>
  <c r="J23" i="169"/>
  <c r="I23" i="169"/>
  <c r="H23" i="169"/>
  <c r="G23" i="169"/>
  <c r="F23" i="169"/>
  <c r="E23" i="169"/>
  <c r="D23" i="169"/>
  <c r="C23" i="169"/>
  <c r="O22" i="169"/>
  <c r="O21" i="169"/>
  <c r="O20" i="169"/>
  <c r="N18" i="169"/>
  <c r="M18" i="169"/>
  <c r="L18" i="169"/>
  <c r="K18" i="169"/>
  <c r="J18" i="169"/>
  <c r="I18" i="169"/>
  <c r="H18" i="169"/>
  <c r="G18" i="169"/>
  <c r="F18" i="169"/>
  <c r="E18" i="169"/>
  <c r="D18" i="169"/>
  <c r="C18" i="169"/>
  <c r="O15" i="169"/>
  <c r="O14" i="169"/>
  <c r="N13" i="169"/>
  <c r="M13" i="169"/>
  <c r="L13" i="169"/>
  <c r="K13" i="169"/>
  <c r="J13" i="169"/>
  <c r="I13" i="169"/>
  <c r="H13" i="169"/>
  <c r="G13" i="169"/>
  <c r="F13" i="169"/>
  <c r="E13" i="169"/>
  <c r="D13" i="169"/>
  <c r="C13" i="169"/>
  <c r="F65" i="167"/>
  <c r="F64" i="167"/>
  <c r="F63" i="167"/>
  <c r="F60" i="167"/>
  <c r="F59" i="167"/>
  <c r="F56" i="167"/>
  <c r="F54" i="167"/>
  <c r="F53" i="167"/>
  <c r="F49" i="167"/>
  <c r="F48" i="167"/>
  <c r="F47" i="167"/>
  <c r="F40" i="167"/>
  <c r="F39" i="167"/>
  <c r="F38" i="167"/>
  <c r="F37" i="167"/>
  <c r="F36" i="167"/>
  <c r="F33" i="167"/>
  <c r="F31" i="167"/>
  <c r="F30" i="167"/>
  <c r="F28" i="167"/>
  <c r="F27" i="167"/>
  <c r="F25" i="167"/>
  <c r="F22" i="167"/>
  <c r="F20" i="167"/>
  <c r="F19" i="167"/>
  <c r="F15" i="167"/>
  <c r="F14" i="167"/>
  <c r="AH134" i="172" l="1"/>
  <c r="AH115" i="173"/>
  <c r="AH29" i="173"/>
  <c r="F31" i="172"/>
  <c r="J31" i="172"/>
  <c r="N31" i="172"/>
  <c r="R31" i="172"/>
  <c r="V31" i="172"/>
  <c r="Z31" i="172"/>
  <c r="AD31" i="172"/>
  <c r="G31" i="172"/>
  <c r="O31" i="172"/>
  <c r="W31" i="172"/>
  <c r="AE31" i="172"/>
  <c r="D31" i="172"/>
  <c r="H31" i="172"/>
  <c r="L31" i="172"/>
  <c r="P31" i="172"/>
  <c r="T31" i="172"/>
  <c r="X31" i="172"/>
  <c r="AB31" i="172"/>
  <c r="AF31" i="172"/>
  <c r="K31" i="172"/>
  <c r="S31" i="172"/>
  <c r="AA31" i="172"/>
  <c r="E31" i="172"/>
  <c r="I31" i="172"/>
  <c r="M31" i="172"/>
  <c r="Q31" i="172"/>
  <c r="U31" i="172"/>
  <c r="Y31" i="172"/>
  <c r="AC31" i="172"/>
  <c r="AG31" i="172"/>
  <c r="C72" i="171"/>
  <c r="G72" i="171"/>
  <c r="K72" i="171"/>
  <c r="I73" i="171"/>
  <c r="D72" i="171"/>
  <c r="H72" i="171"/>
  <c r="J73" i="171"/>
  <c r="G73" i="171"/>
  <c r="K73" i="171"/>
  <c r="F72" i="171"/>
  <c r="J72" i="171"/>
  <c r="J70" i="171" s="1"/>
  <c r="D73" i="171"/>
  <c r="H73" i="171"/>
  <c r="AH31" i="173"/>
  <c r="AH41" i="173"/>
  <c r="AH46" i="173"/>
  <c r="AH52" i="173"/>
  <c r="AH58" i="173"/>
  <c r="AH110" i="173"/>
  <c r="AH117" i="173"/>
  <c r="AH119" i="173"/>
  <c r="AH123" i="173"/>
  <c r="AH23" i="173"/>
  <c r="AH18" i="173"/>
  <c r="D28" i="173"/>
  <c r="L28" i="173"/>
  <c r="T28" i="173"/>
  <c r="X28" i="173"/>
  <c r="AB28" i="173"/>
  <c r="AF28" i="173"/>
  <c r="H28" i="173"/>
  <c r="E28" i="173"/>
  <c r="I28" i="173"/>
  <c r="M28" i="173"/>
  <c r="Q28" i="173"/>
  <c r="U28" i="173"/>
  <c r="Y28" i="173"/>
  <c r="AC28" i="173"/>
  <c r="P28" i="173"/>
  <c r="F28" i="173"/>
  <c r="J28" i="173"/>
  <c r="N28" i="173"/>
  <c r="R28" i="173"/>
  <c r="V28" i="173"/>
  <c r="Z28" i="173"/>
  <c r="AD28" i="173"/>
  <c r="C28" i="173"/>
  <c r="G28" i="173"/>
  <c r="K28" i="173"/>
  <c r="O28" i="173"/>
  <c r="S28" i="173"/>
  <c r="W28" i="173"/>
  <c r="AA28" i="173"/>
  <c r="AE28" i="173"/>
  <c r="C28" i="170"/>
  <c r="C17" i="170" s="1"/>
  <c r="G28" i="170"/>
  <c r="K28" i="170"/>
  <c r="O46" i="170"/>
  <c r="D28" i="170"/>
  <c r="H28" i="170"/>
  <c r="L28" i="170"/>
  <c r="O41" i="170"/>
  <c r="E28" i="170"/>
  <c r="I28" i="170"/>
  <c r="M28" i="170"/>
  <c r="F28" i="170"/>
  <c r="J28" i="170"/>
  <c r="O59" i="170"/>
  <c r="E17" i="169"/>
  <c r="I17" i="169"/>
  <c r="M17" i="169"/>
  <c r="C17" i="169"/>
  <c r="G17" i="169"/>
  <c r="K17" i="169"/>
  <c r="M72" i="171"/>
  <c r="M73" i="171"/>
  <c r="C114" i="173"/>
  <c r="G114" i="173"/>
  <c r="K114" i="173"/>
  <c r="O114" i="173"/>
  <c r="E114" i="173"/>
  <c r="I114" i="173"/>
  <c r="M114" i="173"/>
  <c r="Q114" i="173"/>
  <c r="U114" i="173"/>
  <c r="Y114" i="173"/>
  <c r="AC114" i="173"/>
  <c r="AF114" i="173"/>
  <c r="F114" i="173"/>
  <c r="J114" i="173"/>
  <c r="N114" i="173"/>
  <c r="R114" i="173"/>
  <c r="V114" i="173"/>
  <c r="Z114" i="173"/>
  <c r="AD114" i="173"/>
  <c r="D114" i="173"/>
  <c r="H114" i="173"/>
  <c r="L114" i="173"/>
  <c r="T114" i="173"/>
  <c r="N23" i="171"/>
  <c r="D28" i="171"/>
  <c r="N44" i="171"/>
  <c r="F29" i="168"/>
  <c r="F26" i="168"/>
  <c r="F126" i="168"/>
  <c r="F18" i="168"/>
  <c r="D17" i="169"/>
  <c r="H17" i="169"/>
  <c r="L17" i="169"/>
  <c r="F17" i="169"/>
  <c r="J17" i="169"/>
  <c r="N17" i="169"/>
  <c r="N49" i="169"/>
  <c r="F24" i="167"/>
  <c r="L49" i="169"/>
  <c r="C123" i="172"/>
  <c r="K123" i="172"/>
  <c r="AG123" i="172"/>
  <c r="O18" i="169"/>
  <c r="F26" i="167"/>
  <c r="N13" i="171"/>
  <c r="C28" i="171"/>
  <c r="D25" i="172"/>
  <c r="H25" i="172"/>
  <c r="L25" i="172"/>
  <c r="P25" i="172"/>
  <c r="T25" i="172"/>
  <c r="X25" i="172"/>
  <c r="AB25" i="172"/>
  <c r="AF25" i="172"/>
  <c r="V25" i="172"/>
  <c r="E50" i="167"/>
  <c r="F13" i="168"/>
  <c r="F49" i="169"/>
  <c r="J49" i="169"/>
  <c r="N34" i="171"/>
  <c r="N54" i="171"/>
  <c r="F123" i="172"/>
  <c r="J123" i="172"/>
  <c r="N123" i="172"/>
  <c r="R123" i="172"/>
  <c r="V123" i="172"/>
  <c r="Z123" i="172"/>
  <c r="AD123" i="172"/>
  <c r="P114" i="173"/>
  <c r="X114" i="173"/>
  <c r="AB114" i="173"/>
  <c r="O37" i="170"/>
  <c r="D49" i="169"/>
  <c r="H49" i="169"/>
  <c r="E25" i="172"/>
  <c r="I25" i="172"/>
  <c r="M25" i="172"/>
  <c r="Q25" i="172"/>
  <c r="U25" i="172"/>
  <c r="Y25" i="172"/>
  <c r="AC25" i="172"/>
  <c r="AG25" i="172"/>
  <c r="F13" i="167"/>
  <c r="AH28" i="172"/>
  <c r="F25" i="172"/>
  <c r="J25" i="172"/>
  <c r="N25" i="172"/>
  <c r="R25" i="172"/>
  <c r="Z25" i="172"/>
  <c r="AD25" i="172"/>
  <c r="E123" i="172"/>
  <c r="I123" i="172"/>
  <c r="M123" i="172"/>
  <c r="Q123" i="172"/>
  <c r="U123" i="172"/>
  <c r="Y123" i="172"/>
  <c r="AC123" i="172"/>
  <c r="G123" i="172"/>
  <c r="O123" i="172"/>
  <c r="W123" i="172"/>
  <c r="AA123" i="172"/>
  <c r="AE123" i="172"/>
  <c r="F73" i="171"/>
  <c r="C73" i="171"/>
  <c r="AH130" i="172"/>
  <c r="N39" i="171"/>
  <c r="S123" i="172"/>
  <c r="F55" i="167"/>
  <c r="O13" i="169"/>
  <c r="O123" i="170"/>
  <c r="H28" i="171"/>
  <c r="N49" i="171"/>
  <c r="O45" i="169"/>
  <c r="O25" i="170"/>
  <c r="N18" i="171"/>
  <c r="N64" i="171"/>
  <c r="AH53" i="172"/>
  <c r="F52" i="167"/>
  <c r="O31" i="170"/>
  <c r="O48" i="170"/>
  <c r="O61" i="170"/>
  <c r="F18" i="167"/>
  <c r="O52" i="169"/>
  <c r="N17" i="170"/>
  <c r="O118" i="170"/>
  <c r="F28" i="171"/>
  <c r="K28" i="171"/>
  <c r="N59" i="171"/>
  <c r="O26" i="169"/>
  <c r="E49" i="169"/>
  <c r="I49" i="169"/>
  <c r="M49" i="169"/>
  <c r="O13" i="170"/>
  <c r="O23" i="170"/>
  <c r="G28" i="171"/>
  <c r="M28" i="171"/>
  <c r="N30" i="171"/>
  <c r="C25" i="172"/>
  <c r="G25" i="172"/>
  <c r="K25" i="172"/>
  <c r="O25" i="172"/>
  <c r="S25" i="172"/>
  <c r="W25" i="172"/>
  <c r="AA25" i="172"/>
  <c r="AE25" i="172"/>
  <c r="O43" i="170"/>
  <c r="J28" i="171"/>
  <c r="AH18" i="172"/>
  <c r="AH34" i="172"/>
  <c r="AH63" i="172"/>
  <c r="AH119" i="172"/>
  <c r="D123" i="172"/>
  <c r="H123" i="172"/>
  <c r="L123" i="172"/>
  <c r="P123" i="172"/>
  <c r="T123" i="172"/>
  <c r="X123" i="172"/>
  <c r="AB123" i="172"/>
  <c r="AF123" i="172"/>
  <c r="AH127" i="172"/>
  <c r="AH13" i="173"/>
  <c r="S114" i="173"/>
  <c r="W114" i="173"/>
  <c r="AA114" i="173"/>
  <c r="AE114" i="173"/>
  <c r="I72" i="171"/>
  <c r="I28" i="171"/>
  <c r="E73" i="171"/>
  <c r="N31" i="171"/>
  <c r="F62" i="167"/>
  <c r="E72" i="171"/>
  <c r="E70" i="171" s="1"/>
  <c r="E28" i="171"/>
  <c r="F58" i="167"/>
  <c r="F29" i="167"/>
  <c r="O56" i="170"/>
  <c r="C49" i="169"/>
  <c r="G49" i="169"/>
  <c r="K49" i="169"/>
  <c r="O50" i="169"/>
  <c r="O29" i="170"/>
  <c r="AH23" i="172"/>
  <c r="AH32" i="172"/>
  <c r="O23" i="169"/>
  <c r="O120" i="170"/>
  <c r="AH26" i="172"/>
  <c r="AH65" i="172"/>
  <c r="AH48" i="172"/>
  <c r="O56" i="169"/>
  <c r="O18" i="170"/>
  <c r="O52" i="170"/>
  <c r="O116" i="170"/>
  <c r="AH13" i="172"/>
  <c r="AH42" i="172"/>
  <c r="AH51" i="172"/>
  <c r="AH57" i="172"/>
  <c r="AH124" i="172"/>
  <c r="AF17" i="173" l="1"/>
  <c r="H70" i="171"/>
  <c r="G70" i="171"/>
  <c r="M70" i="171"/>
  <c r="K70" i="171"/>
  <c r="D70" i="171"/>
  <c r="L17" i="170"/>
  <c r="K17" i="170"/>
  <c r="M17" i="170"/>
  <c r="O113" i="173"/>
  <c r="G113" i="173"/>
  <c r="R17" i="173"/>
  <c r="Q17" i="173"/>
  <c r="N17" i="173"/>
  <c r="X17" i="173"/>
  <c r="AA17" i="173"/>
  <c r="J17" i="173"/>
  <c r="K17" i="173"/>
  <c r="F17" i="172"/>
  <c r="V17" i="172"/>
  <c r="T17" i="172"/>
  <c r="D17" i="172"/>
  <c r="G17" i="170"/>
  <c r="D17" i="170"/>
  <c r="J17" i="170"/>
  <c r="AH55" i="173"/>
  <c r="AH28" i="173"/>
  <c r="AH114" i="173"/>
  <c r="AH40" i="173"/>
  <c r="AE17" i="173"/>
  <c r="M17" i="173"/>
  <c r="F17" i="173"/>
  <c r="AC17" i="173"/>
  <c r="O17" i="173"/>
  <c r="U17" i="173"/>
  <c r="AB17" i="173"/>
  <c r="E17" i="173"/>
  <c r="D17" i="173"/>
  <c r="P17" i="173"/>
  <c r="W17" i="173"/>
  <c r="G17" i="173"/>
  <c r="Y17" i="173"/>
  <c r="I17" i="173"/>
  <c r="T17" i="173"/>
  <c r="AD17" i="173"/>
  <c r="H17" i="173"/>
  <c r="S17" i="173"/>
  <c r="C17" i="173"/>
  <c r="V17" i="173"/>
  <c r="L17" i="173"/>
  <c r="Z17" i="173"/>
  <c r="AH60" i="172"/>
  <c r="AH45" i="172"/>
  <c r="Q17" i="172"/>
  <c r="R17" i="172"/>
  <c r="AE17" i="172"/>
  <c r="I17" i="170"/>
  <c r="O28" i="170"/>
  <c r="F17" i="170"/>
  <c r="H17" i="170"/>
  <c r="E17" i="170"/>
  <c r="E35" i="167"/>
  <c r="F35" i="167" s="1"/>
  <c r="X113" i="173"/>
  <c r="H113" i="173"/>
  <c r="Z113" i="173"/>
  <c r="R113" i="173"/>
  <c r="AF113" i="173"/>
  <c r="AC113" i="173"/>
  <c r="U113" i="173"/>
  <c r="M113" i="173"/>
  <c r="E113" i="173"/>
  <c r="AA113" i="173"/>
  <c r="AB113" i="173"/>
  <c r="L113" i="173"/>
  <c r="AE113" i="173"/>
  <c r="T113" i="173"/>
  <c r="AD113" i="173"/>
  <c r="V113" i="173"/>
  <c r="N113" i="173"/>
  <c r="F113" i="173"/>
  <c r="Y113" i="173"/>
  <c r="Q113" i="173"/>
  <c r="I113" i="173"/>
  <c r="C113" i="173"/>
  <c r="K113" i="173"/>
  <c r="W113" i="173"/>
  <c r="J113" i="173"/>
  <c r="S113" i="173"/>
  <c r="P113" i="173"/>
  <c r="D113" i="173"/>
  <c r="P122" i="172"/>
  <c r="AA122" i="172"/>
  <c r="M122" i="172"/>
  <c r="AD122" i="172"/>
  <c r="N122" i="172"/>
  <c r="K122" i="172"/>
  <c r="D122" i="172"/>
  <c r="AE122" i="172"/>
  <c r="X122" i="172"/>
  <c r="H122" i="172"/>
  <c r="O122" i="172"/>
  <c r="U122" i="172"/>
  <c r="E122" i="172"/>
  <c r="V122" i="172"/>
  <c r="F122" i="172"/>
  <c r="R122" i="172"/>
  <c r="AF122" i="172"/>
  <c r="AC122" i="172"/>
  <c r="T122" i="172"/>
  <c r="G122" i="172"/>
  <c r="Q122" i="172"/>
  <c r="AG122" i="172"/>
  <c r="AB122" i="172"/>
  <c r="L122" i="172"/>
  <c r="S122" i="172"/>
  <c r="W122" i="172"/>
  <c r="Y122" i="172"/>
  <c r="I122" i="172"/>
  <c r="Z122" i="172"/>
  <c r="J122" i="172"/>
  <c r="C122" i="172"/>
  <c r="AF17" i="172"/>
  <c r="P17" i="172"/>
  <c r="W17" i="172"/>
  <c r="G17" i="172"/>
  <c r="U17" i="172"/>
  <c r="E17" i="172"/>
  <c r="AA17" i="172"/>
  <c r="K17" i="172"/>
  <c r="I17" i="172"/>
  <c r="O17" i="172"/>
  <c r="AC17" i="172"/>
  <c r="M17" i="172"/>
  <c r="S17" i="172"/>
  <c r="C17" i="172"/>
  <c r="Y17" i="172"/>
  <c r="X17" i="172"/>
  <c r="H17" i="172"/>
  <c r="AG17" i="172"/>
  <c r="N17" i="172"/>
  <c r="AB17" i="172"/>
  <c r="L17" i="172"/>
  <c r="I70" i="171"/>
  <c r="C70" i="171"/>
  <c r="O115" i="170"/>
  <c r="F25" i="168"/>
  <c r="M48" i="169"/>
  <c r="J48" i="169"/>
  <c r="L48" i="169"/>
  <c r="D48" i="169"/>
  <c r="G48" i="169"/>
  <c r="E48" i="169"/>
  <c r="H48" i="169"/>
  <c r="N48" i="169"/>
  <c r="K48" i="169"/>
  <c r="I48" i="169"/>
  <c r="F48" i="169"/>
  <c r="F51" i="167"/>
  <c r="Z17" i="172"/>
  <c r="O114" i="170"/>
  <c r="AD17" i="172"/>
  <c r="J17" i="172"/>
  <c r="N73" i="171"/>
  <c r="F70" i="171"/>
  <c r="N28" i="171"/>
  <c r="AH123" i="172"/>
  <c r="O55" i="170"/>
  <c r="O40" i="170"/>
  <c r="O17" i="169"/>
  <c r="AH25" i="172"/>
  <c r="F50" i="167"/>
  <c r="O49" i="169"/>
  <c r="C48" i="169"/>
  <c r="F23" i="167"/>
  <c r="AH31" i="172"/>
  <c r="N72" i="171"/>
  <c r="O36" i="170"/>
  <c r="AH113" i="173" l="1"/>
  <c r="AH51" i="173"/>
  <c r="AH36" i="173"/>
  <c r="AH17" i="173"/>
  <c r="Q40" i="172"/>
  <c r="AC40" i="172"/>
  <c r="W40" i="172"/>
  <c r="K40" i="172"/>
  <c r="L40" i="172"/>
  <c r="U40" i="172"/>
  <c r="AH41" i="172"/>
  <c r="G40" i="172"/>
  <c r="O17" i="170"/>
  <c r="O51" i="170"/>
  <c r="O35" i="170" s="1"/>
  <c r="W35" i="173"/>
  <c r="I35" i="173"/>
  <c r="Y35" i="173"/>
  <c r="V35" i="173"/>
  <c r="AC35" i="173"/>
  <c r="Z35" i="173"/>
  <c r="X35" i="173"/>
  <c r="L35" i="173"/>
  <c r="D35" i="173"/>
  <c r="AA35" i="173"/>
  <c r="E35" i="173"/>
  <c r="U35" i="173"/>
  <c r="T35" i="173"/>
  <c r="H35" i="173"/>
  <c r="J35" i="173"/>
  <c r="M35" i="173"/>
  <c r="AE35" i="173"/>
  <c r="C35" i="173"/>
  <c r="K35" i="173"/>
  <c r="F35" i="173"/>
  <c r="AB35" i="173"/>
  <c r="R35" i="173"/>
  <c r="N35" i="173"/>
  <c r="Q35" i="173"/>
  <c r="P35" i="173"/>
  <c r="O35" i="173"/>
  <c r="AD35" i="173"/>
  <c r="S35" i="173"/>
  <c r="AF35" i="173"/>
  <c r="G35" i="173"/>
  <c r="AD40" i="172"/>
  <c r="R40" i="172"/>
  <c r="AE40" i="172"/>
  <c r="AA40" i="172"/>
  <c r="O40" i="172"/>
  <c r="V40" i="172"/>
  <c r="H40" i="172"/>
  <c r="D40" i="172"/>
  <c r="AH122" i="172"/>
  <c r="Z40" i="172"/>
  <c r="S40" i="172"/>
  <c r="Y40" i="172"/>
  <c r="X40" i="172"/>
  <c r="F40" i="172"/>
  <c r="C40" i="172"/>
  <c r="AB40" i="172"/>
  <c r="T40" i="172"/>
  <c r="P40" i="172"/>
  <c r="I40" i="172"/>
  <c r="AF40" i="172"/>
  <c r="M40" i="172"/>
  <c r="AG40" i="172"/>
  <c r="N40" i="172"/>
  <c r="J40" i="172"/>
  <c r="AH56" i="172"/>
  <c r="E40" i="172"/>
  <c r="AH17" i="172"/>
  <c r="N70" i="171"/>
  <c r="F17" i="168"/>
  <c r="F32" i="169"/>
  <c r="K32" i="169"/>
  <c r="H32" i="169"/>
  <c r="G32" i="169"/>
  <c r="M32" i="169"/>
  <c r="I32" i="169"/>
  <c r="N32" i="169"/>
  <c r="E32" i="169"/>
  <c r="D32" i="169"/>
  <c r="J32" i="169"/>
  <c r="L32" i="169"/>
  <c r="F17" i="167"/>
  <c r="C32" i="169"/>
  <c r="O48" i="169"/>
  <c r="E29" i="171" l="1"/>
  <c r="AH35" i="173"/>
  <c r="J14" i="171"/>
  <c r="E24" i="171"/>
  <c r="C19" i="171"/>
  <c r="C24" i="171"/>
  <c r="I29" i="171"/>
  <c r="F24" i="171"/>
  <c r="D14" i="171"/>
  <c r="J24" i="171"/>
  <c r="M19" i="171"/>
  <c r="G65" i="171"/>
  <c r="G19" i="171"/>
  <c r="I19" i="171"/>
  <c r="K65" i="171"/>
  <c r="J71" i="171"/>
  <c r="N19" i="171"/>
  <c r="I24" i="171"/>
  <c r="F14" i="171"/>
  <c r="L19" i="171"/>
  <c r="L29" i="171"/>
  <c r="L65" i="171"/>
  <c r="L24" i="171"/>
  <c r="L14" i="171"/>
  <c r="L71" i="171"/>
  <c r="AH40" i="172"/>
  <c r="I71" i="171"/>
  <c r="K24" i="171"/>
  <c r="M14" i="171"/>
  <c r="G24" i="171"/>
  <c r="C71" i="171"/>
  <c r="D65" i="171"/>
  <c r="K19" i="171"/>
  <c r="D24" i="171"/>
  <c r="H71" i="171"/>
  <c r="H24" i="171"/>
  <c r="E65" i="171"/>
  <c r="K29" i="171"/>
  <c r="E14" i="171"/>
  <c r="E71" i="171"/>
  <c r="D71" i="171"/>
  <c r="F29" i="171"/>
  <c r="H19" i="171"/>
  <c r="J29" i="171"/>
  <c r="D29" i="171"/>
  <c r="G29" i="171"/>
  <c r="G14" i="171"/>
  <c r="K14" i="171"/>
  <c r="J19" i="171"/>
  <c r="D19" i="171"/>
  <c r="N14" i="171"/>
  <c r="E19" i="171"/>
  <c r="N29" i="171"/>
  <c r="H65" i="171"/>
  <c r="M71" i="171"/>
  <c r="M24" i="171"/>
  <c r="I14" i="171"/>
  <c r="F71" i="171"/>
  <c r="C65" i="171"/>
  <c r="F19" i="171"/>
  <c r="F65" i="171"/>
  <c r="I65" i="171"/>
  <c r="C14" i="171"/>
  <c r="J65" i="171"/>
  <c r="H14" i="171"/>
  <c r="C29" i="171"/>
  <c r="H29" i="171"/>
  <c r="G71" i="171"/>
  <c r="M65" i="171"/>
  <c r="M29" i="171"/>
  <c r="K71" i="171"/>
  <c r="N65" i="171"/>
  <c r="N24" i="171"/>
  <c r="N71" i="171"/>
  <c r="F35" i="168"/>
  <c r="O32" i="169"/>
  <c r="C75" i="166"/>
  <c r="C67" i="166"/>
  <c r="C62" i="166"/>
  <c r="C53" i="166"/>
  <c r="C32" i="166"/>
  <c r="C28" i="166" s="1"/>
  <c r="C22" i="166"/>
  <c r="G50" i="165"/>
  <c r="G48" i="165"/>
  <c r="E47" i="165"/>
  <c r="C47" i="165"/>
  <c r="G45" i="165"/>
  <c r="E44" i="165"/>
  <c r="C44" i="165"/>
  <c r="G42" i="165"/>
  <c r="G41" i="165"/>
  <c r="G39" i="165"/>
  <c r="G38" i="165"/>
  <c r="C37" i="165"/>
  <c r="G35" i="165"/>
  <c r="G34" i="165"/>
  <c r="C30" i="165"/>
  <c r="G32" i="165"/>
  <c r="G31" i="165"/>
  <c r="G26" i="165"/>
  <c r="G25" i="165"/>
  <c r="E24" i="165"/>
  <c r="C24" i="165"/>
  <c r="G22" i="165"/>
  <c r="G21" i="165"/>
  <c r="G20" i="165"/>
  <c r="E19" i="165"/>
  <c r="C19" i="165"/>
  <c r="C71" i="164"/>
  <c r="C66" i="164"/>
  <c r="C58" i="164"/>
  <c r="C54" i="164"/>
  <c r="C48" i="164"/>
  <c r="C41" i="164"/>
  <c r="C36" i="164"/>
  <c r="C28" i="164"/>
  <c r="C45" i="163"/>
  <c r="C39" i="163"/>
  <c r="C34" i="163"/>
  <c r="C18" i="163"/>
  <c r="D76" i="162"/>
  <c r="C76" i="162"/>
  <c r="D71" i="162"/>
  <c r="C71" i="162"/>
  <c r="D66" i="162"/>
  <c r="C66" i="162"/>
  <c r="D59" i="162"/>
  <c r="C59" i="162"/>
  <c r="D33" i="162"/>
  <c r="C33" i="162"/>
  <c r="D23" i="162"/>
  <c r="C23" i="162"/>
  <c r="C64" i="164" l="1"/>
  <c r="G44" i="165"/>
  <c r="G47" i="165"/>
  <c r="D29" i="162"/>
  <c r="C29" i="162"/>
  <c r="C20" i="166"/>
  <c r="C17" i="166" s="1"/>
  <c r="E37" i="165"/>
  <c r="E30" i="165"/>
  <c r="C28" i="165"/>
  <c r="G24" i="165"/>
  <c r="G19" i="165"/>
  <c r="D64" i="162"/>
  <c r="C64" i="162"/>
  <c r="C23" i="164"/>
  <c r="C17" i="165"/>
  <c r="G33" i="165"/>
  <c r="C19" i="164"/>
  <c r="E17" i="165"/>
  <c r="C26" i="164"/>
  <c r="C21" i="164"/>
  <c r="C16" i="163"/>
  <c r="C46" i="164"/>
  <c r="G40" i="165"/>
  <c r="D61" i="152"/>
  <c r="C61" i="152"/>
  <c r="D60" i="152"/>
  <c r="C60" i="152"/>
  <c r="L54" i="152"/>
  <c r="H54" i="152"/>
  <c r="G54" i="152"/>
  <c r="E54" i="152"/>
  <c r="D54" i="152"/>
  <c r="C54" i="152"/>
  <c r="L49" i="152"/>
  <c r="H49" i="152"/>
  <c r="G49" i="152"/>
  <c r="E49" i="152"/>
  <c r="D49" i="152"/>
  <c r="C49" i="152"/>
  <c r="L44" i="152"/>
  <c r="H44" i="152"/>
  <c r="G44" i="152"/>
  <c r="E44" i="152"/>
  <c r="D44" i="152"/>
  <c r="C44" i="152"/>
  <c r="L39" i="152"/>
  <c r="H39" i="152"/>
  <c r="G39" i="152"/>
  <c r="E39" i="152"/>
  <c r="D39" i="152"/>
  <c r="C39" i="152"/>
  <c r="L34" i="152"/>
  <c r="H34" i="152"/>
  <c r="G34" i="152"/>
  <c r="E34" i="152"/>
  <c r="D34" i="152"/>
  <c r="C34" i="152"/>
  <c r="L29" i="152"/>
  <c r="H29" i="152"/>
  <c r="G29" i="152"/>
  <c r="E29" i="152"/>
  <c r="D29" i="152"/>
  <c r="C29" i="152"/>
  <c r="L24" i="152"/>
  <c r="H24" i="152"/>
  <c r="G24" i="152"/>
  <c r="E24" i="152"/>
  <c r="D24" i="152"/>
  <c r="C24" i="152"/>
  <c r="L19" i="152"/>
  <c r="H19" i="152"/>
  <c r="G19" i="152"/>
  <c r="E19" i="152"/>
  <c r="D19" i="152"/>
  <c r="C19" i="152"/>
  <c r="L14" i="152"/>
  <c r="H14" i="152"/>
  <c r="G14" i="152"/>
  <c r="E14" i="152"/>
  <c r="D14" i="152"/>
  <c r="C14" i="152"/>
  <c r="C21" i="162" l="1"/>
  <c r="D73" i="164"/>
  <c r="D75" i="164"/>
  <c r="D69" i="164"/>
  <c r="D68" i="164"/>
  <c r="D74" i="164"/>
  <c r="C17" i="164"/>
  <c r="D56" i="164" s="1"/>
  <c r="D21" i="162"/>
  <c r="C14" i="166"/>
  <c r="G37" i="165"/>
  <c r="E28" i="165"/>
  <c r="G30" i="165"/>
  <c r="C15" i="165"/>
  <c r="G17" i="165"/>
  <c r="C13" i="163"/>
  <c r="D59" i="152"/>
  <c r="C59" i="152"/>
  <c r="C105" i="128"/>
  <c r="F105" i="128" s="1"/>
  <c r="D34" i="164" l="1"/>
  <c r="C19" i="162"/>
  <c r="D19" i="162"/>
  <c r="D71" i="164"/>
  <c r="D66" i="164"/>
  <c r="D28" i="164"/>
  <c r="D52" i="164"/>
  <c r="D58" i="164"/>
  <c r="D43" i="164"/>
  <c r="D42" i="164"/>
  <c r="D33" i="164"/>
  <c r="D54" i="164"/>
  <c r="D39" i="164"/>
  <c r="D38" i="164"/>
  <c r="D61" i="164"/>
  <c r="D44" i="164"/>
  <c r="D29" i="164"/>
  <c r="D41" i="164"/>
  <c r="D36" i="164"/>
  <c r="D19" i="164"/>
  <c r="D21" i="164"/>
  <c r="D30" i="164"/>
  <c r="D31" i="164"/>
  <c r="D32" i="164"/>
  <c r="D59" i="164"/>
  <c r="D49" i="164"/>
  <c r="D23" i="164"/>
  <c r="D48" i="164"/>
  <c r="D50" i="164"/>
  <c r="D51" i="164"/>
  <c r="C14" i="164"/>
  <c r="D55" i="164"/>
  <c r="D37" i="164"/>
  <c r="D60" i="164"/>
  <c r="E15" i="165"/>
  <c r="G28" i="165"/>
  <c r="C16" i="162" l="1"/>
  <c r="D16" i="162"/>
  <c r="G15" i="165"/>
  <c r="D64" i="164"/>
  <c r="D26" i="164"/>
  <c r="D17" i="164"/>
  <c r="D46" i="164"/>
  <c r="D21" i="165" l="1"/>
  <c r="C13" i="162"/>
  <c r="D13" i="162"/>
  <c r="D52" i="165"/>
  <c r="D48" i="165"/>
  <c r="F21" i="165"/>
  <c r="D22" i="165"/>
  <c r="D26" i="165"/>
  <c r="F45" i="165"/>
  <c r="F25" i="165"/>
  <c r="F39" i="165"/>
  <c r="F41" i="165"/>
  <c r="D42" i="165"/>
  <c r="F42" i="165"/>
  <c r="F51" i="165"/>
  <c r="D25" i="165"/>
  <c r="F20" i="165"/>
  <c r="F31" i="165"/>
  <c r="D51" i="165"/>
  <c r="D39" i="165"/>
  <c r="F34" i="165"/>
  <c r="F48" i="165"/>
  <c r="D32" i="165"/>
  <c r="D41" i="165"/>
  <c r="D34" i="165"/>
  <c r="F32" i="165"/>
  <c r="F26" i="165"/>
  <c r="D45" i="165"/>
  <c r="D31" i="165"/>
  <c r="D20" i="165"/>
  <c r="D38" i="165"/>
  <c r="F38" i="165"/>
  <c r="D35" i="165"/>
  <c r="F22" i="165"/>
  <c r="F35" i="165"/>
  <c r="D47" i="165" l="1"/>
  <c r="D50" i="165"/>
  <c r="F50" i="165"/>
  <c r="H52" i="165"/>
  <c r="H48" i="165"/>
  <c r="D44" i="165"/>
  <c r="F44" i="165"/>
  <c r="H20" i="165"/>
  <c r="H51" i="165"/>
  <c r="H41" i="165"/>
  <c r="H21" i="165"/>
  <c r="H38" i="165"/>
  <c r="H45" i="165"/>
  <c r="D40" i="165"/>
  <c r="F47" i="165"/>
  <c r="H31" i="165"/>
  <c r="H39" i="165"/>
  <c r="F40" i="165"/>
  <c r="F19" i="165"/>
  <c r="H26" i="165"/>
  <c r="H42" i="165"/>
  <c r="H34" i="165"/>
  <c r="D24" i="165"/>
  <c r="H25" i="165"/>
  <c r="H32" i="165"/>
  <c r="H35" i="165"/>
  <c r="H22" i="165"/>
  <c r="D33" i="165"/>
  <c r="F24" i="165"/>
  <c r="D19" i="165"/>
  <c r="F33" i="165"/>
  <c r="L61" i="152"/>
  <c r="H61" i="152"/>
  <c r="G61" i="152"/>
  <c r="E61" i="152"/>
  <c r="L60" i="152"/>
  <c r="H60" i="152"/>
  <c r="G60" i="152"/>
  <c r="E60" i="152"/>
  <c r="P60" i="152" l="1"/>
  <c r="P61" i="152"/>
  <c r="L59" i="152"/>
  <c r="H59" i="152"/>
  <c r="H50" i="165"/>
  <c r="H24" i="165"/>
  <c r="H44" i="165"/>
  <c r="H47" i="165"/>
  <c r="F37" i="165"/>
  <c r="D37" i="165"/>
  <c r="H40" i="165"/>
  <c r="F17" i="165"/>
  <c r="F30" i="165"/>
  <c r="D30" i="165"/>
  <c r="H33" i="165"/>
  <c r="H19" i="165"/>
  <c r="D17" i="165"/>
  <c r="E59" i="152"/>
  <c r="G59" i="152"/>
  <c r="P59" i="152" l="1"/>
  <c r="H37" i="165"/>
  <c r="D28" i="165"/>
  <c r="H17" i="165"/>
  <c r="F28" i="165"/>
  <c r="H30" i="165"/>
  <c r="Q61" i="152"/>
  <c r="Q60" i="152"/>
  <c r="D15" i="165" l="1"/>
  <c r="H28" i="165"/>
  <c r="F15" i="165"/>
  <c r="Q59" i="152"/>
  <c r="C103" i="128"/>
  <c r="F103" i="128" s="1"/>
  <c r="C102" i="128"/>
  <c r="F102" i="128" s="1"/>
  <c r="C101" i="128"/>
  <c r="F101" i="128" s="1"/>
  <c r="C100" i="128"/>
  <c r="F100" i="128" s="1"/>
  <c r="C99" i="128"/>
  <c r="F99" i="128" s="1"/>
  <c r="C98" i="128"/>
  <c r="F98" i="128" s="1"/>
  <c r="C97" i="128"/>
  <c r="F97" i="128" s="1"/>
  <c r="H15" i="165" l="1"/>
  <c r="B3" i="133"/>
  <c r="B2" i="133"/>
  <c r="B3" i="129"/>
  <c r="B2" i="129"/>
  <c r="B3" i="128"/>
  <c r="B2" i="128"/>
  <c r="B3" i="121"/>
  <c r="B2" i="121"/>
  <c r="B3" i="120"/>
  <c r="B2" i="120"/>
  <c r="B3" i="42"/>
  <c r="B2" i="42"/>
  <c r="H10" i="129" l="1"/>
  <c r="G10" i="129"/>
  <c r="F10" i="129"/>
  <c r="E10" i="129"/>
  <c r="D10" i="129"/>
  <c r="C96" i="128" l="1"/>
  <c r="F96" i="128" s="1"/>
  <c r="C95" i="128"/>
  <c r="F95" i="128" s="1"/>
  <c r="C94" i="128"/>
  <c r="F94" i="128" s="1"/>
  <c r="C93" i="128"/>
  <c r="F93" i="128" s="1"/>
  <c r="C92" i="128"/>
  <c r="F92" i="128" s="1"/>
  <c r="C91" i="128"/>
  <c r="F91" i="128" s="1"/>
  <c r="C90" i="128"/>
  <c r="F90" i="128" s="1"/>
  <c r="C89" i="128"/>
  <c r="F89" i="128" s="1"/>
  <c r="C88" i="128"/>
  <c r="F88" i="128" s="1"/>
  <c r="C87" i="128"/>
  <c r="F87" i="128" s="1"/>
  <c r="C86" i="128"/>
  <c r="F86" i="128" s="1"/>
  <c r="C85" i="128"/>
  <c r="C84" i="128"/>
  <c r="C83" i="128"/>
  <c r="C82" i="128"/>
  <c r="C81" i="128"/>
  <c r="C80" i="128"/>
  <c r="C79" i="128"/>
  <c r="C78" i="128"/>
  <c r="C77" i="128"/>
  <c r="C76" i="128"/>
  <c r="C75" i="128"/>
  <c r="C74" i="128"/>
  <c r="C73" i="128"/>
  <c r="C72" i="128"/>
  <c r="C71" i="128"/>
  <c r="C70" i="128"/>
  <c r="C69" i="128"/>
  <c r="C68" i="128"/>
  <c r="C67" i="128"/>
  <c r="C66" i="128"/>
  <c r="C65" i="128"/>
  <c r="C64" i="128"/>
  <c r="C63" i="128"/>
  <c r="C62" i="128"/>
  <c r="C61" i="128"/>
  <c r="C60" i="128"/>
  <c r="C59" i="128"/>
  <c r="C58" i="128"/>
  <c r="C57" i="128"/>
  <c r="C56" i="128"/>
  <c r="C55" i="128"/>
  <c r="C54" i="128"/>
  <c r="C53" i="128"/>
  <c r="C52" i="128"/>
  <c r="C51" i="128"/>
  <c r="C50" i="128"/>
  <c r="C49" i="128"/>
  <c r="C48" i="128"/>
  <c r="C47" i="128"/>
  <c r="C46" i="128"/>
  <c r="C45" i="128"/>
  <c r="C44" i="128"/>
  <c r="C43" i="128"/>
  <c r="C42" i="128"/>
  <c r="C41" i="128"/>
  <c r="C40" i="128"/>
  <c r="C39" i="128"/>
  <c r="C38" i="128"/>
  <c r="C37" i="128"/>
  <c r="C36" i="128"/>
  <c r="C35" i="128"/>
  <c r="C34" i="128"/>
  <c r="C33" i="128"/>
  <c r="C32" i="128"/>
  <c r="C30" i="128"/>
  <c r="C29" i="128"/>
  <c r="C28" i="128"/>
  <c r="C27" i="128"/>
  <c r="C26" i="128"/>
  <c r="C25" i="128"/>
  <c r="C24" i="128"/>
  <c r="C23" i="128"/>
  <c r="C22" i="128"/>
  <c r="C21" i="128"/>
  <c r="C20" i="128"/>
  <c r="C19" i="128"/>
  <c r="C18" i="128"/>
  <c r="C17" i="128"/>
  <c r="C16" i="128"/>
  <c r="C15" i="128"/>
  <c r="C14" i="128"/>
  <c r="C13" i="128"/>
  <c r="C12" i="128"/>
  <c r="F83" i="128" l="1"/>
  <c r="F13" i="128"/>
  <c r="F29" i="128"/>
  <c r="F42" i="128"/>
  <c r="F46" i="128"/>
  <c r="F50" i="128"/>
  <c r="F54" i="128"/>
  <c r="F58" i="128"/>
  <c r="F62" i="128"/>
  <c r="F66" i="128"/>
  <c r="F70" i="128"/>
  <c r="F74" i="128"/>
  <c r="F78" i="128"/>
  <c r="F82" i="128"/>
  <c r="F21" i="128"/>
  <c r="F34" i="128"/>
  <c r="F30" i="128"/>
  <c r="F39" i="128"/>
  <c r="F47" i="128"/>
  <c r="F51" i="128"/>
  <c r="F59" i="128"/>
  <c r="F63" i="128"/>
  <c r="F67" i="128"/>
  <c r="F71" i="128"/>
  <c r="F75" i="128"/>
  <c r="F79" i="128"/>
  <c r="F17" i="128"/>
  <c r="F25" i="128"/>
  <c r="F38" i="128"/>
  <c r="F22" i="128"/>
  <c r="F26" i="128"/>
  <c r="F35" i="128"/>
  <c r="F43" i="128"/>
  <c r="F55" i="128"/>
  <c r="F18" i="128"/>
  <c r="F23" i="128"/>
  <c r="F32" i="128"/>
  <c r="F36" i="128"/>
  <c r="F40" i="128"/>
  <c r="F44" i="128"/>
  <c r="F48" i="128"/>
  <c r="F52" i="128"/>
  <c r="F56" i="128"/>
  <c r="F60" i="128"/>
  <c r="F64" i="128"/>
  <c r="F68" i="128"/>
  <c r="F72" i="128"/>
  <c r="F76" i="128"/>
  <c r="F80" i="128"/>
  <c r="F84" i="128"/>
  <c r="F14" i="128"/>
  <c r="F15" i="128"/>
  <c r="F19" i="128"/>
  <c r="F27" i="128"/>
  <c r="F12" i="128"/>
  <c r="F16" i="128"/>
  <c r="F20" i="128"/>
  <c r="F24" i="128"/>
  <c r="F28" i="128"/>
  <c r="F33" i="128"/>
  <c r="F37" i="128"/>
  <c r="F41" i="128"/>
  <c r="F45" i="128"/>
  <c r="F49" i="128"/>
  <c r="F53" i="128"/>
  <c r="F57" i="128"/>
  <c r="F61" i="128"/>
  <c r="F65" i="128"/>
  <c r="F69" i="128"/>
  <c r="F73" i="128"/>
  <c r="F77" i="128"/>
  <c r="F81" i="128"/>
  <c r="F85" i="128"/>
  <c r="C11" i="128"/>
  <c r="F11" i="128" s="1"/>
  <c r="C28" i="120" l="1"/>
  <c r="C22" i="120"/>
  <c r="C17" i="120" l="1"/>
  <c r="C15" i="120" l="1"/>
  <c r="C37" i="120" s="1"/>
  <c r="D87" i="162" l="1"/>
  <c r="C87" i="162"/>
  <c r="F19" i="42"/>
</calcChain>
</file>

<file path=xl/sharedStrings.xml><?xml version="1.0" encoding="utf-8"?>
<sst xmlns="http://schemas.openxmlformats.org/spreadsheetml/2006/main" count="1989" uniqueCount="923">
  <si>
    <t>Gob. de la Ciudad de Buenos Aires</t>
  </si>
  <si>
    <t>Jujuy</t>
  </si>
  <si>
    <t>La Pampa</t>
  </si>
  <si>
    <t>La Rioja</t>
  </si>
  <si>
    <t>Mendoza</t>
  </si>
  <si>
    <t>Misiones</t>
  </si>
  <si>
    <t>Neuquén</t>
  </si>
  <si>
    <t>Río Negro</t>
  </si>
  <si>
    <t>Salta</t>
  </si>
  <si>
    <t>San Juan</t>
  </si>
  <si>
    <t>San Luis</t>
  </si>
  <si>
    <t>Santa Cruz</t>
  </si>
  <si>
    <t>Santa Fe</t>
  </si>
  <si>
    <t>Santiago del Estero</t>
  </si>
  <si>
    <t>Tierra del Fuego</t>
  </si>
  <si>
    <t>Tucumán</t>
  </si>
  <si>
    <t>. BONO CUPÓN CERO DE 30 AÑOS DEL TESORO ESTADOUNIDENSE</t>
  </si>
  <si>
    <t>. GARANTÍA POR INTERESES</t>
  </si>
  <si>
    <t>. BONO CUPÓN CERO DEL KREDITANSTALT FUR WIEDERAUFBAU</t>
  </si>
  <si>
    <t>Par/$+CER/T.Fija/2038</t>
  </si>
  <si>
    <t>Par/U$S/T.Fija/2038</t>
  </si>
  <si>
    <t>Par/EUR/T.Fija/2038</t>
  </si>
  <si>
    <t>Par/JPY/T.Fija/2038</t>
  </si>
  <si>
    <t>Discount/$+CER/5,83%/2033</t>
  </si>
  <si>
    <t>Discount/U$S/8,28%/2033</t>
  </si>
  <si>
    <t>Discount/JPY/4,33%/2033</t>
  </si>
  <si>
    <t>CUASIPAR/$+CER/3,31%/2045</t>
  </si>
  <si>
    <t>U$S - LEY NY (TVPY-TVYO)</t>
  </si>
  <si>
    <t>CHF</t>
  </si>
  <si>
    <t>(Operaciones valuadas a la fecha de registro)</t>
  </si>
  <si>
    <t>ORGANISMOS</t>
  </si>
  <si>
    <t>FMI</t>
  </si>
  <si>
    <t>DESEMBOLSOS</t>
  </si>
  <si>
    <t>CAPITAL REEMBOLSADO</t>
  </si>
  <si>
    <t>CAPITAL NETO</t>
  </si>
  <si>
    <t>INTERESES PAGADOS</t>
  </si>
  <si>
    <t>FLUJO NETO ANUAL</t>
  </si>
  <si>
    <t>BID</t>
  </si>
  <si>
    <t>BIRF</t>
  </si>
  <si>
    <t>TOTAL INTERESES PAGADOS</t>
  </si>
  <si>
    <t>FLUJO NETO TOTAL</t>
  </si>
  <si>
    <t xml:space="preserve">       Letras del Tesoro</t>
  </si>
  <si>
    <t xml:space="preserve">       Otros préstamos</t>
  </si>
  <si>
    <t>Variación</t>
  </si>
  <si>
    <t>S/Saldos</t>
  </si>
  <si>
    <t>S/Atrasos</t>
  </si>
  <si>
    <t xml:space="preserve">- En años - </t>
  </si>
  <si>
    <t xml:space="preserve"> Total Préstamos </t>
  </si>
  <si>
    <t>Otros</t>
  </si>
  <si>
    <t>Tasa Cero</t>
  </si>
  <si>
    <t>Tipo de Cambio (excluye deudas ajustables por CER)</t>
  </si>
  <si>
    <t>Variación de la deuda ajustable por CER (efectos tipo de cambio y CER)</t>
  </si>
  <si>
    <t>PRÉSTAMOS</t>
  </si>
  <si>
    <t>Dto.1023/7-7-95/RIO NEGRO</t>
  </si>
  <si>
    <t>VIDA PROMEDIO TOTAL</t>
  </si>
  <si>
    <t xml:space="preserve"> - Organismos Internacionales</t>
  </si>
  <si>
    <t xml:space="preserve"> - Organismos Oficiales</t>
  </si>
  <si>
    <t xml:space="preserve"> - Préstamos Garantizados (Canje Noviembre 2001)</t>
  </si>
  <si>
    <t xml:space="preserve"> - Banca Comercial</t>
  </si>
  <si>
    <t xml:space="preserve">TOTAL </t>
  </si>
  <si>
    <t xml:space="preserve">   CORTO PLAZO</t>
  </si>
  <si>
    <t xml:space="preserve">   MEDIANO Y LARGO PLAZO</t>
  </si>
  <si>
    <t>Organismos Internacionales</t>
  </si>
  <si>
    <t xml:space="preserve"> . BIRF</t>
  </si>
  <si>
    <t xml:space="preserve"> . BID</t>
  </si>
  <si>
    <t xml:space="preserve"> . Otros</t>
  </si>
  <si>
    <t>Préstamos Garantizados</t>
  </si>
  <si>
    <t xml:space="preserve"> . En moneda nacional ajustable por CER</t>
  </si>
  <si>
    <t>Banca Comercial</t>
  </si>
  <si>
    <t xml:space="preserve"> . En moneda extranjera</t>
  </si>
  <si>
    <t xml:space="preserve">Organismos Oficiales </t>
  </si>
  <si>
    <t xml:space="preserve"> . En moneda nacional</t>
  </si>
  <si>
    <t xml:space="preserve">    TASA PROMEDIO PONDERADA TOTAL</t>
  </si>
  <si>
    <t>PAR</t>
  </si>
  <si>
    <t>DESCUENTO</t>
  </si>
  <si>
    <t>A.2.3</t>
  </si>
  <si>
    <t>A.4.6</t>
  </si>
  <si>
    <t>A.4.7</t>
  </si>
  <si>
    <t>LETRA INTRANSFERIBLE - BCRA</t>
  </si>
  <si>
    <t>En moneda nacional</t>
  </si>
  <si>
    <t>Préstamos Organismos Oficiales</t>
  </si>
  <si>
    <t xml:space="preserve">     · Ajustable por CER</t>
  </si>
  <si>
    <t>Efecto de la variación de la relación Libra Esterlina/dólar</t>
  </si>
  <si>
    <t xml:space="preserve"> Pagarés del Tesoro</t>
  </si>
  <si>
    <t xml:space="preserve">          · Otros</t>
  </si>
  <si>
    <t xml:space="preserve">     · No ajustable por CER</t>
  </si>
  <si>
    <t>Evolución reciente de la deuda</t>
  </si>
  <si>
    <t>LARGO PLAZO</t>
  </si>
  <si>
    <t xml:space="preserve"> Títulos Públicos</t>
  </si>
  <si>
    <t xml:space="preserve"> Organismos Intenacionales</t>
  </si>
  <si>
    <t xml:space="preserve"> Organismos Oficiales</t>
  </si>
  <si>
    <t xml:space="preserve"> Banca Comercial</t>
  </si>
  <si>
    <t xml:space="preserve"> Adelantos Transitorios</t>
  </si>
  <si>
    <t xml:space="preserve"> Letras del Tesoro</t>
  </si>
  <si>
    <t>Bonos de Consolidación</t>
  </si>
  <si>
    <t>Fecha</t>
  </si>
  <si>
    <t>CER</t>
  </si>
  <si>
    <t>Euro (Ref) / Peso</t>
  </si>
  <si>
    <t xml:space="preserve">     Otros</t>
  </si>
  <si>
    <t>Efecto de la variación de la relación Peso/dólar en deudas en pesos no ajustadas por CER</t>
  </si>
  <si>
    <t>Efecto de la variación de la relación Euro/dólar</t>
  </si>
  <si>
    <t>Efecto de la variación de la relación Yen/dólar</t>
  </si>
  <si>
    <t>Efecto de la variación de la relación Franco Suizo/dólar</t>
  </si>
  <si>
    <t>En moneda extranjera</t>
  </si>
  <si>
    <t>TOTAL DEUDA DENOMINADA EN PESOS</t>
  </si>
  <si>
    <t xml:space="preserve">     · Deuda ajustable por CER</t>
  </si>
  <si>
    <t>TOTAL DEUDA EN MONEDA EXTRANJERA</t>
  </si>
  <si>
    <t xml:space="preserve">    - Moneda extranjera </t>
  </si>
  <si>
    <t>VALORES NEGOCIABLES VINCULADOS AL PBI</t>
  </si>
  <si>
    <t>LETRAS ADQUIRIDAS POR EL BCRA</t>
  </si>
  <si>
    <t>Otros Cuadros</t>
  </si>
  <si>
    <t>Valores Negociables Vinculados al PBI</t>
  </si>
  <si>
    <t>A.1.4</t>
  </si>
  <si>
    <t>A.1.5</t>
  </si>
  <si>
    <t>A.1.6</t>
  </si>
  <si>
    <t>A.1.7</t>
  </si>
  <si>
    <t>A.1.8</t>
  </si>
  <si>
    <t>A.1.9</t>
  </si>
  <si>
    <t>A.1.10</t>
  </si>
  <si>
    <t>A.3.1</t>
  </si>
  <si>
    <t>A.3.2</t>
  </si>
  <si>
    <t>A.3.3</t>
  </si>
  <si>
    <t>A.3.4</t>
  </si>
  <si>
    <t>A.3.5</t>
  </si>
  <si>
    <t>A.3.6</t>
  </si>
  <si>
    <t>A.3.7</t>
  </si>
  <si>
    <t>A.3.8</t>
  </si>
  <si>
    <t>A.4.1</t>
  </si>
  <si>
    <t>A.4.2</t>
  </si>
  <si>
    <t>A.4.3</t>
  </si>
  <si>
    <t>A.4.4</t>
  </si>
  <si>
    <t>A.4.5</t>
  </si>
  <si>
    <t>Marzo</t>
  </si>
  <si>
    <t>Diciembre</t>
  </si>
  <si>
    <t>EUROLETRA/JPY/6%/2005</t>
  </si>
  <si>
    <t>EUROLETRA/JPY/5%/2002</t>
  </si>
  <si>
    <t>EUROLETRA/DEM/7%/2004</t>
  </si>
  <si>
    <t>EUROLETRA/DEM/8%/2009</t>
  </si>
  <si>
    <t>EUROLETRA/EUR/11%-8%/2008</t>
  </si>
  <si>
    <t>EUROLETRA/DEM/7,875%/2005</t>
  </si>
  <si>
    <t>EUROLETRA/DEM/14%-9%/2008</t>
  </si>
  <si>
    <t>BONO R.A./JPY/5,40%/2003</t>
  </si>
  <si>
    <t>BONO R.A./EUR/9%/2003</t>
  </si>
  <si>
    <t>SAMURAI/JPY/5,125%/2004</t>
  </si>
  <si>
    <t xml:space="preserve">TOTAL GENERAL </t>
  </si>
  <si>
    <t xml:space="preserve">     Deuda no ajustable por CER</t>
  </si>
  <si>
    <t xml:space="preserve">        Tasa fija</t>
  </si>
  <si>
    <t xml:space="preserve">        Tasa Cero</t>
  </si>
  <si>
    <t xml:space="preserve">     Deuda ajustable por CER</t>
  </si>
  <si>
    <t xml:space="preserve">        Tasas Variables</t>
  </si>
  <si>
    <t xml:space="preserve">               Otras tasas variables</t>
  </si>
  <si>
    <t>Abril</t>
  </si>
  <si>
    <t>Octubre</t>
  </si>
  <si>
    <t>Noviembre</t>
  </si>
  <si>
    <t>Febrero</t>
  </si>
  <si>
    <t>Mayo</t>
  </si>
  <si>
    <t>A.2.1</t>
  </si>
  <si>
    <t>A.2.2</t>
  </si>
  <si>
    <t xml:space="preserve">  ORGANISMOS INTERNACIONALES</t>
  </si>
  <si>
    <t xml:space="preserve">  ADELANTOS TRANSITORIOS BCRA</t>
  </si>
  <si>
    <t xml:space="preserve">  ORGANISMOS OFICIALES</t>
  </si>
  <si>
    <t xml:space="preserve">  BANCA COMERCIAL</t>
  </si>
  <si>
    <t>Moneda extranjera</t>
  </si>
  <si>
    <t>(En millones de u$s)</t>
  </si>
  <si>
    <t>ÍNDICE</t>
  </si>
  <si>
    <t>HOJA</t>
  </si>
  <si>
    <t>CONTENIDO</t>
  </si>
  <si>
    <t>A.1.1</t>
  </si>
  <si>
    <t>Moneda de origen</t>
  </si>
  <si>
    <t>EN MONEDA NACIONAL</t>
  </si>
  <si>
    <t>II- ORGANISMOS INTERNACIONALES - FONDO FIDUCIARIO PARA LA RECONSTRUCCIÓN DE EMPRESAS</t>
  </si>
  <si>
    <t>EUROLETRA/$/11,75%/2007</t>
  </si>
  <si>
    <t>EUROLETRA/$/8,75%/2002</t>
  </si>
  <si>
    <t>Dto.1023/7-7-95/CHACO</t>
  </si>
  <si>
    <t>Dto.1023/7-7-95/CHUBUT</t>
  </si>
  <si>
    <t>Dto.1023/7-7-95/SALTA</t>
  </si>
  <si>
    <t>Dto.1023/7-7-95/SANT. ESTERO</t>
  </si>
  <si>
    <t>EN MONEDA NACIONAL AJUSTABLE POR CER</t>
  </si>
  <si>
    <t>EN MONEDA EXTRANJERA</t>
  </si>
  <si>
    <t>EUROLETRA/CHF/7%/2003</t>
  </si>
  <si>
    <t>EUR</t>
  </si>
  <si>
    <t>PAR BONDS/DEM/5,87%/2023</t>
  </si>
  <si>
    <t>EUROLETRA/EUR/8,75%/2003</t>
  </si>
  <si>
    <t>BONO R.A./EUR/10%/2007</t>
  </si>
  <si>
    <t>EUROLETRA/ATS/7%/2004</t>
  </si>
  <si>
    <t>BONO R.A./EUR/9%/2006</t>
  </si>
  <si>
    <t>BONO R.A./EUR/10%/2004</t>
  </si>
  <si>
    <t>BONO R.A./EUR/9,75%/2003</t>
  </si>
  <si>
    <t>EUROLETRA/EUR/10%/2005</t>
  </si>
  <si>
    <t>BONO R.A./EUR/10,25%/2007</t>
  </si>
  <si>
    <t>EUROLETRA/EUR/8,125%/2004</t>
  </si>
  <si>
    <t>EUROLETRA/EUR/9%/2005</t>
  </si>
  <si>
    <t>EUROLETRA/ITL/11%/2003</t>
  </si>
  <si>
    <t>EUROLETRA/ITL/10%/2007</t>
  </si>
  <si>
    <t>EUROLETRA/ITL/LIBOR+1,6%/2004</t>
  </si>
  <si>
    <t>EUROLETRA/ITL/9,25%-7%/2004</t>
  </si>
  <si>
    <t>EUROLETRA/ITL/9%-7%/2004</t>
  </si>
  <si>
    <t>EUROLETRA/DEM/10,25%/2003</t>
  </si>
  <si>
    <t>EUROLETRA/DEM/11,25%/2006</t>
  </si>
  <si>
    <t>EUROLETRA/DEM/11,75%/2011</t>
  </si>
  <si>
    <t>EUROLETRA/DEM/9%/2003</t>
  </si>
  <si>
    <t>EUROLETRA/DEM/11,75%/2026</t>
  </si>
  <si>
    <t>BONO R.A./EUR/10%-8%/2008</t>
  </si>
  <si>
    <t>GLOBAL BOND/EUR/8,125%/2008</t>
  </si>
  <si>
    <t>BONO R.A./EUR/8%/2002</t>
  </si>
  <si>
    <t>BONO R.A./EUR/15%-8%/2008</t>
  </si>
  <si>
    <t>EUROLETRA/ITL/10,375%-8%/2009</t>
  </si>
  <si>
    <t>BONO R.A./EUR/9,50%/2004</t>
  </si>
  <si>
    <t>BONO R.A./EUR/14%-8%/2008</t>
  </si>
  <si>
    <t>BONO R.A./EUR/9%/2009</t>
  </si>
  <si>
    <t>EUROLETRA/EUR/7,125%/2002</t>
  </si>
  <si>
    <t>BONO R.A./EUR/EURIBOR+4%/2003</t>
  </si>
  <si>
    <t>BONO R.A./EUR/9,25%/2002</t>
  </si>
  <si>
    <t>EUROLETRA/GBP/10%/2007</t>
  </si>
  <si>
    <t>GBP</t>
  </si>
  <si>
    <t>JPY</t>
  </si>
  <si>
    <t>Indice</t>
  </si>
  <si>
    <t>LETRAS DEL TESORO</t>
  </si>
  <si>
    <t>En miles de u$s - TC del trimestre</t>
  </si>
  <si>
    <t>INSTRUMENTO</t>
  </si>
  <si>
    <t>AMPAROS</t>
  </si>
  <si>
    <t>A.1.2</t>
  </si>
  <si>
    <t xml:space="preserve">        MEDIANO Y LARGO PLAZO</t>
  </si>
  <si>
    <t>YEN - LEY JAPONESA</t>
  </si>
  <si>
    <t>EMITIDOS EN MONEDA NACIONAL AJUSTABLES POR CER</t>
  </si>
  <si>
    <t xml:space="preserve">     Deuda en dólares estadounidenses</t>
  </si>
  <si>
    <t xml:space="preserve">     Deuda en Euros</t>
  </si>
  <si>
    <t xml:space="preserve">     Deuda en Yenes</t>
  </si>
  <si>
    <t>Tasa vigente</t>
  </si>
  <si>
    <t>Badlar Bancos Privados</t>
  </si>
  <si>
    <t>Tasa Vigente</t>
  </si>
  <si>
    <t>Pesos</t>
  </si>
  <si>
    <t>Pesos Ajustados por CER</t>
  </si>
  <si>
    <t xml:space="preserve"> TÍTULOS PÚBLICOS</t>
  </si>
  <si>
    <t xml:space="preserve">  LETRAS DEL TESORO</t>
  </si>
  <si>
    <t>ADELANTOS TRANSITORIOS BCRA</t>
  </si>
  <si>
    <t>Emisión Canje 2005</t>
  </si>
  <si>
    <t>Emisión Canje 2010</t>
  </si>
  <si>
    <t>Leg. Nueva York</t>
  </si>
  <si>
    <t>Leg. Argentina</t>
  </si>
  <si>
    <t xml:space="preserve"> POR MONEDA E INSTRUMENTO</t>
  </si>
  <si>
    <t xml:space="preserve">    Deuda en dólares estadounidenses</t>
  </si>
  <si>
    <t xml:space="preserve">       Organismos Internacionales</t>
  </si>
  <si>
    <t xml:space="preserve">       Organismos Oficiales</t>
  </si>
  <si>
    <t xml:space="preserve">     Deuda en pesos no ajustables por CER</t>
  </si>
  <si>
    <t xml:space="preserve">     Deuda en pesos ajustables por CER</t>
  </si>
  <si>
    <t xml:space="preserve">       Títulos Públicos </t>
  </si>
  <si>
    <t xml:space="preserve">       Préstamos garantizados</t>
  </si>
  <si>
    <t xml:space="preserve">     Deuda en euros</t>
  </si>
  <si>
    <t xml:space="preserve">     Deuda en yenes</t>
  </si>
  <si>
    <t xml:space="preserve">     Deuda en otras monedas extranjeras</t>
  </si>
  <si>
    <t xml:space="preserve">    - Capital </t>
  </si>
  <si>
    <t>Activos financieros con cargo a provincias</t>
  </si>
  <si>
    <t>U$S - LEY ARG (TVPA)</t>
  </si>
  <si>
    <t>ARP - LEY ARG (TVPP)</t>
  </si>
  <si>
    <t>EUR - LEY INGLESA (TVPE)</t>
  </si>
  <si>
    <t>A.1.3</t>
  </si>
  <si>
    <t xml:space="preserve">    PRÉSTAMOS GARANTIZADOS</t>
  </si>
  <si>
    <t xml:space="preserve">  VARIACIONES</t>
  </si>
  <si>
    <t>Préstamos Organismos Multilaterales</t>
  </si>
  <si>
    <t xml:space="preserve">   - BID</t>
  </si>
  <si>
    <t xml:space="preserve">   - BIRF</t>
  </si>
  <si>
    <t xml:space="preserve">   - FONPLATA</t>
  </si>
  <si>
    <t xml:space="preserve">   - FIDA</t>
  </si>
  <si>
    <t xml:space="preserve">    ORGANISMOS OFICIALES</t>
  </si>
  <si>
    <t xml:space="preserve">    ORGANISMOS INTERNACIONALES</t>
  </si>
  <si>
    <t xml:space="preserve">    BANCA COMERCIAL</t>
  </si>
  <si>
    <t xml:space="preserve">    - Moneda nacional</t>
  </si>
  <si>
    <t>Saldo Bruto</t>
  </si>
  <si>
    <t>Miles de u$s</t>
  </si>
  <si>
    <t>Miles de $</t>
  </si>
  <si>
    <t xml:space="preserve">    CAPITAL</t>
  </si>
  <si>
    <t xml:space="preserve"> POR INSTRUMENTO Y POR TIPO DE PLAZO</t>
  </si>
  <si>
    <t xml:space="preserve">    ADELANTOS TRANSITORIOS BCRA</t>
  </si>
  <si>
    <t>OTROS</t>
  </si>
  <si>
    <t>TOTAL</t>
  </si>
  <si>
    <t xml:space="preserve">   - CAF</t>
  </si>
  <si>
    <t>FLUJOS Y VARIACIONES</t>
  </si>
  <si>
    <t xml:space="preserve"> - En miles u$s -</t>
  </si>
  <si>
    <t>Concepto</t>
  </si>
  <si>
    <t>Capital</t>
  </si>
  <si>
    <t>Acumulado</t>
  </si>
  <si>
    <t>Moneda</t>
  </si>
  <si>
    <t>%</t>
  </si>
  <si>
    <t xml:space="preserve"> </t>
  </si>
  <si>
    <t>Denominación</t>
  </si>
  <si>
    <t>Vencimiento</t>
  </si>
  <si>
    <t>Total</t>
  </si>
  <si>
    <t>EMITIDOS EN MONEDA NACIONAL</t>
  </si>
  <si>
    <t>En miles de u$s</t>
  </si>
  <si>
    <t>Fecha de emisión</t>
  </si>
  <si>
    <t>Valor nominal original en circulación</t>
  </si>
  <si>
    <t>AMPAROS Y EXCEPCIONES</t>
  </si>
  <si>
    <t>(Continuación)</t>
  </si>
  <si>
    <t>TOTALES</t>
  </si>
  <si>
    <t>TIPO DE ACREEDOR</t>
  </si>
  <si>
    <t>Junio</t>
  </si>
  <si>
    <t xml:space="preserve">    LETRAS DEL TESORO</t>
  </si>
  <si>
    <t>Dto.1023/7-7-95/M.C.B.A.</t>
  </si>
  <si>
    <t>SECRETARÍA DE FINANZAS</t>
  </si>
  <si>
    <t>TÍTULOS PÚBLICOS</t>
  </si>
  <si>
    <t xml:space="preserve">    INTERÉS</t>
  </si>
  <si>
    <t>TÍTULOS PÚBLICOS Y LETRAS DEL TESORO</t>
  </si>
  <si>
    <t>I- TÍTULOS COLOCADOS</t>
  </si>
  <si>
    <t>PTMO. GAR. TASA FIJA BONTE 27</t>
  </si>
  <si>
    <t>PTMO. GAR. TASA FIJA GL 27</t>
  </si>
  <si>
    <t>PTMO. GAR. TASA VAR. GL 27</t>
  </si>
  <si>
    <t>PTMO. GAR. TASA VAR. GL 30</t>
  </si>
  <si>
    <t>PTMO. GAR. TASA FIJA GL 30</t>
  </si>
  <si>
    <t>PTMO. GAR. TASA FIJA GL 31</t>
  </si>
  <si>
    <t>PTMO. GAR. TASA FIJA GL 31 MEGA</t>
  </si>
  <si>
    <t>PTMO. GAR. TASA VAR. GL 31 MEGA</t>
  </si>
  <si>
    <t>ACTIVOS FINANCIEROS - CON CARGO A LAS PROVINCIAS</t>
  </si>
  <si>
    <t>Provincia</t>
  </si>
  <si>
    <t>Buenos Aires</t>
  </si>
  <si>
    <t>Catamarca</t>
  </si>
  <si>
    <t>Chaco</t>
  </si>
  <si>
    <t>Chubut</t>
  </si>
  <si>
    <t>Córdoba</t>
  </si>
  <si>
    <t>Corrientes</t>
  </si>
  <si>
    <t>Entre Ríos</t>
  </si>
  <si>
    <t>Formosa</t>
  </si>
  <si>
    <t>Valor nominal residual en circulación (1)</t>
  </si>
  <si>
    <t>Valor nominal actualizado en circulación (2)</t>
  </si>
  <si>
    <t>Valor nominal original en circulación (1)</t>
  </si>
  <si>
    <t>Valor nominal residual en circulación (2)</t>
  </si>
  <si>
    <t xml:space="preserve">Valor nominal actualizado en circulación (3) </t>
  </si>
  <si>
    <t xml:space="preserve">(1) En el caso de los préstamos garantizados, el monto surge de multiplicar por 1,40 el VNO en circulación. </t>
  </si>
  <si>
    <t>Atrasos de Interés (1)</t>
  </si>
  <si>
    <t>(1) No incluye intereses moratorios ni punitorios.</t>
  </si>
  <si>
    <t>Efecto de la variación de la relación DEG/dólar (1)</t>
  </si>
  <si>
    <t>Efecto de la variación de la relación del dólar con otras monedas (2)</t>
  </si>
  <si>
    <t xml:space="preserve">(1) El DEG es una canasta de monedas. </t>
  </si>
  <si>
    <t>Coeficiente de pesificación (1)</t>
  </si>
  <si>
    <t>DEUDA EN SITUACIÓN DE PAGO NORMAL (1)</t>
  </si>
  <si>
    <t>OTROS (1)</t>
  </si>
  <si>
    <t>(1) Incluye bonos de consolidación, amparos y excepciones.</t>
  </si>
  <si>
    <t>Organismos Internacionales - Principal a Cargo de Provincias (1)</t>
  </si>
  <si>
    <t xml:space="preserve">        CORTO PLAZO (2)</t>
  </si>
  <si>
    <t>PAGARÉS DEL TESORO</t>
  </si>
  <si>
    <t>II- DEUDA DIRECTA</t>
  </si>
  <si>
    <t>III- DEUDA INDIRECTA</t>
  </si>
  <si>
    <t>(1) Factor de conversión de dólares a pesos aplicable cuando a las obligaciones corresponde pesificarlas a un valor de 1,40 más CER (por ejemplo, depósitos bancarios y deudas del sector público, en dólares, con legislación nacional).</t>
  </si>
  <si>
    <t xml:space="preserve"> b) Emisión Bonos de Consolidación</t>
  </si>
  <si>
    <t xml:space="preserve"> Avales</t>
  </si>
  <si>
    <t xml:space="preserve">    TÍTULOS PÚBLICOS Y LETRAS DEL TESORO</t>
  </si>
  <si>
    <t xml:space="preserve">    AVALES</t>
  </si>
  <si>
    <t xml:space="preserve">    BILATERALES</t>
  </si>
  <si>
    <t xml:space="preserve">    OTROS</t>
  </si>
  <si>
    <t>TÍTULOS PÚBLICOS, LETRAS DEL TESORO, PRÉSTAMOS GARANTIZADOS Y PAGARÉS</t>
  </si>
  <si>
    <t xml:space="preserve">    BANCA COMERCIAL </t>
  </si>
  <si>
    <t xml:space="preserve"> Títulos Públicos </t>
  </si>
  <si>
    <t xml:space="preserve">  Como % del total de servicios (2)</t>
  </si>
  <si>
    <t xml:space="preserve">                Tasa Libo</t>
  </si>
  <si>
    <t>TOTAL DESEMBOLSOS (I)</t>
  </si>
  <si>
    <t>TOTAL CAPITAL REEMBOLSADO (II)</t>
  </si>
  <si>
    <t>CAPITAL NETO (I) + (II)</t>
  </si>
  <si>
    <t>(1) No incluye estimación del pago eventual por los Valores Negociables Vinculadas al PBI.</t>
  </si>
  <si>
    <t>Adelantos Transitorios del BCRA</t>
  </si>
  <si>
    <t>Letras del Tesoro - Organismos Públicos</t>
  </si>
  <si>
    <t>Pagarés del Tesoro</t>
  </si>
  <si>
    <t xml:space="preserve"> - Pagarés del Tesoro</t>
  </si>
  <si>
    <t xml:space="preserve">   PRÉSTAMOS GARANTIZADOS</t>
  </si>
  <si>
    <t xml:space="preserve">     Pagaré 2038 - B.N.A.</t>
  </si>
  <si>
    <t xml:space="preserve">    PAGARÉS DEL TESORO</t>
  </si>
  <si>
    <t xml:space="preserve"> POR LEGISLACIÓN, INSTRUMENTO Y SITUACIÓN</t>
  </si>
  <si>
    <t>I- LEGISLACIÓN ARGENTINA</t>
  </si>
  <si>
    <t>PRÉSTAMOS GARANTIZADOS</t>
  </si>
  <si>
    <t>BONOS DE CONSOLIDACIÓN</t>
  </si>
  <si>
    <t>BONOS DE LA REESTRUCTURACIÓN - DTO. 1735/04 y 563/10</t>
  </si>
  <si>
    <t xml:space="preserve">  Bonos de Consolidación en Moneda Nacional 8va. Serie</t>
  </si>
  <si>
    <t xml:space="preserve">  Bonos de Consolidación en Moneda Nacional ajustable por CER  6ta. Serie</t>
  </si>
  <si>
    <t>. CON CARGO AL MERCADO CENTRAL</t>
  </si>
  <si>
    <t xml:space="preserve">  Capital</t>
  </si>
  <si>
    <t>En moneda de origen</t>
  </si>
  <si>
    <t>Denominación (2)</t>
  </si>
  <si>
    <t>Valor remanente total (1)</t>
  </si>
  <si>
    <t>En miles de U$S</t>
  </si>
  <si>
    <t>(1) Los pagos correspondientes a las Unidades Vinculadas al PBI son contingentes y se supeditan a la concurrencia de tres condiciones:</t>
  </si>
  <si>
    <t xml:space="preserve">       1- Para el año de referencia, el PBI Real Efectivo supera el Caso Base del PBI.</t>
  </si>
  <si>
    <t xml:space="preserve">       2- Para el año de referencia, el crecimiento anual en el PBI Real Efectivo supera la tasa de crecimiento indicada para ese año en el Caso Base del PBI.</t>
  </si>
  <si>
    <t xml:space="preserve">       3- El total de los pagos efectuados sobre un Valor Negociable Vinculado al PBI no supere a 0,48 medido por unidad de moneda.</t>
  </si>
  <si>
    <t>(2) Entre paréntesis figura - cuando corresponde - el Código MAE (Mercado Abierto Electrónico) asignado a cada Valor Negociable emitido y autorizado a cotizar.</t>
  </si>
  <si>
    <t>(3)Las cantidades expresadas en Valor Nocional se refieren a los valores de los activos subyacentes (deuda reestructurada) que les dieron origen.  Los Valores Negociables Vinculados al PBI representan derechos contingentes a percibir pagos, sujeto a las condiciones establecidas en el prospecto de reestructuración de la deuda (Dec. 1735/04), incluyendo la de crecimiento del PBI argentino por encima de lo proyectado en dicho prospecto.  Dado su carácter contingente, los Valores Negociables Vinculados al PBI no están contabilizados como deuda pública.</t>
  </si>
  <si>
    <t>(4) Valor remanente total. Es la diferencia entre el máximo a pagar de 48 unidades por cada 100 de valor nocional y la suma de los montos pagados hasta la actualidad, de acuerdo con las condiciones establecidas en las respectivas normas de emisión.</t>
  </si>
  <si>
    <t>U$S- LEY NY (TVPY-TVYO)</t>
  </si>
  <si>
    <t>U$S- LEY ARG (TVPA)</t>
  </si>
  <si>
    <t>ARP-LEY ARG (TVPP)</t>
  </si>
  <si>
    <t>EUR-LEY INGLESA (TVPE)</t>
  </si>
  <si>
    <t>YEN- LEY JAPONESA</t>
  </si>
  <si>
    <t>III- MEDIANO Y LARGO PLAZO</t>
  </si>
  <si>
    <t>IV- CORTO PLAZO</t>
  </si>
  <si>
    <t xml:space="preserve">     CAPITAL</t>
  </si>
  <si>
    <t xml:space="preserve">     ATRASOS DE INTERÉS</t>
  </si>
  <si>
    <t xml:space="preserve">        CAPITAL</t>
  </si>
  <si>
    <t xml:space="preserve">    - Moneda extranjera</t>
  </si>
  <si>
    <t>Moneda local (1)</t>
  </si>
  <si>
    <t xml:space="preserve">        Tasa cero</t>
  </si>
  <si>
    <t xml:space="preserve">     Deuda en otras monedas extranjeras (2)</t>
  </si>
  <si>
    <t>(1) La deuda emitida en dólares, pero cuyo pago de capital e interés es en pesos, se clasifica como deuda en Moneda Local.</t>
  </si>
  <si>
    <t>LETRAS DEL TESORO (1)</t>
  </si>
  <si>
    <t>TASA PROMEDIO PONDERADA (1)</t>
  </si>
  <si>
    <t>(2)  Intereses compensatorios estimados, devengados e impagos con posterioridad a la fecha de vencimiento de cada título.</t>
  </si>
  <si>
    <t>LETES/U$S/15-3-2002(P)</t>
  </si>
  <si>
    <t>LETES/U$S/15-2-2002(P)</t>
  </si>
  <si>
    <t>LETES/U$S/8-3-2002(P)</t>
  </si>
  <si>
    <t>LETES/U$S/22-2-2002(P)</t>
  </si>
  <si>
    <t>LETES/U$S/22-3-2002(P)</t>
  </si>
  <si>
    <t>BONEX/1992(P)</t>
  </si>
  <si>
    <t>FERROBONOS(P)</t>
  </si>
  <si>
    <t>PRE4(P)</t>
  </si>
  <si>
    <t>PRO2(P)</t>
  </si>
  <si>
    <t>PRO4(P)</t>
  </si>
  <si>
    <t>PRO6(P)</t>
  </si>
  <si>
    <t>PRO8(P)</t>
  </si>
  <si>
    <t>PRO10(P)</t>
  </si>
  <si>
    <t>PRE6(P)</t>
  </si>
  <si>
    <t>BONTES/U$S/11,75%/2006(P)</t>
  </si>
  <si>
    <t>BONTES/U$S/12,125%/2005(P)</t>
  </si>
  <si>
    <t>BONTES/U$S/11,75%/2003(P)</t>
  </si>
  <si>
    <t>BONTES/U$S/8,75%/2002(P)</t>
  </si>
  <si>
    <t>BONTES/U$S/ENC.+3,2%/2003(P)</t>
  </si>
  <si>
    <t>BONTES/U$S/11,25%/2004(P)</t>
  </si>
  <si>
    <t>BONO/U$S/ENC.+4%/2002(P)</t>
  </si>
  <si>
    <t>BONO/U$S/ENC.+3,3%/2002(P)</t>
  </si>
  <si>
    <t>BONO/U$S/9,00%/2002(P)</t>
  </si>
  <si>
    <t>BONO/U$S/ENC.+4.35%/2004(P)</t>
  </si>
  <si>
    <t>DISCOUNT/DEM/L.+0,8125%/2023</t>
  </si>
  <si>
    <t>EUROLETRA/EUR/T.FIJA/2010</t>
  </si>
  <si>
    <t>EUROLETRA/EUR/EURIB.+5,1%/2004</t>
  </si>
  <si>
    <t>EUROLETRA/EUR/9,25%/2004</t>
  </si>
  <si>
    <t>EUROLETRA/EUR/10%/2007</t>
  </si>
  <si>
    <t>EURLETRA/ITL/10%-7,625%/2007</t>
  </si>
  <si>
    <t>EUROLETRA/DEM/10,5%/2002</t>
  </si>
  <si>
    <t>EUROLETRA/DEM/8,5%/2005</t>
  </si>
  <si>
    <t>EURO-BONO/ESP/7,5%/2002</t>
  </si>
  <si>
    <t>EUROLETRA/EUR/9,5%/2028</t>
  </si>
  <si>
    <t>EUROLETRA/EUR/8,5%/2010</t>
  </si>
  <si>
    <t>EUROLETRA/ITL/LIBOR+2,5%/2005</t>
  </si>
  <si>
    <t>EUROLETRA/EUR/10,5%-7%/2004</t>
  </si>
  <si>
    <t>BONO R.A./EUR/8,5%/2004</t>
  </si>
  <si>
    <t>EUROLETRA/JPY/3,5%/2009</t>
  </si>
  <si>
    <t>BONO R.A./JPY/4,85%/2005</t>
  </si>
  <si>
    <t>PAR/U$S/6%/2023</t>
  </si>
  <si>
    <t>FLOATING RATE/U$S/L+0,8125%/05</t>
  </si>
  <si>
    <t>GLOBAL BOND/U$S/8,375%/2003</t>
  </si>
  <si>
    <t>GLOBAL BOND/U$S/11%/2006</t>
  </si>
  <si>
    <t>GLOBAL BOND/U$S/11,375%/2017</t>
  </si>
  <si>
    <t>GLOBAL BOND/U$S/9,75%/2027</t>
  </si>
  <si>
    <t>SPAN/U$S/T.DIVERSAS/2002</t>
  </si>
  <si>
    <t>FRANS/U$S/T.FLOTANTE/2005</t>
  </si>
  <si>
    <t>GLOBAL BOND/U$S/8,875%/2029</t>
  </si>
  <si>
    <t>GLOBAL BOND/U$S/11%/2005</t>
  </si>
  <si>
    <t>GLOBAL BOND/U$S/12,125%/2019</t>
  </si>
  <si>
    <t>EUROLETRA/U$S/LIBOR+5,75%/2004</t>
  </si>
  <si>
    <t>GLOBAL BOND/U$S/11,75%/2009</t>
  </si>
  <si>
    <t>GLOBAL BOND/U$S/T.CERO/2004</t>
  </si>
  <si>
    <t>GLOBAL BOND/U$S/10,25%/2030</t>
  </si>
  <si>
    <t>GLOBAL BOND/U$S/12,375%/2012</t>
  </si>
  <si>
    <t>EUROLETRA/U$S/BAD.+2,98%/2004</t>
  </si>
  <si>
    <t>EUROLETRA/U$S/ENC.+4,95%/2004</t>
  </si>
  <si>
    <t>BONTES/U$S/ENCUESTA+3,2%/2003</t>
  </si>
  <si>
    <t>GLOBAL BOND/U$S/12%/2020</t>
  </si>
  <si>
    <t>GLOBAL BOND/U$S/11,375%/2010</t>
  </si>
  <si>
    <t>BONO/U$S/ENCUESTA+4%/2002</t>
  </si>
  <si>
    <t>GLOBAL BOND/U$S/11,75%/2015</t>
  </si>
  <si>
    <t>BONO/U$S/ENCUESTA+3,3%/2002</t>
  </si>
  <si>
    <t>BONO/U$S/ENCUESTA+4.35%/2004</t>
  </si>
  <si>
    <t>GLOBAL BOND/U$S/7%-15,5%/2008</t>
  </si>
  <si>
    <t>GLOBAL BOND/U$S/12,25%/2018</t>
  </si>
  <si>
    <t>GLOBAL BOND/U$S/12%/2031</t>
  </si>
  <si>
    <t>GLOBAL BOND/$/10%-12%/2008</t>
  </si>
  <si>
    <t>DISCOUNT/U$S/L.+0,8125%/2023</t>
  </si>
  <si>
    <t>Julio</t>
  </si>
  <si>
    <t>Agosto</t>
  </si>
  <si>
    <t>Septiembre</t>
  </si>
  <si>
    <t>MINISTERIO DE FINANZAS</t>
  </si>
  <si>
    <t>BONTE/$/15,50%/17-10-2026</t>
  </si>
  <si>
    <t>BONTE/$/16,00%/17-10-2023</t>
  </si>
  <si>
    <t>BONTE/$/18,20%/03-10-2021</t>
  </si>
  <si>
    <t xml:space="preserve">  Consolidación en Efectivo</t>
  </si>
  <si>
    <t>DEUDA DE LA ADMINISTRACIÓN CENTRAL</t>
  </si>
  <si>
    <t xml:space="preserve">   - OFID</t>
  </si>
  <si>
    <t>EUROLETRA/DEM/12%/2016</t>
  </si>
  <si>
    <t xml:space="preserve">   Emisión Canje 2010</t>
  </si>
  <si>
    <t>POR RESIDENCIA DEL TENEDOR</t>
  </si>
  <si>
    <t>(En miles de millones de u$s)</t>
  </si>
  <si>
    <t>Período</t>
  </si>
  <si>
    <t>Total Deuda</t>
  </si>
  <si>
    <t>Deuda Externa</t>
  </si>
  <si>
    <t>Deuda Interna</t>
  </si>
  <si>
    <t xml:space="preserve">% Deuda Externa </t>
  </si>
  <si>
    <t>n/d</t>
  </si>
  <si>
    <t>2. ORGANISMOS INTERNACIONALES</t>
  </si>
  <si>
    <t>3. ACREEDORES OFICIALES</t>
  </si>
  <si>
    <t>4. BANCOS COMERCIALES</t>
  </si>
  <si>
    <t>Fuente: elaboración propia en base a las estimaciones trimestrales de la Dirección Nacional de Cuentas Internacionales, publicadas por el INDEC.</t>
  </si>
  <si>
    <t>Badlar Bancos Privados + 2,00%</t>
  </si>
  <si>
    <t>BONAR/U$S/5,75%/18-04-2025</t>
  </si>
  <si>
    <t>BONAR/U$S/7,625%/18-04-2037</t>
  </si>
  <si>
    <t xml:space="preserve">     · Deuda no ajustable por CER</t>
  </si>
  <si>
    <t xml:space="preserve"> Préstamos Garantizados</t>
  </si>
  <si>
    <t xml:space="preserve"> Garantías a las provincias</t>
  </si>
  <si>
    <t xml:space="preserve">        ATRASOS DE INTERÉS</t>
  </si>
  <si>
    <t xml:space="preserve">  Atrasos de Interés</t>
  </si>
  <si>
    <t xml:space="preserve"> - EN SITUACIÓN DE PAGO NORMAL</t>
  </si>
  <si>
    <t xml:space="preserve">    - Atrasos de Interés</t>
  </si>
  <si>
    <t xml:space="preserve">  PRÉSTAMOS GARANTIZADOS</t>
  </si>
  <si>
    <t xml:space="preserve">. CON CARGO AL BANCO CENTRAL DE LA REPÚBLICA ARGENTINA </t>
  </si>
  <si>
    <t>. CON CARGO AL GOBIERNO DE LA CIUDAD AUTÓNOMA DE BUENOS AIRES</t>
  </si>
  <si>
    <t>II- LEGISLACIÓN EXTRANJERA</t>
  </si>
  <si>
    <t>Valor Nocional 
(en miles) 
(3)</t>
  </si>
  <si>
    <t>Valor remanente c/100 de valor nocional 
(4)</t>
  </si>
  <si>
    <t>En moneda de origen 
(en miles)</t>
  </si>
  <si>
    <t>PAGARÉ 2038-BNA</t>
  </si>
  <si>
    <t xml:space="preserve"> TÍTULOS PÚBLICOS, LETRAS DEL TESORO Y PAGARÉS</t>
  </si>
  <si>
    <t>EMITIDOS EN MONEDA EXTRANJERA</t>
  </si>
  <si>
    <t xml:space="preserve"> PRÉSTAMOS</t>
  </si>
  <si>
    <t>(1) Incluye deuda a vencer y vencimientos pagados por el Tesoro Nacional pendientes de reembolso.</t>
  </si>
  <si>
    <t>1. BONOS Y TÍTULOS PÚBLICOS</t>
  </si>
  <si>
    <t>Intereses Compensatorios (2)</t>
  </si>
  <si>
    <t xml:space="preserve">       Adelantos Transitorios BCRA</t>
  </si>
  <si>
    <t>Letras en Garantía</t>
  </si>
  <si>
    <t>(1) Incluye las Letras en Garantía.</t>
  </si>
  <si>
    <t xml:space="preserve"> Letras en Garantía</t>
  </si>
  <si>
    <t xml:space="preserve">   - BCIE</t>
  </si>
  <si>
    <t xml:space="preserve">(2) Incluye: Corona Danesa, Corona Sueca, Dólar Canadiense, Dólar Australiano, Dinar Kuwaití y Dirham de los Emiratos Árabes Unidos. </t>
  </si>
  <si>
    <t xml:space="preserve">INDICADORES </t>
  </si>
  <si>
    <t>2005 (1)</t>
  </si>
  <si>
    <t>2006 (1)</t>
  </si>
  <si>
    <t>2007 (1)</t>
  </si>
  <si>
    <t>2008 (1)</t>
  </si>
  <si>
    <t xml:space="preserve"> 2009 (1) </t>
  </si>
  <si>
    <t>Intereses Totales Pagados</t>
  </si>
  <si>
    <t>(2)</t>
  </si>
  <si>
    <t>Servicios Totales Pagados</t>
  </si>
  <si>
    <t>Deuda en Moneda Extranjera</t>
  </si>
  <si>
    <t>Deuda Ajustable por CER</t>
  </si>
  <si>
    <t>-</t>
  </si>
  <si>
    <t>Deuda con Tasa Variable</t>
  </si>
  <si>
    <t xml:space="preserve">Servicios de Capital - Vencimientos a 2 años </t>
  </si>
  <si>
    <t>Vida Promedio de la Deuda Bruta</t>
  </si>
  <si>
    <t>Como % de Reservas</t>
  </si>
  <si>
    <t>Como % de Exportaciones (*)</t>
  </si>
  <si>
    <t>Como % de los Recursos Tributarios</t>
  </si>
  <si>
    <t>2010 (1)</t>
  </si>
  <si>
    <t xml:space="preserve">2011 (1) </t>
  </si>
  <si>
    <t xml:space="preserve">2012 (1) </t>
  </si>
  <si>
    <t>2013 (1)</t>
  </si>
  <si>
    <t>2014 (1)</t>
  </si>
  <si>
    <t>2015 (1)</t>
  </si>
  <si>
    <t>2016 (1)</t>
  </si>
  <si>
    <t>(*) Indicadores ajustados a partir del año 2004 a raíz de cambio en la metodología del cálculo del PBI publicada por el INDEC.</t>
  </si>
  <si>
    <t>(2) Proceso de reestructuración de la deuda instrumentada en títulos públicos.</t>
  </si>
  <si>
    <t>2017 (1)</t>
  </si>
  <si>
    <t>ACTIVOS FINANCIEROS RELACIONADOS CON DEUDA ELEGIBLE PENDIENTE DE REESTRUCTURACIÓN</t>
  </si>
  <si>
    <t>Enero</t>
  </si>
  <si>
    <t xml:space="preserve">       Letras en Garantía</t>
  </si>
  <si>
    <t>BONAR/$/BADLAR+200PB/03-04-2022</t>
  </si>
  <si>
    <t>Tasa Badlar Pública</t>
  </si>
  <si>
    <t>BONAR/U$S/8,75%/07-05-2024</t>
  </si>
  <si>
    <t xml:space="preserve">PAR/$+CER/TASA FIJA/31-12-2038/DTO. 1735-04 </t>
  </si>
  <si>
    <t>PAR/$+CER/TASA FIJA/31-12-2038/DTO. 563-10</t>
  </si>
  <si>
    <t>DISCOUNT/$+CER/5,83%/31-12-2033/DTO. 1735-04</t>
  </si>
  <si>
    <t>DISCOUNT/$+CER/5,83%/31-12-2033/DTO. 563-10</t>
  </si>
  <si>
    <t>CUASIPAR/$+CER/3,31%/31-12-2045/DTO. 1735-04</t>
  </si>
  <si>
    <t>PAR/U$S/TASA FIJA/31-12-2038/DTO. 1735-04/LEY ARG</t>
  </si>
  <si>
    <t>PAR/U$S/TASA FIJA/31-12-2038/DTO. 563-10/LEY NY</t>
  </si>
  <si>
    <t>PAR/U$S/TASA FIJA/31-12-2038/DTO. 563-10/LEY ARG</t>
  </si>
  <si>
    <t>PAR/EUR/TASA FIJA/31-12-2038/DTO. 563-10</t>
  </si>
  <si>
    <t>PAR/JPY/TASA FIJA/31-12-2038/DTO. 1735-04</t>
  </si>
  <si>
    <t>PAR/JPY/TASA FIJA/31-12-2038/DTO. 563-10</t>
  </si>
  <si>
    <t>DISCOUNT/JPY/4,33%/31-12-2033/DTO. 1735-04</t>
  </si>
  <si>
    <t>DISCOUNT/JPY/4,33%/31-12-2033/DTO. 563-10</t>
  </si>
  <si>
    <t>LETRAS EN GARANTIA</t>
  </si>
  <si>
    <t>Libor-1,00%</t>
  </si>
  <si>
    <t xml:space="preserve">   - FMI</t>
  </si>
  <si>
    <t>LETRA/U$S/FOI/28-06-2022</t>
  </si>
  <si>
    <t>LETRA/U$S/FOI/25-08-2024</t>
  </si>
  <si>
    <t xml:space="preserve"> . FMI</t>
  </si>
  <si>
    <t xml:space="preserve">  PRESTAMOS GARANTIZADOS</t>
  </si>
  <si>
    <t>CORTO PLAZO</t>
  </si>
  <si>
    <t>MEDIANO Y LARGO PLAZO</t>
  </si>
  <si>
    <t xml:space="preserve"> Pagaré 2038 - B.N.A.</t>
  </si>
  <si>
    <t xml:space="preserve"> · Ajustable por CER</t>
  </si>
  <si>
    <t xml:space="preserve"> · No ajustable por CER</t>
  </si>
  <si>
    <t>BONCER/$+CER/4,00%/06-03-2023</t>
  </si>
  <si>
    <t>BONCER/$+CER/4,00%/27-04-2025</t>
  </si>
  <si>
    <t xml:space="preserve"> (1) Incluye operaciones de hasta un año de plazo.</t>
  </si>
  <si>
    <t>Como % del PIB(*)</t>
  </si>
  <si>
    <t xml:space="preserve">    TÍTULOS PÚBLICOS</t>
  </si>
  <si>
    <t xml:space="preserve"> Letras en garantía</t>
  </si>
  <si>
    <t xml:space="preserve"> c) Avales netos de cancelaciones</t>
  </si>
  <si>
    <t>BONAR/$/6,72763943919512%/31-12-2028</t>
  </si>
  <si>
    <t xml:space="preserve">   - BEI</t>
  </si>
  <si>
    <t>(2) Incluye operaciones de hasta un año de plazo.</t>
  </si>
  <si>
    <t>LETRAS EN GARANTÍA</t>
  </si>
  <si>
    <t xml:space="preserve">    LETRAS DEL TESORO </t>
  </si>
  <si>
    <t>BONCER/$+CER/8,50%/29-11-2022</t>
  </si>
  <si>
    <t>2018 (1)</t>
  </si>
  <si>
    <t xml:space="preserve">     FUCO</t>
  </si>
  <si>
    <t>PR13/$+CER/2,00%/15-03-2024</t>
  </si>
  <si>
    <t>(2) Incluye: Libras esterlinas, Franco Suizo, Corona Danesa, Corona Sueca, Dólar Canadiense, Dinar Kuwaiti, Dólar Australiano y Dirham de Emiratos Árabes Unidos.</t>
  </si>
  <si>
    <t>Deuda de la Administración Central - Por instrumento y tipo de plazo</t>
  </si>
  <si>
    <t>Títulos públicos y letras del tesoro emitidos en moneda nacional</t>
  </si>
  <si>
    <t>Títulos públicos, letras del tesoro, pagarés y préstamos garantizados emitidos en moneda nacional y ajustables por CER</t>
  </si>
  <si>
    <t>Títulos públicos, letras del tesoro y pagarés emitidos en moneda extranjera</t>
  </si>
  <si>
    <t>Serie de Tipos de Cambio y Coeficiente de Estabilización de Referencia (CER)</t>
  </si>
  <si>
    <t>Activos financieros de la Administración Central</t>
  </si>
  <si>
    <t>Flujos netos anuales con Organismos Internacionales</t>
  </si>
  <si>
    <t>I- DEUDA BRUTA + VALORES NEGOCIABLES VINCULADOS AL PBI (II + VI)</t>
  </si>
  <si>
    <t>DEUDA BRUTA + VALORES NEGOCIABLES VINCULADOS AL PBI</t>
  </si>
  <si>
    <t>Total Deuda Bruta</t>
  </si>
  <si>
    <t xml:space="preserve">     Deuda en Derechos especiales de giro</t>
  </si>
  <si>
    <t>POR DEUDA DIRECTA E INDIRECTA</t>
  </si>
  <si>
    <t>POR MONEDA Y TASA</t>
  </si>
  <si>
    <t>VIDA PROMEDIO (1)</t>
  </si>
  <si>
    <t xml:space="preserve"> POR INSTRUMENTO</t>
  </si>
  <si>
    <t>(1) Nota Metodológica: Cálculo realizado sobre la deuda en situación de pago normal.</t>
  </si>
  <si>
    <t>SERIE POR TRIMESTRE Y POR INSTRUMENTO</t>
  </si>
  <si>
    <t>I- DEUDA BRUTA + VALORES NEGOCIABLES VINCULADOS AL PBI ( II+VII )</t>
  </si>
  <si>
    <t>Efecto de las diferencias de cambio del período sobre el stock de Deuda de la Administración Central</t>
  </si>
  <si>
    <t>PERFIL DE VENCIMIENTOS DE LA DEUDA EN SITUACIÓN DE PAGO NORMAL</t>
  </si>
  <si>
    <t xml:space="preserve"> TOTAL</t>
  </si>
  <si>
    <t xml:space="preserve"> - DEUDA BRUTA </t>
  </si>
  <si>
    <t>I- DEUDA BRUTA (II + III)</t>
  </si>
  <si>
    <t>II- DEUDA BRUTA (III + IV + V)</t>
  </si>
  <si>
    <t>III- DEUDA EN SITUACIÓN DE PAGO NORMAL</t>
  </si>
  <si>
    <t>VIII- DEUDA NETA (II - VII)</t>
  </si>
  <si>
    <t>II- DEUDA BRUTA ( III+IV+V+VI )</t>
  </si>
  <si>
    <t>Deuda elegible pendiente de reestructuración</t>
  </si>
  <si>
    <t>Deuda Bruta de la Administración Central (Excluida la elegible pendiente de reestructuración)</t>
  </si>
  <si>
    <t>Como % Deuda Bruta de la Administración Central (Excluida la elegible pendiente de reestructuración)</t>
  </si>
  <si>
    <t>Deuda Bruta de la Administración Central</t>
  </si>
  <si>
    <t>Deuda Externa de la Administración Central (3)</t>
  </si>
  <si>
    <t xml:space="preserve">Deuda Externa de la Administración Central (3) </t>
  </si>
  <si>
    <t>(3) Fuente: elaboración propia en base a las estimaciones trimestrales (utilizando el concepto de residencia) de la Dirección Nacional de Cuentas Internacionales, publicadas por el INDEC.</t>
  </si>
  <si>
    <t>Deuda Bruta de la Administración Central - Por Deuda Directa o Indirecta</t>
  </si>
  <si>
    <t>Deuda Bruta de la Administración Central - Por legislación, situación e instrumento</t>
  </si>
  <si>
    <t>Deuda Bruta de la Administración Central - Por tipo de moneda y tasa</t>
  </si>
  <si>
    <t>Tasa promedio ponderada por moneda e instrumento</t>
  </si>
  <si>
    <t>Vida promedio por instrumento</t>
  </si>
  <si>
    <t>DEUDA ELEGIBLE PENDIENTE DE REESTRUCTURACIÓN</t>
  </si>
  <si>
    <t>Deuda elegible pendiente de reestructuración, desagregada por instrumento</t>
  </si>
  <si>
    <t>DEUDA BRUTA DE LA ADMINISTRACIÓN CENTRAL</t>
  </si>
  <si>
    <t>Perfil anual de vencimientos de capital e interés de la Deuda Bruta de la Administración Central</t>
  </si>
  <si>
    <t>Perfil anual de vencimientos de capital de la Deuda Bruta de la Administración Central, desagregado por instrumento</t>
  </si>
  <si>
    <t>Perfil anual de vencimientos de interés de la Deuda Bruta de la Administración Central, desagregado por instrumento</t>
  </si>
  <si>
    <t>Deuda Bruta de la Administración Central - Por residencia del tenedor</t>
  </si>
  <si>
    <t>Deuda Bruta Externa de la Administración Central - Perfil de vencimientos de capital</t>
  </si>
  <si>
    <t>Indicadores de sostenibilidad de la Deuda Bruta de la Administración Central</t>
  </si>
  <si>
    <t>PERFIL DE VENCIMIENTOS DE CAPITAL E INTERÉS DE LA DEUDA BRUTA DE LA ADMINISTRACIÓN CENTRAL</t>
  </si>
  <si>
    <t>PERFIL MENSUAL DE VENCIMIENTOS DE CAPITAL DE LA DEUDA BRUTA DE LA ADMINISTRACIÓN CENTRAL</t>
  </si>
  <si>
    <t>PERFIL MENSUAL DE VENCIMIENTOS DE INTERÉS DE LA DEUDA BRUTA DE LA ADMINISTRACIÓN CENTRAL</t>
  </si>
  <si>
    <t>PERFIL ANUAL DE VENCIMIENTOS DE CAPITAL E INTERÉS DE LA DEUDA BRUTA DE LA ADMINISTRACIÓN CENTRAL</t>
  </si>
  <si>
    <t>PERFIL ANUAL DE VENCIMIENTOS DE CAPITAL DE LA DEUDA BRUTA DE LA ADMINISTRACIÓN CENTRAL</t>
  </si>
  <si>
    <t>PERFIL ANUAL DE VENCIMIENTOS DE INTERÉS DE LA DEUDA BRUTA DE LA ADMINISTRACIÓN CENTRAL</t>
  </si>
  <si>
    <t>ACTIVOS FINANCIEROS DE LA ADMINISTRACIÓN CENTAL (1)</t>
  </si>
  <si>
    <t>DEUDA BRUTA DE LA ADMINISTRACIÓN CENTRAL
EXCLUIDA LA DEUDA ELEGIBLE PENDIENTE DE REESTRUCTURACIÓN</t>
  </si>
  <si>
    <t>PERFIL DE VENCIMIENTOS DE CAPITAL DE LA DEUDA BRUTA EXTERNA DE LA ADMINISTRACIÓN CENTRAL
EXCLUIDA LA DEUDA ELEGIBLE PENDIENTE DE REESTRUCTURACIÓN</t>
  </si>
  <si>
    <t>INDICADORES DE SOSTENIBILIDAD DE LA DEUDA BRUTA DE LA ADMINISTRACIÓN CENTRAL</t>
  </si>
  <si>
    <t>(3) DLK: Instrumentos emitidos en u$s que se pagan en Pesos de acuerdo a la normativa de emisión.</t>
  </si>
  <si>
    <t>U$S</t>
  </si>
  <si>
    <t>U$S / Peso</t>
  </si>
  <si>
    <t xml:space="preserve"> GARANTÍAS PLAN BRADY  (2)</t>
  </si>
  <si>
    <t>(2) Datos provisorios</t>
  </si>
  <si>
    <t>DISCOUNT/USD/8,28%/31-12-2033/DTO. 1735-04/LEY ARG</t>
  </si>
  <si>
    <t>DISCOUNT/USD/8,28%/31-12-2033/DTO. 563-10/LEY ARG</t>
  </si>
  <si>
    <t xml:space="preserve">          · Bonos de consolidación</t>
  </si>
  <si>
    <t>Capitalización de Bonos del Canje, Préstamos Garantizados, Pagaré Banco Nación, Bonos de consolidación y Otros</t>
  </si>
  <si>
    <t xml:space="preserve"> · Bonos de consolidación</t>
  </si>
  <si>
    <t>(1) Comprende solamente Activos Financieros relacionados con operaciones de crédito público, excluyendo aquellos activos vinculados a la deuda elegible pendiente de reestructuración. No incluye deudas de Anses, AFIP, Lotería Nacional y otros organismos públicos por emisión de bonos de consolidación - Las cifras presentadas se encuentran en proceso de conciliación.</t>
  </si>
  <si>
    <t xml:space="preserve"> U$S-LEY ARG (TVPA)</t>
  </si>
  <si>
    <t xml:space="preserve"> ARG-LEY ARG (TVPP)</t>
  </si>
  <si>
    <t xml:space="preserve"> U$S-LEY NY (TVPY-TVYO)</t>
  </si>
  <si>
    <t xml:space="preserve"> YEN- LEY JAPONESA </t>
  </si>
  <si>
    <t>BONOS</t>
  </si>
  <si>
    <t xml:space="preserve">  AVALES</t>
  </si>
  <si>
    <t>Avales</t>
  </si>
  <si>
    <t xml:space="preserve"> - Avales</t>
  </si>
  <si>
    <t>5. LETRAS DEL TESORO</t>
  </si>
  <si>
    <t>6. AVALES</t>
  </si>
  <si>
    <t>7. DEUDA EN SITUACIÓN DE PAGO DIFERIDO</t>
  </si>
  <si>
    <t>Otras Operaciones (Bajas Ley n° 27.249, amparos y excepciones y otros ajustes)</t>
  </si>
  <si>
    <t>III- ORGANISMOS INTERNACIONALES - CON CARGO A PROVINCIAS</t>
  </si>
  <si>
    <t>BOCON PRE.2ºS./$/C.A./02/PRE3</t>
  </si>
  <si>
    <t>BOCON PRO.1ºS./$/C.A./07/PRO1</t>
  </si>
  <si>
    <t>BOCON PRO.2ºS./$/C.A./10/PRO3</t>
  </si>
  <si>
    <t>BOCON PRO.3ºS./$/C.A./07/PRO5</t>
  </si>
  <si>
    <t>BOCON PRO.5°S./$/C.A./07/PRO9</t>
  </si>
  <si>
    <t>BOCON PRO.1ºS./U$S/L./07/PRO2</t>
  </si>
  <si>
    <t>BOCON PRO.2ºS./U$S/L./10/PRO4</t>
  </si>
  <si>
    <t>BOCON PRO.3ºS./U$S/L./07/PRO6</t>
  </si>
  <si>
    <t>BOCON PRO.5ºS./U$S/L./07/PRO10</t>
  </si>
  <si>
    <t>Perfil mensual de vencimientos de capital de la Deuda Bruta de la Administración Central, desagregado por instrumento - 2021</t>
  </si>
  <si>
    <t>Perfil mensual de vencimientos de interés de la Deuda Bruta de la Administración Central, desagregado por instrumento - 2021</t>
  </si>
  <si>
    <t>MINISTERIO DE ECONOMÍA</t>
  </si>
  <si>
    <t>Letras Intransferibles</t>
  </si>
  <si>
    <t>2019 (1)</t>
  </si>
  <si>
    <t>(1) El cálculo no incluye la deuda elegible y no presentada al canje (Dtos. 1735/04 y 563/10) y no cancelada a la fecha en el marco de los acuerdos contemplados en la Ley n° 27.249, a excepción del ratio "Deuda Bruta de la Administración Central".</t>
  </si>
  <si>
    <t>BONCER/$/1,20%+CER/18-03-2022</t>
  </si>
  <si>
    <t>IV- DEUDA EN SITUACIÓN DE PAGO DIFERIDO (3)</t>
  </si>
  <si>
    <t>(2) Deuda en situacion de pago diferido, no elegible para canjes de Dtos. 1735/04 y 563/10.</t>
  </si>
  <si>
    <t>(3) Deuda en situacion de pago diferido, no elegible para canjes de Dtos. 1735/04 y 563/10.</t>
  </si>
  <si>
    <t>(4) Se trata de la deuda elegible y no presentada al canje (Dtos. 1735/04 y 563/10) y no cancelada a la fecha en el marco de los acuerdos contemplados en la Ley n° 27.249.</t>
  </si>
  <si>
    <t xml:space="preserve">(6) Valor remanente total. Es la diferencia entre el máximo a pagar de 48 unidades por cada 100 de valor nocional y la suma de los montos pagados hasta la actualidad, de acuerdo con las condiciones establecidas en las respectivas normas de emisión. </t>
  </si>
  <si>
    <t xml:space="preserve"> (4) Se trata de la deuda elegible y no presentada al canje (Dtos. 1735/04 y 563/10) y no cancelada a la fecha en el marco de los acuerdos contemplados en la Ley n° 27.249.</t>
  </si>
  <si>
    <t xml:space="preserve"> (5) Intereses compensatorios estimados, devengados e impagos con posterioridad a la fecha de vencimiento de cada título.</t>
  </si>
  <si>
    <t>DEUDA EN SITUACIÓN DE PAGO DIFERIDO (2)</t>
  </si>
  <si>
    <t xml:space="preserve">  Interés (3)</t>
  </si>
  <si>
    <t>DEUDA ELEGIBLE PENDIENTE DE REESTRUCTURACIÓN (4)</t>
  </si>
  <si>
    <t xml:space="preserve">  Intereses compensatorios (5)</t>
  </si>
  <si>
    <t xml:space="preserve"> (2) Deuda en situacion de pago diferido, no elegible para canjes de Dtos. 1735/04 y 563/10.</t>
  </si>
  <si>
    <t xml:space="preserve"> (3) No incluye intereses moratorios ni punitorios.</t>
  </si>
  <si>
    <t xml:space="preserve">    INTERÉS (4)</t>
  </si>
  <si>
    <t>V- DEUDA ELEGIBLE PENDIENTE DE REESTRUCTURACIÓN (5)</t>
  </si>
  <si>
    <t xml:space="preserve">        INTERESES COMPENSATORIOS (6)</t>
  </si>
  <si>
    <t>VI- VALORES NEGOCIABLES VINCULADOS AL PBI (7)</t>
  </si>
  <si>
    <t>VII- ACTIVOS FINANCIEROS (8)</t>
  </si>
  <si>
    <t>(5) Se trata de la deuda elegible y no presentada al canje (Dtos. 1735/04 y 563/10) y no cancelada a la fecha en el marco de los acuerdos contemplados en la Ley n° 27.249.</t>
  </si>
  <si>
    <t>(6) Intereses compensatorios estimados, devengados e impagos con posterioridad a la fecha de vencimiento de cada bono.</t>
  </si>
  <si>
    <t xml:space="preserve">(7) Valor remanente total. Es la diferencia entre el máximo a pagar de 48 unidades por cada 100 de valor nocional y la suma de los montos pagados hasta la actualidad, de acuerdo con las condiciones establecidas en las respectivas normas de emisión. </t>
  </si>
  <si>
    <t>(8) Activos Financieros son créditos a favor del Estado Nacional que se originan en operaciones de Crédito Público. Dato provisorio.</t>
  </si>
  <si>
    <t>(4) No incluye intereses moratorios ni punitorios.</t>
  </si>
  <si>
    <t xml:space="preserve"> EUR- LEY INGLESA (TVPE)</t>
  </si>
  <si>
    <t xml:space="preserve"> - EN SITUACIÓN DE PAGO DIFERIDO (1)</t>
  </si>
  <si>
    <t xml:space="preserve"> - ELEGIBLE PENDIENTE DE REESTRUCTURACIÓN (2)</t>
  </si>
  <si>
    <t xml:space="preserve">     INTERESES COMPENSATORIOS (3)</t>
  </si>
  <si>
    <t xml:space="preserve"> - VALORES NEGOCIABLES VINCULADOS AL PBI (4)</t>
  </si>
  <si>
    <t>(1) Deuda en situacion de pago diferido, no elegible para canjes de Dtos. 1735/04 y 563/10.</t>
  </si>
  <si>
    <t>(2) Se trata de la deuda elegible y no presentada al canje (Dtos. 1735/04 y 563/10) y no cancelada a la fecha en el marco de los acuerdos contemplados en la Ley n° 27.249.</t>
  </si>
  <si>
    <t>(3) Intereses compensatorios estimados, devengados e impagos con posterioridad a la fecha de vencimiento de cada título.</t>
  </si>
  <si>
    <t xml:space="preserve">(4) Valor remanente total. Es la diferencia entre el máximo a pagar de 48 unidades por cada 100 de valor nocional y la suma de los montos pagados hasta la actualidad, de acuerdo con las condiciones establecidas en las respectivas normas de emisión. </t>
  </si>
  <si>
    <t>V- DEUDA EN SITUACIÓN DE PAGO DIFERIDO (2)</t>
  </si>
  <si>
    <t xml:space="preserve">    INTERÉS (3)</t>
  </si>
  <si>
    <t>VI- DEUDA ELEGIBLE PENDIENTE DE REESTRUCTURACIÓN (4)</t>
  </si>
  <si>
    <t xml:space="preserve">    - Intereses Compensatorios (5)</t>
  </si>
  <si>
    <t>(3) No incluye intereses moratorios ni punitorios.</t>
  </si>
  <si>
    <t>(5)  Intereses compensatorios estimados, devengados e impagos con posterioridad a la fecha de vencimiento de cada título.</t>
  </si>
  <si>
    <t>(*) Se trata de la deuda elegible y no presentada al canje (Dtos. 1735/04 y 563/10) y no cancelada a la fecha en el marco de los acuerdos contemplados en la Ley n° 27.249.</t>
  </si>
  <si>
    <t>PR15/$/BADLAR/04-10-2022</t>
  </si>
  <si>
    <t>BONAR/DLK/4,50%U$S-2,35%$/13-02-2020 (3)</t>
  </si>
  <si>
    <t>4,50% U$S</t>
  </si>
  <si>
    <t>BONO CONSOLIDADO/$/02-01-2089</t>
  </si>
  <si>
    <t>BONTE 2022/$/22%/21-05-22</t>
  </si>
  <si>
    <t>BONAR/U$S/8,00%/08-10-2020</t>
  </si>
  <si>
    <t>BONAR/U$S/1,00%/05-08-2023</t>
  </si>
  <si>
    <t>LETES/U$S/17-01-2020 (R)</t>
  </si>
  <si>
    <t>LETES/U$S/31-01-2020 (R)</t>
  </si>
  <si>
    <t>LETES/U$S/14-02-2020 (R)</t>
  </si>
  <si>
    <t>LETES/U$S/28-02-2020 (R)</t>
  </si>
  <si>
    <t>LETRA/U$S/MENDOZA/28-10-2024</t>
  </si>
  <si>
    <t>LETES/U$S/30-08-2019 (R)</t>
  </si>
  <si>
    <t>LETES/U$S/13-09-2019 (R)</t>
  </si>
  <si>
    <t>LETES/U$S/27-09-2019 (R)</t>
  </si>
  <si>
    <t>LETES/U$S/11-10-2019 (R)</t>
  </si>
  <si>
    <t>LETES/U$S/25-10-2019 (R)</t>
  </si>
  <si>
    <t>LETES/U$S/15-11-2019 (R)</t>
  </si>
  <si>
    <t>LETES/U$S/29-11-2019 (R)</t>
  </si>
  <si>
    <t>LETES/U$S/20-12-2019 (R)</t>
  </si>
  <si>
    <t>LETRA/U$S/FDA/TITULOS/20-04-2022</t>
  </si>
  <si>
    <t>LETRA/U$S/FDA/TITULOS/16-01-2023</t>
  </si>
  <si>
    <t>LETRA/U$S/FDA/TITULOS/30-01-2024</t>
  </si>
  <si>
    <t>LETRA/U$S/FDA/TITULOS/01-06-2025</t>
  </si>
  <si>
    <t>LETRA/U$S/FOI/18-08-2023</t>
  </si>
  <si>
    <t>LETRA/U$S/BCRA/29-04-2026</t>
  </si>
  <si>
    <t xml:space="preserve"> · Otros</t>
  </si>
  <si>
    <t>· Otros</t>
  </si>
  <si>
    <t>LETRA/U$S/BCRA/30-12-2029</t>
  </si>
  <si>
    <t>LETRA/U$S/BCRA/20-04-2030</t>
  </si>
  <si>
    <t>BONTE/$/BADLAR+100PB/05-08-2021</t>
  </si>
  <si>
    <t>BONTE/$/34% ó CER-0,50%/05-08-2021</t>
  </si>
  <si>
    <t>BONTE/$/22,00%/21-05-2022</t>
  </si>
  <si>
    <t>BONTE/DLK/4,00%/05-08-2021 (3)</t>
  </si>
  <si>
    <t>LELINKS/DLK/4,25%/04-12-2019 (3)</t>
  </si>
  <si>
    <t>Saldo al 30/09/2020</t>
  </si>
  <si>
    <t>BONO GLOBAL/U$S/STEP UP/09-07-2030</t>
  </si>
  <si>
    <t>BONO GLOBAL/U$S/STEP UP/09-07-2035</t>
  </si>
  <si>
    <t>BONO GLOBAL/U$S/STEP UP/09-01-2038</t>
  </si>
  <si>
    <t>BONO GLOBAL/U$S/STEP UP/09-07-2041</t>
  </si>
  <si>
    <t>BONO GLOBAL/U$S/1,00%/09-07-2029</t>
  </si>
  <si>
    <t>BONO GLOBAL/U$S/STEP UP/09-07-2046</t>
  </si>
  <si>
    <t>BONO R.A./U$S/STEP UP/09-07-2030</t>
  </si>
  <si>
    <t>BONO R.A./U$S/STEP UP/09-07-2035</t>
  </si>
  <si>
    <t>BONO R.A./U$S/STEP UP/09-01-2038</t>
  </si>
  <si>
    <t>BONO R.A./U$S/STEP UP/09-07-2041</t>
  </si>
  <si>
    <t>BONO R.A./U$S/1,00%/09-07-2029</t>
  </si>
  <si>
    <t>BONO GLOBAL/EUR/0,125%/09-07-2030</t>
  </si>
  <si>
    <t>BONO GLOBAL/EUR/STEP UP/09-07-2035</t>
  </si>
  <si>
    <t>BONO GLOBAL/EUR/STEP UP/09-01-2038</t>
  </si>
  <si>
    <t>BONO GLOBAL/EUR/STEP UP/09-07-2041</t>
  </si>
  <si>
    <t>BONO GLOBAL/EUR/0,50%/09-07-2029</t>
  </si>
  <si>
    <t>BONO GLOBAL/EUR/STEP UP/09-07-2046</t>
  </si>
  <si>
    <t>(2) A partir del año 2052 el total de servicios corresponde a los vencimientos del Bono del Tesoro Consolidado $ 2089.</t>
  </si>
  <si>
    <t>2051-2089 (2)</t>
  </si>
  <si>
    <t>2051-2052</t>
  </si>
  <si>
    <t xml:space="preserve"> 1 - Financiamiento, canjes y emisiones</t>
  </si>
  <si>
    <t xml:space="preserve"> 2 - Amortizaciones, canjes y cancelaciones</t>
  </si>
  <si>
    <t xml:space="preserve"> a) Operaciones netas del período ( 1 - 2 )</t>
  </si>
  <si>
    <t>LETRA/DLK/CMEA/21-09-2022 (3)</t>
  </si>
  <si>
    <t>BONCER/$+CER/1,20%/18-03-2022</t>
  </si>
  <si>
    <t>BONCER/$+CER/1,40%/25-03-2023</t>
  </si>
  <si>
    <t>BONCER/$+CER/1,50%/25-03-2024</t>
  </si>
  <si>
    <t>BONCER/$+CER/1,30%/20-09-2022</t>
  </si>
  <si>
    <t>BONCER/$+CER//1,45%/13-08-2023</t>
  </si>
  <si>
    <t>BONCER/$+CER/2%/09-11-2026</t>
  </si>
  <si>
    <t>BONCER/$+CER/2,25%/09-11-2028</t>
  </si>
  <si>
    <t>Perfil mensual de vencimientos de capital de la Deuda Bruta de la Administración Central, desagregado por instrumento - 2022</t>
  </si>
  <si>
    <t>Perfil mensual de vencimientos de interés de la Deuda Bruta de la Administración Central, desagregado por instrumento - 2022</t>
  </si>
  <si>
    <t>Titulos del Tesoro</t>
  </si>
  <si>
    <t xml:space="preserve">           Tasa Cero</t>
  </si>
  <si>
    <t>Saldo al 31/12/2020</t>
  </si>
  <si>
    <t>BONAR/DLK/4,50%U$S-2,35%$/13-02-2020</t>
  </si>
  <si>
    <t>BONTE/DLK/4,00%/05-08-2021</t>
  </si>
  <si>
    <t>BONTE 2021/DLK/0,10%/30-11-2021</t>
  </si>
  <si>
    <t>BONTE 2022/DLK/0,10%/29-04-2022</t>
  </si>
  <si>
    <t xml:space="preserve"> Par/U$S/T.Fija/2038</t>
  </si>
  <si>
    <t>2031/2089 (3)</t>
  </si>
  <si>
    <t>2026 y +</t>
  </si>
  <si>
    <t>2020 (1)</t>
  </si>
  <si>
    <t xml:space="preserve">  PAGARÉS DEL TESORO</t>
  </si>
  <si>
    <t>I - DEUDA BRUTA (EXCLUIDA LA ELEGIBLE PENDIENTE DE REESTRUCTURACIÓN), AL 31/12/2020</t>
  </si>
  <si>
    <t>II - DEUDA ELEGIBLE PENDIENTE DE REESTRUCTURACIÓN, AL 31/12/2020 (*)</t>
  </si>
  <si>
    <t>III - DEUDA BRUTA, AL 31/12/2020 (I + II)</t>
  </si>
  <si>
    <t xml:space="preserve"> d) Ajustes de valuación - Excluyendo la deuda elegible pendiente de reestructuración</t>
  </si>
  <si>
    <t xml:space="preserve"> e) Ajustes de valuación sobre deuda elegible pendiente de reestructuración</t>
  </si>
  <si>
    <t>IV - TOTAL VARIACIONES (a+b+c+d+e)</t>
  </si>
  <si>
    <t>ORGANISMOS INTERNACIONALES - FLUJOS NETOS 1993 - 2021</t>
  </si>
  <si>
    <t>Sub Total</t>
  </si>
  <si>
    <t>(3) A partir del año 2053 el total de servicios corresponde al Bono del Tesoro Consolidado 2089.</t>
  </si>
  <si>
    <t>BONTE/$/BADLAR+525PB/06-02-23</t>
  </si>
  <si>
    <t>Badlar Bancos Privados + 5,25%</t>
  </si>
  <si>
    <t>BONCER/$/1,55%+CER/26-07-2024</t>
  </si>
  <si>
    <t>LETES/$+CER/28-02-2022</t>
  </si>
  <si>
    <t>LETES/$+CER/31-03-2022</t>
  </si>
  <si>
    <t>LETRA/U$S/BCRA/07-01-2031</t>
  </si>
  <si>
    <t xml:space="preserve"> Par/$+CER/T.Fija/2038</t>
  </si>
  <si>
    <t xml:space="preserve">  Emisión Canje 2005</t>
  </si>
  <si>
    <t xml:space="preserve">  Emisión Canje 2010</t>
  </si>
  <si>
    <t xml:space="preserve">    Leg. Nueva York</t>
  </si>
  <si>
    <t xml:space="preserve">    Leg. Argentina</t>
  </si>
  <si>
    <t xml:space="preserve"> Leg. Nueva York</t>
  </si>
  <si>
    <t xml:space="preserve"> Leg. Argentina</t>
  </si>
  <si>
    <t>Saldo al 31/03/2021</t>
  </si>
  <si>
    <t>Fuente: Elaboración propia en base a datos de la Dirección Nacional de Cuentas Nacionales (INDEC) y el Ministerio de Economía.</t>
  </si>
  <si>
    <t>1er. Trim. 2021 (1)</t>
  </si>
  <si>
    <t>A.2.4</t>
  </si>
  <si>
    <t>Deuda Bruta de la Administración Central - Flujos y variaciones acumulados 2021</t>
  </si>
  <si>
    <t>TÍtulos del Tesoro</t>
  </si>
  <si>
    <t>Títulos del Tesoro</t>
  </si>
  <si>
    <t>BONTE/DLK/0,20%/30-11-2022 (3)</t>
  </si>
  <si>
    <t>LETES/$/29-10-2021</t>
  </si>
  <si>
    <t>LETES/$/30-11-2021</t>
  </si>
  <si>
    <t>LETES/$/31-12-2021</t>
  </si>
  <si>
    <t>LETRA/$/INTRA SP/04-10-2021</t>
  </si>
  <si>
    <t>LETES/$+CER/18-04-2022</t>
  </si>
  <si>
    <t>LETES/$+CER/23-05-2022</t>
  </si>
  <si>
    <t>LETES/$+CER/30-06-2022</t>
  </si>
  <si>
    <t>LETES/$+CER/31-12-2021</t>
  </si>
  <si>
    <t>LETRA/U$S/INTRA SP/01-10-2021</t>
  </si>
  <si>
    <t>BONTE/DLK/0,20%/30-11-2022</t>
  </si>
  <si>
    <t>Saldo al 30/06/2021</t>
  </si>
  <si>
    <t>2do. Trim. 2021 (1)</t>
  </si>
  <si>
    <t>Deuda al 30/09/2021: nivel y composición</t>
  </si>
  <si>
    <t>Deuda Bruta de la Administración Central - Serie de saldos trimestrales - 3er. Trimestre 2020/3er. Trimestre 2021</t>
  </si>
  <si>
    <t xml:space="preserve">Deuda Bruta de la Administración Central - Flujos y variaciones 3er. Trimestre 2021  </t>
  </si>
  <si>
    <t>Vencimientos de capital e interés de la deuda al 30-09-2021 proyectados</t>
  </si>
  <si>
    <t>Perfil mensual de vencimientos de capital e interés de la Deuda Bruta de la Administración Central - 10/2021 a 09/2022</t>
  </si>
  <si>
    <t>Datos al 30/09/2021</t>
  </si>
  <si>
    <t>AL 30/09/2021</t>
  </si>
  <si>
    <t>DATOS AL 30/09/2021</t>
  </si>
  <si>
    <t>BONTE/$/BADLAR/05-07-2030</t>
  </si>
  <si>
    <t>BONTE/$/BADLAR+400PB/17-08-31</t>
  </si>
  <si>
    <t>Badlar Bancos Privados + 4,00%</t>
  </si>
  <si>
    <t>BONTE/DLK/0,30%/28-04-2023 (3)</t>
  </si>
  <si>
    <t>LETES/$/31-01-2022</t>
  </si>
  <si>
    <t>LETES/$/28-02-2022</t>
  </si>
  <si>
    <t>LETRA/$/INTRA SP/03-01-2022</t>
  </si>
  <si>
    <t>LETES/$+CER/29-07-2022</t>
  </si>
  <si>
    <t>LETRA/U$S/INTRA SP/07-03-2022</t>
  </si>
  <si>
    <t>LETRA/U$S/BCRA/21-09-2031</t>
  </si>
  <si>
    <t>(1) Valor nominal original (VNO) menos amortizaciones vencidas.  Surge de multiplicar el VNO por el valor residual al 30-09-2021.</t>
  </si>
  <si>
    <t>(2) Surge de multiplicar el valor nominal residual por el coeficiente de capitalización al 30-09-2021.</t>
  </si>
  <si>
    <t>(2) Valor nominal original (VNO) menos amortizaciones vencidas.  Surge de multiplicar el VNO por el valor residual al 30-09-2021.</t>
  </si>
  <si>
    <t>(3) Surge de multiplicar el valor nominal residual por el coeficiente de capitalización y el coeficiente de estabilización de referencia al 30-09-2021.</t>
  </si>
  <si>
    <t>(En miles de U$S - Tipo de cambio 30/09/2021)</t>
  </si>
  <si>
    <t>PERIODO PROYECTADO OCTUBRE 2021 A SEPTIEMBRE 2022</t>
  </si>
  <si>
    <t>(En millones de U$S - Stock de deuda y tipo de cambio 30/09/2021)</t>
  </si>
  <si>
    <t>BONTE/DLK/0,30%/28-04-2023</t>
  </si>
  <si>
    <t xml:space="preserve"> · Bonos de Consolidación</t>
  </si>
  <si>
    <t>· Bonos de Consolidación</t>
  </si>
  <si>
    <t>Datos al  30/09/2021</t>
  </si>
  <si>
    <t>Saldo al 30/09/2021</t>
  </si>
  <si>
    <t>3er. Trim. 2021 (1)</t>
  </si>
  <si>
    <r>
      <t>CORTO PLAZO</t>
    </r>
    <r>
      <rPr>
        <b/>
        <i/>
        <sz val="11"/>
        <rFont val="Encode sans"/>
      </rPr>
      <t xml:space="preserve"> (1)</t>
    </r>
  </si>
  <si>
    <r>
      <t>VII- VALORES NEGOCIABLES VINCULADOS AL PBI</t>
    </r>
    <r>
      <rPr>
        <b/>
        <i/>
        <sz val="12"/>
        <color indexed="9"/>
        <rFont val="Encode sans"/>
      </rPr>
      <t xml:space="preserve"> (6)</t>
    </r>
  </si>
  <si>
    <t>Otras Operaciones (Registro CCF, amparos y excepciones y otros ajustes)</t>
  </si>
  <si>
    <t>ACUMULADO AL 30/09/2021</t>
  </si>
  <si>
    <t>LEPASE/$/TPP+2,75%/29-10-2021</t>
  </si>
  <si>
    <t>Tasa de Pases Pasivos + 2,75%</t>
  </si>
  <si>
    <t>Tasa Pases Pasivos + 3,00%</t>
  </si>
  <si>
    <t>LEPASE/$/TPP+3,00%/30-11-2021</t>
  </si>
  <si>
    <t>BONTE/DLK/0,10%/30-11-2021 (3)</t>
  </si>
  <si>
    <t>BONTE/DLK/0,10%/29-04-2022 (3)</t>
  </si>
  <si>
    <t>BONTE/$/BADLAR+525PB/06-02-2023</t>
  </si>
  <si>
    <t>BONTE/$/BADLAR+400PB/17-08-2031</t>
  </si>
  <si>
    <t>BONCER/$+CER/1,55%/26-07-2024</t>
  </si>
  <si>
    <t>3er. TRIMESTRE DE 2021</t>
  </si>
  <si>
    <t>I - DEUDA BRUTA (EXCLUIDA LA ELEGIBLE PENDIENTE DE REESTRUCTURACIÓN), AL 30/06/2021</t>
  </si>
  <si>
    <t>II - DEUDA ELEGIBLE PENDIENTE DE REESTRUCTURACIÓN, AL 30/06/2021 (*)</t>
  </si>
  <si>
    <t>III - DEUDA BRUTA, AL 30/06/2021 (I + II)</t>
  </si>
  <si>
    <t>V - DEUDA BRUTA, AL 30/09/2021 (III + IV)</t>
  </si>
  <si>
    <t>VI - DEUDA ELEGIBLE PENDIENTE DE REESTRUCTURACIÓN, AL 30/09/2021 (*)</t>
  </si>
  <si>
    <t>VII - DEUDA BRUTA (EXCLUIDA LA ELEGIBLE PENDIENTE DE REESTRUCTURACIÓN), AL 30/09/2021 (V - VI)</t>
  </si>
  <si>
    <r>
      <t>(1) Nota Metodológica:</t>
    </r>
    <r>
      <rPr>
        <sz val="10"/>
        <rFont val="Encode sans"/>
      </rPr>
      <t xml:space="preserve"> Cálculo realizado sobre la deuda en situación de pago normal. Se aplican las tasas de referencia vigentes al 30/09/2021, incluyendo la tasa "plena" en aquellos instrumentos que capitalizan parte de los intereses que devengan.</t>
    </r>
  </si>
  <si>
    <t>En millones de u$s - Stock y tipo de cambio al 30/09/2021</t>
  </si>
  <si>
    <t>Stock al 30/09/2021</t>
  </si>
  <si>
    <t>3er Trimestre 2021</t>
  </si>
  <si>
    <t>BONCER/$+CER/2,00%/09-11-2026</t>
  </si>
  <si>
    <t>ACUMULADO ENERO 2021 - SEPTIEMBRE 2021</t>
  </si>
  <si>
    <t>(1) Valor nominal original (VNO) menos amortizaciones vencidas. Surge de multiplicar el VNO por el valor residual al 30-09-2021.</t>
  </si>
  <si>
    <t>(2) Como porcentaje del total de los servicios proyectados (capital mas interés) para el período 01/10/2021 - 31/12/2089.</t>
  </si>
  <si>
    <t>Valor actualizado en miles de u$s al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</si>
</sst>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0">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0_);_(* \(#,##0\);_(* &quot;-&quot;_);_(@_)"/>
    <numFmt numFmtId="169" formatCode="_(* #,##0.00_);_(* \(#,##0.00\);_(* &quot;-&quot;??_);_(@_)"/>
    <numFmt numFmtId="170" formatCode="_-* #,##0\ _P_t_a_-;\-* #,##0\ _P_t_a_-;_-* &quot;-&quot;\ _P_t_a_-;_-@_-"/>
    <numFmt numFmtId="171" formatCode="_-* #,##0\ _P_t_s_-;\-* #,##0\ _P_t_s_-;_-* &quot;-&quot;\ _P_t_s_-;_-@_-"/>
    <numFmt numFmtId="172" formatCode="_-* #,##0.00\ _P_t_s_-;\-* #,##0.00\ _P_t_s_-;_-* &quot;-&quot;??\ _P_t_s_-;_-@_-"/>
    <numFmt numFmtId="173" formatCode="_-* #,##0.00\ _$_-;\-* #,##0.00\ _$_-;_-* &quot;-&quot;??\ _$_-;_-@_-"/>
    <numFmt numFmtId="174" formatCode="_-* #,##0.00\ _P_t_s_-;\-* #,##0.00\ _P_t_s_-;_-* &quot;-&quot;\ _P_t_s_-;_-@_-"/>
    <numFmt numFmtId="175" formatCode="_-* #,##0_-;\-* #,##0_-;_-* &quot;-&quot;??_-;_-@_-"/>
    <numFmt numFmtId="176" formatCode="0.00_)"/>
    <numFmt numFmtId="177" formatCode="0.0%"/>
    <numFmt numFmtId="178" formatCode="_-* #,##0.0000\ _P_t_s_-;\-* #,##0.0000\ _P_t_s_-;_-* &quot;-&quot;\ _P_t_s_-;_-@_-"/>
    <numFmt numFmtId="179" formatCode="#,##0,;\-\ #,##0,;&quot;--- &quot;"/>
    <numFmt numFmtId="180" formatCode="#,##0,,;\-\ #,##0,,;&quot;--- &quot;"/>
    <numFmt numFmtId="181" formatCode="#,##0.00_);\(#,##0.00\);&quot; --- &quot;"/>
    <numFmt numFmtId="182" formatCode="_(* #,##0.0000000_);_(* \(#,##0.0000000\);_(* &quot;-&quot;??_);_(@_)"/>
    <numFmt numFmtId="183" formatCode="[$-C0A]d\-mmm\-yy;@"/>
    <numFmt numFmtId="184" formatCode="_-* #,##0\ _€_-;\-* #,##0\ _€_-;_-* &quot;-&quot;??\ _€_-;_-@_-"/>
    <numFmt numFmtId="185" formatCode="#,##0.0"/>
    <numFmt numFmtId="186" formatCode="_-* #,##0.000\ _P_t_s_-;\-* #,##0.000\ _P_t_s_-;_-* &quot;-&quot;\ _P_t_s_-;_-@_-"/>
    <numFmt numFmtId="187" formatCode="#,"/>
    <numFmt numFmtId="188" formatCode="#,##0.000"/>
    <numFmt numFmtId="189" formatCode="_-* #,##0\ _$_-;\-* #,##0\ _$_-;_-* &quot;-&quot;\ _$_-;_-@_-"/>
    <numFmt numFmtId="190" formatCode="_-* #,##0\ _D_l_s_-;\-* #,##0\ _D_l_s_-;_-* &quot;-&quot;\ _D_l_s_-;_-@_-"/>
    <numFmt numFmtId="191" formatCode="_-* #,##0.00000\ _€_-;\-* #,##0.00000\ _€_-;_-* &quot;-&quot;??\ _€_-;_-@_-"/>
    <numFmt numFmtId="192" formatCode="_-* #,##0.00\ _P_t_a_-;\-* #,##0.00\ _P_t_a_-;_-* &quot;-&quot;??\ _P_t_a_-;_-@_-"/>
    <numFmt numFmtId="193" formatCode="_ * #,##0.0000_ ;_ * \-#,##0.0000_ ;_ * &quot;-&quot;????_ ;_ @_ "/>
    <numFmt numFmtId="194" formatCode="_-* #,##0\ _P_t_s_-;\-* #,##0\ _P_t_s_-;_-* &quot;-&quot;??\ _P_t_s_-;_-@_-"/>
    <numFmt numFmtId="195" formatCode="_(* #,##0.000_);_(* \(#,##0.000\);_(* &quot;-&quot;_);_(@_)"/>
    <numFmt numFmtId="196" formatCode="0.00000"/>
    <numFmt numFmtId="197" formatCode="_-* #,##0.00\ [$€]_-;\-* #,##0.00\ [$€]_-;_-* &quot;-&quot;??\ [$€]_-;_-@_-"/>
    <numFmt numFmtId="198" formatCode="_ * #,##0.00_ ;_ * \-#,##0.00_ ;_ * &quot;-&quot;????_ ;_ @_ "/>
    <numFmt numFmtId="199" formatCode="_ * #,##0_ ;_ * \-#,##0_ ;_ * &quot;-&quot;??_ ;_ @_ "/>
    <numFmt numFmtId="200" formatCode="_-* #,##0.0\ _P_t_a_-;\-* #,##0.0\ _P_t_a_-;_-* &quot;-&quot;??\ _P_t_a_-;_-@_-"/>
    <numFmt numFmtId="201" formatCode="_-* #,##0.0000000\ _P_t_a_-;\-* #,##0.0000000\ _P_t_a_-;_-* &quot;-&quot;??\ _P_t_a_-;_-@_-"/>
    <numFmt numFmtId="202" formatCode="_-* #,##0.000000\ _P_t_s_-;\-* #,##0.000000\ _P_t_s_-;_-* &quot;-&quot;??\ _P_t_s_-;_-@_-"/>
    <numFmt numFmtId="203" formatCode="0.000%"/>
    <numFmt numFmtId="204" formatCode="_-* #,##0.0000\ _P_t_s_-;\-* #,##0.0000\ _P_t_s_-;_-* &quot;-&quot;??\ _P_t_s_-;_-@_-"/>
    <numFmt numFmtId="205" formatCode="_ * #,##0.00000_ ;_ * \-#,##0.00000_ ;_ * &quot;-&quot;_ ;_ @_ "/>
    <numFmt numFmtId="206" formatCode="_-* #,##0.000\ _P_t_s_-;\-* #,##0.000\ _P_t_s_-;_-* &quot;-&quot;??\ _P_t_s_-;_-@_-"/>
    <numFmt numFmtId="207" formatCode="_-* #,##0.0000000\ _P_t_s_-;\-* #,##0.0000000\ _P_t_s_-;_-* &quot;-&quot;??\ _P_t_s_-;_-@_-"/>
    <numFmt numFmtId="208" formatCode="_-* #,##0.00\ _P_t_a_-;\-* #,##0.00\ _P_t_a_-;_-* &quot;-&quot;\ _P_t_a_-;_-@_-"/>
    <numFmt numFmtId="209" formatCode="#,##0_ ;\-#,##0\ "/>
    <numFmt numFmtId="210" formatCode="0.0000%"/>
    <numFmt numFmtId="211" formatCode="0.00000000000000%"/>
    <numFmt numFmtId="212" formatCode="_-* #,##0.000000000000\ _P_t_s_-;\-* #,##0.000000000000\ _P_t_s_-;_-* &quot;-&quot;??\ _P_t_s_-;_-@_-"/>
    <numFmt numFmtId="213" formatCode="_-* #,##0.000\ _P_t_a_-;\-* #,##0.000\ _P_t_a_-;_-* &quot;-&quot;\ _P_t_a_-;_-@_-"/>
    <numFmt numFmtId="214" formatCode="_-* #,##0.0000000000\ _P_t_s_-;\-* #,##0.0000000000\ _P_t_s_-;_-* &quot;-&quot;??\ _P_t_s_-;_-@_-"/>
    <numFmt numFmtId="215" formatCode="_-* #,##0.00000\ _P_t_s_-;\-* #,##0.00000\ _P_t_s_-;_-* &quot;-&quot;??\ _P_t_s_-;_-@_-"/>
    <numFmt numFmtId="216" formatCode="_-* #,##0.00000000\ _P_t_s_-;\-* #,##0.00000000\ _P_t_s_-;_-* &quot;-&quot;??\ _P_t_s_-;_-@_-"/>
    <numFmt numFmtId="217" formatCode="_-* #,##0.000000000\ _P_t_s_-;\-* #,##0.000000000\ _P_t_s_-;_-* &quot;-&quot;??\ _P_t_s_-;_-@_-"/>
    <numFmt numFmtId="218" formatCode="#,##0.00_ ;\-#,##0.00\ "/>
    <numFmt numFmtId="219" formatCode="_-* #,##0.00000000000000\ _P_t_s_-;\-* #,##0.00000000000000\ _P_t_s_-;_-* &quot;-&quot;??\ _P_t_s_-;_-@_-"/>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i/>
      <sz val="10"/>
      <name val="Arial"/>
      <family val="2"/>
    </font>
    <font>
      <sz val="10"/>
      <name val="Arial"/>
      <family val="2"/>
    </font>
    <font>
      <sz val="10"/>
      <color indexed="8"/>
      <name val="MS Sans Serif"/>
      <family val="2"/>
    </font>
    <font>
      <sz val="11"/>
      <name val="Times New Roman"/>
      <family val="1"/>
    </font>
    <font>
      <sz val="10"/>
      <color indexed="22"/>
      <name val="MS Sans Serif"/>
      <family val="2"/>
    </font>
    <font>
      <sz val="10"/>
      <name val="MS Sans Serif"/>
      <family val="2"/>
    </font>
    <font>
      <u/>
      <sz val="10"/>
      <color indexed="12"/>
      <name val="Arial"/>
      <family val="2"/>
    </font>
    <font>
      <sz val="8"/>
      <name val="Arial"/>
      <family val="2"/>
    </font>
    <font>
      <sz val="11"/>
      <name val="Book Antiqua"/>
      <family val="1"/>
    </font>
    <font>
      <u/>
      <sz val="7.5"/>
      <color indexed="12"/>
      <name val="Arial"/>
      <family val="2"/>
    </font>
    <font>
      <sz val="11"/>
      <name val="Times New Roman"/>
      <family val="1"/>
    </font>
    <font>
      <sz val="1"/>
      <color indexed="8"/>
      <name val="Courier"/>
      <family val="3"/>
    </font>
    <font>
      <b/>
      <sz val="1"/>
      <color indexed="8"/>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i/>
      <sz val="10"/>
      <name val="Arial"/>
      <family val="2"/>
    </font>
    <font>
      <sz val="11"/>
      <color indexed="8"/>
      <name val="Calibri"/>
      <family val="2"/>
    </font>
    <font>
      <sz val="10"/>
      <color indexed="12"/>
      <name val="Arial"/>
      <family val="2"/>
    </font>
    <font>
      <u/>
      <sz val="11"/>
      <color indexed="12"/>
      <name val="Encode sans"/>
    </font>
    <font>
      <sz val="11"/>
      <name val="Encode sans"/>
    </font>
    <font>
      <sz val="10"/>
      <name val="Encode sans"/>
    </font>
    <font>
      <b/>
      <sz val="11"/>
      <name val="Encode sans"/>
    </font>
    <font>
      <sz val="8"/>
      <name val="Encode sans"/>
    </font>
    <font>
      <b/>
      <sz val="13"/>
      <name val="Encode sans"/>
    </font>
    <font>
      <sz val="9"/>
      <name val="Encode sans"/>
    </font>
    <font>
      <b/>
      <sz val="12"/>
      <color indexed="9"/>
      <name val="Encode sans"/>
    </font>
    <font>
      <b/>
      <sz val="10"/>
      <name val="Encode sans"/>
    </font>
    <font>
      <b/>
      <sz val="11"/>
      <color indexed="8"/>
      <name val="Encode sans"/>
    </font>
    <font>
      <u/>
      <sz val="10"/>
      <name val="Encode sans"/>
    </font>
    <font>
      <sz val="12"/>
      <name val="Encode sans"/>
    </font>
    <font>
      <b/>
      <sz val="25"/>
      <name val="Encode sans"/>
    </font>
    <font>
      <b/>
      <u/>
      <sz val="15"/>
      <color indexed="9"/>
      <name val="Encode sans"/>
    </font>
    <font>
      <b/>
      <u/>
      <sz val="12"/>
      <color indexed="9"/>
      <name val="Encode sans"/>
    </font>
    <font>
      <b/>
      <sz val="12"/>
      <name val="Encode sans"/>
    </font>
    <font>
      <sz val="11"/>
      <color rgb="FFFF0000"/>
      <name val="Encode sans"/>
    </font>
    <font>
      <b/>
      <sz val="13"/>
      <color theme="0"/>
      <name val="Encode sans"/>
    </font>
    <font>
      <b/>
      <i/>
      <sz val="13"/>
      <color indexed="9"/>
      <name val="Encode sans"/>
    </font>
    <font>
      <b/>
      <sz val="12"/>
      <color theme="0"/>
      <name val="Encode sans"/>
    </font>
    <font>
      <b/>
      <i/>
      <sz val="12"/>
      <color indexed="9"/>
      <name val="Encode sans"/>
    </font>
    <font>
      <b/>
      <i/>
      <sz val="11"/>
      <color indexed="9"/>
      <name val="Encode sans"/>
    </font>
    <font>
      <b/>
      <sz val="11"/>
      <color indexed="9"/>
      <name val="Encode sans"/>
    </font>
    <font>
      <b/>
      <u/>
      <sz val="11"/>
      <name val="Encode sans"/>
    </font>
    <font>
      <i/>
      <sz val="10"/>
      <name val="Encode sans"/>
    </font>
    <font>
      <b/>
      <i/>
      <sz val="10"/>
      <name val="Encode sans"/>
    </font>
    <font>
      <b/>
      <i/>
      <sz val="10"/>
      <color indexed="9"/>
      <name val="Encode sans"/>
    </font>
    <font>
      <b/>
      <i/>
      <sz val="11"/>
      <color theme="0"/>
      <name val="Encode sans"/>
    </font>
    <font>
      <b/>
      <sz val="11"/>
      <color theme="0"/>
      <name val="Encode sans"/>
    </font>
    <font>
      <b/>
      <u/>
      <sz val="10"/>
      <name val="Encode sans"/>
    </font>
    <font>
      <b/>
      <sz val="12"/>
      <color rgb="FFFF0000"/>
      <name val="Encode sans"/>
    </font>
    <font>
      <sz val="10"/>
      <color theme="0"/>
      <name val="Encode sans"/>
    </font>
    <font>
      <b/>
      <i/>
      <u/>
      <sz val="11"/>
      <name val="Encode sans"/>
    </font>
    <font>
      <b/>
      <i/>
      <sz val="11"/>
      <name val="Encode sans"/>
    </font>
    <font>
      <b/>
      <i/>
      <u/>
      <sz val="10"/>
      <name val="Encode sans"/>
    </font>
    <font>
      <b/>
      <sz val="9"/>
      <name val="Encode sans"/>
    </font>
    <font>
      <sz val="13"/>
      <name val="Encode sans"/>
    </font>
    <font>
      <b/>
      <sz val="13"/>
      <color indexed="9"/>
      <name val="Encode sans"/>
    </font>
    <font>
      <b/>
      <sz val="10"/>
      <color rgb="FFFF0000"/>
      <name val="Encode sans"/>
    </font>
    <font>
      <i/>
      <sz val="11"/>
      <name val="Encode sans"/>
    </font>
    <font>
      <sz val="11"/>
      <color theme="0"/>
      <name val="Encode sans"/>
    </font>
    <font>
      <sz val="10"/>
      <color theme="1"/>
      <name val="Encode sans"/>
    </font>
    <font>
      <b/>
      <i/>
      <u/>
      <sz val="10"/>
      <color theme="1"/>
      <name val="Encode sans"/>
    </font>
    <font>
      <b/>
      <u/>
      <sz val="11"/>
      <color theme="1"/>
      <name val="Encode sans"/>
    </font>
    <font>
      <b/>
      <sz val="10"/>
      <color theme="1"/>
      <name val="Encode sans"/>
    </font>
    <font>
      <b/>
      <sz val="11"/>
      <color theme="1"/>
      <name val="Encode sans"/>
    </font>
    <font>
      <sz val="11"/>
      <color theme="1"/>
      <name val="Encode sans"/>
    </font>
    <font>
      <b/>
      <i/>
      <sz val="10"/>
      <color theme="1"/>
      <name val="Encode sans"/>
    </font>
    <font>
      <b/>
      <sz val="10"/>
      <color theme="0"/>
      <name val="Encode sans"/>
    </font>
    <font>
      <u/>
      <sz val="11"/>
      <name val="Encode sans"/>
    </font>
    <font>
      <i/>
      <u/>
      <sz val="11"/>
      <name val="Encode sans"/>
    </font>
    <font>
      <sz val="11"/>
      <color indexed="10"/>
      <name val="Encode sans"/>
    </font>
    <font>
      <b/>
      <i/>
      <u/>
      <sz val="11"/>
      <color theme="1"/>
      <name val="Encode sans"/>
    </font>
    <font>
      <sz val="11"/>
      <color indexed="8"/>
      <name val="Encode sans"/>
    </font>
    <font>
      <b/>
      <sz val="8"/>
      <name val="Encode sans"/>
    </font>
    <font>
      <sz val="10"/>
      <color indexed="53"/>
      <name val="Encode sans"/>
    </font>
    <font>
      <i/>
      <sz val="11"/>
      <color rgb="FFFF0000"/>
      <name val="Encode sans"/>
    </font>
    <font>
      <sz val="11"/>
      <color indexed="9"/>
      <name val="Encode sans"/>
    </font>
    <font>
      <b/>
      <i/>
      <u/>
      <sz val="12"/>
      <name val="Encode sans"/>
    </font>
    <font>
      <b/>
      <i/>
      <u/>
      <sz val="12"/>
      <color indexed="9"/>
      <name val="Encode sans"/>
    </font>
    <font>
      <b/>
      <sz val="10"/>
      <color indexed="10"/>
      <name val="Encode sans"/>
    </font>
    <font>
      <sz val="10"/>
      <color indexed="10"/>
      <name val="Encode sans"/>
    </font>
    <font>
      <b/>
      <i/>
      <sz val="12"/>
      <name val="Encode sans"/>
    </font>
    <font>
      <b/>
      <i/>
      <sz val="9"/>
      <name val="Encode sans"/>
    </font>
    <font>
      <b/>
      <i/>
      <sz val="13"/>
      <color theme="0"/>
      <name val="Encode sans"/>
    </font>
    <font>
      <b/>
      <i/>
      <sz val="13"/>
      <name val="Encode sans"/>
    </font>
    <font>
      <sz val="10"/>
      <color indexed="8"/>
      <name val="Encode sans"/>
    </font>
    <font>
      <sz val="8.5"/>
      <name val="Encode sans"/>
    </font>
    <font>
      <sz val="10"/>
      <color rgb="FFFF0000"/>
      <name val="Encode sans"/>
    </font>
    <font>
      <b/>
      <sz val="13"/>
      <color indexed="8"/>
      <name val="Encode sans"/>
    </font>
    <font>
      <sz val="8"/>
      <color indexed="8"/>
      <name val="Encode sans"/>
    </font>
    <font>
      <sz val="9"/>
      <color theme="1"/>
      <name val="Encode sans"/>
    </font>
    <font>
      <sz val="9"/>
      <color indexed="9"/>
      <name val="Encode sans"/>
    </font>
    <font>
      <b/>
      <u/>
      <sz val="11"/>
      <color indexed="9"/>
      <name val="Encode sans"/>
    </font>
    <font>
      <i/>
      <sz val="12"/>
      <name val="Encode sans"/>
    </font>
    <font>
      <b/>
      <sz val="10"/>
      <color indexed="9"/>
      <name val="Encode sans"/>
    </font>
    <font>
      <u/>
      <sz val="10"/>
      <color indexed="12"/>
      <name val="Encode sans"/>
    </font>
  </fonts>
  <fills count="3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style="thin">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style="double">
        <color indexed="64"/>
      </left>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style="double">
        <color indexed="64"/>
      </top>
      <bottom style="double">
        <color indexed="64"/>
      </bottom>
      <diagonal/>
    </border>
    <border>
      <left/>
      <right/>
      <top style="double">
        <color indexed="64"/>
      </top>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double">
        <color indexed="64"/>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double">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s>
  <cellStyleXfs count="570">
    <xf numFmtId="0" fontId="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0" borderId="0" applyNumberFormat="0" applyBorder="0" applyAlignment="0" applyProtection="0"/>
    <xf numFmtId="0" fontId="24" fillId="2" borderId="0" applyNumberFormat="0" applyBorder="0" applyAlignment="0" applyProtection="0"/>
    <xf numFmtId="0" fontId="24" fillId="13" borderId="0" applyNumberFormat="0" applyBorder="0" applyAlignment="0" applyProtection="0"/>
    <xf numFmtId="0" fontId="54" fillId="6" borderId="0" applyNumberFormat="0" applyBorder="0" applyAlignment="0" applyProtection="0"/>
    <xf numFmtId="0" fontId="54" fillId="14" borderId="0" applyNumberFormat="0" applyBorder="0" applyAlignment="0" applyProtection="0"/>
    <xf numFmtId="0" fontId="54" fillId="13" borderId="0" applyNumberFormat="0" applyBorder="0" applyAlignment="0" applyProtection="0"/>
    <xf numFmtId="0" fontId="54" fillId="8" borderId="0" applyNumberFormat="0" applyBorder="0" applyAlignment="0" applyProtection="0"/>
    <xf numFmtId="0" fontId="54" fillId="6" borderId="0" applyNumberFormat="0" applyBorder="0" applyAlignment="0" applyProtection="0"/>
    <xf numFmtId="0" fontId="54" fillId="3" borderId="0" applyNumberFormat="0" applyBorder="0" applyAlignment="0" applyProtection="0"/>
    <xf numFmtId="0" fontId="25" fillId="15"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54" fillId="19" borderId="0" applyNumberFormat="0" applyBorder="0" applyAlignment="0" applyProtection="0"/>
    <xf numFmtId="0" fontId="54" fillId="14" borderId="0" applyNumberFormat="0" applyBorder="0" applyAlignment="0" applyProtection="0"/>
    <xf numFmtId="0" fontId="54" fillId="13" borderId="0" applyNumberFormat="0" applyBorder="0" applyAlignment="0" applyProtection="0"/>
    <xf numFmtId="0" fontId="54" fillId="20"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12" fillId="0" borderId="0" applyNumberFormat="0" applyFill="0" applyBorder="0" applyAlignment="0" applyProtection="0"/>
    <xf numFmtId="0" fontId="46" fillId="10" borderId="0" applyNumberFormat="0" applyBorder="0" applyAlignment="0" applyProtection="0"/>
    <xf numFmtId="0" fontId="26" fillId="9" borderId="0" applyNumberFormat="0" applyBorder="0" applyAlignment="0" applyProtection="0"/>
    <xf numFmtId="0" fontId="49" fillId="22" borderId="1" applyNumberFormat="0" applyAlignment="0" applyProtection="0"/>
    <xf numFmtId="0" fontId="27" fillId="23" borderId="1" applyNumberFormat="0" applyAlignment="0" applyProtection="0"/>
    <xf numFmtId="0" fontId="28" fillId="24" borderId="2" applyNumberFormat="0" applyAlignment="0" applyProtection="0"/>
    <xf numFmtId="0" fontId="29" fillId="0" borderId="3" applyNumberFormat="0" applyFill="0" applyAlignment="0" applyProtection="0"/>
    <xf numFmtId="0" fontId="51" fillId="24" borderId="2" applyNumberFormat="0" applyAlignment="0" applyProtection="0"/>
    <xf numFmtId="168" fontId="12" fillId="0" borderId="0" applyFont="0" applyFill="0" applyBorder="0" applyAlignment="0" applyProtection="0"/>
    <xf numFmtId="3" fontId="15" fillId="0" borderId="0" applyFont="0" applyFill="0" applyBorder="0" applyAlignment="0" applyProtection="0"/>
    <xf numFmtId="182" fontId="12"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0" fontId="30" fillId="0" borderId="0" applyNumberFormat="0" applyFill="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2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31" fillId="5" borderId="1" applyNumberFormat="0" applyAlignment="0" applyProtection="0"/>
    <xf numFmtId="0" fontId="12" fillId="0" borderId="0" applyFont="0" applyFill="0" applyBorder="0" applyAlignment="0" applyProtection="0"/>
    <xf numFmtId="0" fontId="53" fillId="0" borderId="0" applyNumberFormat="0" applyFill="0" applyBorder="0" applyAlignment="0" applyProtection="0"/>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16" fillId="0" borderId="0"/>
    <xf numFmtId="0" fontId="45" fillId="6" borderId="0" applyNumberFormat="0" applyBorder="0" applyAlignment="0" applyProtection="0"/>
    <xf numFmtId="0" fontId="42" fillId="0" borderId="4" applyNumberFormat="0" applyFill="0" applyAlignment="0" applyProtection="0"/>
    <xf numFmtId="0" fontId="43" fillId="0" borderId="5" applyNumberFormat="0" applyFill="0" applyAlignment="0" applyProtection="0"/>
    <xf numFmtId="0" fontId="44" fillId="0" borderId="6" applyNumberFormat="0" applyFill="0" applyAlignment="0" applyProtection="0"/>
    <xf numFmtId="0" fontId="4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2" fillId="8" borderId="0" applyNumberFormat="0" applyBorder="0" applyAlignment="0" applyProtection="0"/>
    <xf numFmtId="0" fontId="47" fillId="11" borderId="1" applyNumberFormat="0" applyAlignment="0" applyProtection="0"/>
    <xf numFmtId="15" fontId="12" fillId="0" borderId="0"/>
    <xf numFmtId="0" fontId="50" fillId="0" borderId="7" applyNumberFormat="0" applyFill="0" applyAlignment="0" applyProtection="0"/>
    <xf numFmtId="172" fontId="12" fillId="0" borderId="0" applyFont="0" applyFill="0" applyBorder="0" applyAlignment="0" applyProtection="0"/>
    <xf numFmtId="171" fontId="12" fillId="0" borderId="0" applyFont="0" applyFill="0" applyBorder="0" applyAlignment="0" applyProtection="0"/>
    <xf numFmtId="4" fontId="21" fillId="0" borderId="0" applyFont="0" applyFill="0" applyBorder="0" applyAlignment="0" applyProtection="0"/>
    <xf numFmtId="0" fontId="33" fillId="11" borderId="0" applyNumberFormat="0" applyBorder="0" applyAlignment="0" applyProtection="0"/>
    <xf numFmtId="0" fontId="13" fillId="0" borderId="0"/>
    <xf numFmtId="0" fontId="12" fillId="0" borderId="0"/>
    <xf numFmtId="0" fontId="12" fillId="0" borderId="0"/>
    <xf numFmtId="0" fontId="24" fillId="4" borderId="8" applyNumberFormat="0" applyFont="0" applyAlignment="0" applyProtection="0"/>
    <xf numFmtId="0" fontId="12" fillId="4" borderId="8" applyNumberFormat="0" applyFont="0" applyAlignment="0" applyProtection="0"/>
    <xf numFmtId="181" fontId="11" fillId="0" borderId="0" applyFont="0" applyFill="0" applyBorder="0" applyAlignment="0" applyProtection="0"/>
    <xf numFmtId="187" fontId="23" fillId="0" borderId="0">
      <protection locked="0"/>
    </xf>
    <xf numFmtId="0" fontId="48" fillId="22" borderId="9" applyNumberFormat="0" applyAlignment="0" applyProtection="0"/>
    <xf numFmtId="9" fontId="12" fillId="0" borderId="0" applyFont="0" applyFill="0" applyBorder="0" applyAlignment="0" applyProtection="0"/>
    <xf numFmtId="0" fontId="34" fillId="23" borderId="9"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9" fillId="0" borderId="11" applyNumberFormat="0" applyFill="0" applyAlignment="0" applyProtection="0"/>
    <xf numFmtId="0" fontId="30" fillId="0" borderId="12" applyNumberFormat="0" applyFill="0" applyAlignment="0" applyProtection="0"/>
    <xf numFmtId="0" fontId="40" fillId="0" borderId="13" applyNumberFormat="0" applyFill="0" applyAlignment="0" applyProtection="0"/>
    <xf numFmtId="0" fontId="16" fillId="0" borderId="0"/>
    <xf numFmtId="0" fontId="52" fillId="0" borderId="0" applyNumberFormat="0" applyFill="0" applyBorder="0" applyAlignment="0" applyProtection="0"/>
    <xf numFmtId="0" fontId="25" fillId="14" borderId="0" applyNumberFormat="0" applyBorder="0" applyAlignment="0" applyProtection="0"/>
    <xf numFmtId="0" fontId="25" fillId="19"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2" borderId="0" applyNumberFormat="0" applyBorder="0" applyAlignment="0" applyProtection="0"/>
    <xf numFmtId="0" fontId="10" fillId="13" borderId="0" applyNumberFormat="0" applyBorder="0" applyAlignment="0" applyProtection="0"/>
    <xf numFmtId="0" fontId="25" fillId="6"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15"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14" borderId="0" applyNumberFormat="0" applyBorder="0" applyAlignment="0" applyProtection="0"/>
    <xf numFmtId="0" fontId="32" fillId="10" borderId="0" applyNumberFormat="0" applyBorder="0" applyAlignment="0" applyProtection="0"/>
    <xf numFmtId="0" fontId="26" fillId="9" borderId="0" applyNumberFormat="0" applyBorder="0" applyAlignment="0" applyProtection="0"/>
    <xf numFmtId="0" fontId="25" fillId="6" borderId="0" applyNumberFormat="0" applyBorder="0" applyAlignment="0" applyProtection="0"/>
    <xf numFmtId="0" fontId="27" fillId="23" borderId="1" applyNumberFormat="0" applyAlignment="0" applyProtection="0"/>
    <xf numFmtId="0" fontId="28" fillId="24" borderId="2" applyNumberFormat="0" applyAlignment="0" applyProtection="0"/>
    <xf numFmtId="0" fontId="29" fillId="0" borderId="3" applyNumberFormat="0" applyFill="0" applyAlignment="0" applyProtection="0"/>
    <xf numFmtId="0" fontId="28" fillId="24" borderId="2" applyNumberFormat="0" applyAlignment="0" applyProtection="0"/>
    <xf numFmtId="0" fontId="30" fillId="0" borderId="0" applyNumberFormat="0" applyFill="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2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31" fillId="5" borderId="1" applyNumberFormat="0" applyAlignment="0" applyProtection="0"/>
    <xf numFmtId="0" fontId="36" fillId="0" borderId="0" applyNumberFormat="0" applyFill="0" applyBorder="0" applyAlignment="0" applyProtection="0"/>
    <xf numFmtId="0" fontId="34" fillId="22" borderId="9" applyNumberFormat="0" applyAlignment="0" applyProtection="0"/>
    <xf numFmtId="0" fontId="26" fillId="6" borderId="0" applyNumberFormat="0" applyBorder="0" applyAlignment="0" applyProtection="0"/>
    <xf numFmtId="0" fontId="25" fillId="17" borderId="0" applyNumberFormat="0" applyBorder="0" applyAlignment="0" applyProtection="0"/>
    <xf numFmtId="0" fontId="32" fillId="8" borderId="0" applyNumberFormat="0" applyBorder="0" applyAlignment="0" applyProtection="0"/>
    <xf numFmtId="0" fontId="31" fillId="11" borderId="1" applyNumberFormat="0" applyAlignment="0" applyProtection="0"/>
    <xf numFmtId="0" fontId="25" fillId="14" borderId="0" applyNumberFormat="0" applyBorder="0" applyAlignment="0" applyProtection="0"/>
    <xf numFmtId="0" fontId="35" fillId="0" borderId="7" applyNumberFormat="0" applyFill="0" applyAlignment="0" applyProtection="0"/>
    <xf numFmtId="4" fontId="14" fillId="0" borderId="0" applyFont="0" applyFill="0" applyBorder="0" applyAlignment="0" applyProtection="0"/>
    <xf numFmtId="0" fontId="33" fillId="11" borderId="0" applyNumberFormat="0" applyBorder="0" applyAlignment="0" applyProtection="0"/>
    <xf numFmtId="0" fontId="25" fillId="19" borderId="0" applyNumberFormat="0" applyBorder="0" applyAlignment="0" applyProtection="0"/>
    <xf numFmtId="0" fontId="10" fillId="4" borderId="8" applyNumberFormat="0" applyFont="0" applyAlignment="0" applyProtection="0"/>
    <xf numFmtId="0" fontId="34" fillId="22" borderId="9" applyNumberFormat="0" applyAlignment="0" applyProtection="0"/>
    <xf numFmtId="0" fontId="34" fillId="23" borderId="9"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9" fillId="0" borderId="11" applyNumberFormat="0" applyFill="0" applyAlignment="0" applyProtection="0"/>
    <xf numFmtId="0" fontId="30" fillId="0" borderId="12" applyNumberFormat="0" applyFill="0" applyAlignment="0" applyProtection="0"/>
    <xf numFmtId="0" fontId="40" fillId="0" borderId="13" applyNumberFormat="0" applyFill="0" applyAlignment="0" applyProtection="0"/>
    <xf numFmtId="0" fontId="35" fillId="0" borderId="0" applyNumberFormat="0" applyFill="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7" fillId="23" borderId="1" applyNumberFormat="0" applyAlignment="0" applyProtection="0"/>
    <xf numFmtId="0" fontId="27" fillId="23" borderId="1" applyNumberFormat="0" applyAlignment="0" applyProtection="0"/>
    <xf numFmtId="0" fontId="27" fillId="23" borderId="1" applyNumberFormat="0" applyAlignment="0" applyProtection="0"/>
    <xf numFmtId="0" fontId="28" fillId="24" borderId="2" applyNumberFormat="0" applyAlignment="0" applyProtection="0"/>
    <xf numFmtId="0" fontId="28" fillId="24" borderId="2" applyNumberFormat="0" applyAlignment="0" applyProtection="0"/>
    <xf numFmtId="0" fontId="28" fillId="24" borderId="2" applyNumberFormat="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31" fillId="5" borderId="1" applyNumberFormat="0" applyAlignment="0" applyProtection="0"/>
    <xf numFmtId="0" fontId="31" fillId="5" borderId="1" applyNumberFormat="0" applyAlignment="0" applyProtection="0"/>
    <xf numFmtId="0" fontId="31" fillId="5" borderId="1" applyNumberFormat="0" applyAlignment="0" applyProtection="0"/>
    <xf numFmtId="0" fontId="12" fillId="0" borderId="0" applyNumberFormat="0" applyFill="0" applyBorder="0" applyAlignment="0" applyProtection="0">
      <alignment vertical="top"/>
      <protection locked="0"/>
    </xf>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9" fillId="0" borderId="0"/>
    <xf numFmtId="0" fontId="9" fillId="0" borderId="0"/>
    <xf numFmtId="0" fontId="10" fillId="4" borderId="8" applyNumberFormat="0" applyFont="0" applyAlignment="0" applyProtection="0"/>
    <xf numFmtId="0" fontId="10" fillId="4" borderId="8" applyNumberFormat="0" applyFont="0" applyAlignment="0" applyProtection="0"/>
    <xf numFmtId="0" fontId="10" fillId="4" borderId="8" applyNumberFormat="0" applyFont="0" applyAlignment="0" applyProtection="0"/>
    <xf numFmtId="181" fontId="55"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0" fontId="34" fillId="23" borderId="9" applyNumberFormat="0" applyAlignment="0" applyProtection="0"/>
    <xf numFmtId="0" fontId="34" fillId="23" borderId="9" applyNumberFormat="0" applyAlignment="0" applyProtection="0"/>
    <xf numFmtId="0" fontId="34" fillId="23" borderId="9"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0" fillId="0" borderId="12" applyNumberFormat="0" applyFill="0" applyAlignment="0" applyProtection="0"/>
    <xf numFmtId="0" fontId="30" fillId="0" borderId="12" applyNumberFormat="0" applyFill="0" applyAlignment="0" applyProtection="0"/>
    <xf numFmtId="0" fontId="30" fillId="0" borderId="1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5" fillId="13"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32" fillId="10" borderId="0" applyNumberFormat="0" applyBorder="0" applyAlignment="0" applyProtection="0"/>
    <xf numFmtId="0" fontId="28" fillId="24" borderId="2" applyNumberFormat="0" applyAlignment="0" applyProtection="0"/>
    <xf numFmtId="0" fontId="25" fillId="20" borderId="0" applyNumberFormat="0" applyBorder="0" applyAlignment="0" applyProtection="0"/>
    <xf numFmtId="4" fontId="14"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6" fillId="6" borderId="0" applyNumberFormat="0" applyBorder="0" applyAlignment="0" applyProtection="0"/>
    <xf numFmtId="4" fontId="14" fillId="0" borderId="0" applyFont="0" applyFill="0" applyBorder="0" applyAlignment="0" applyProtection="0"/>
    <xf numFmtId="0" fontId="31" fillId="11" borderId="1" applyNumberFormat="0" applyAlignment="0" applyProtection="0"/>
    <xf numFmtId="0" fontId="35" fillId="0" borderId="7" applyNumberFormat="0" applyFill="0" applyAlignment="0" applyProtection="0"/>
    <xf numFmtId="4" fontId="14" fillId="0" borderId="0" applyFont="0" applyFill="0" applyBorder="0" applyAlignment="0" applyProtection="0"/>
    <xf numFmtId="0" fontId="32" fillId="10" borderId="0" applyNumberFormat="0" applyBorder="0" applyAlignment="0" applyProtection="0"/>
    <xf numFmtId="0" fontId="25" fillId="20" borderId="0" applyNumberFormat="0" applyBorder="0" applyAlignment="0" applyProtection="0"/>
    <xf numFmtId="0" fontId="25" fillId="13" borderId="0" applyNumberFormat="0" applyBorder="0" applyAlignment="0" applyProtection="0"/>
    <xf numFmtId="0" fontId="34" fillId="22" borderId="9" applyNumberFormat="0" applyAlignment="0" applyProtection="0"/>
    <xf numFmtId="0" fontId="25" fillId="6" borderId="0" applyNumberFormat="0" applyBorder="0" applyAlignment="0" applyProtection="0"/>
    <xf numFmtId="0" fontId="25" fillId="6" borderId="0" applyNumberFormat="0" applyBorder="0" applyAlignment="0" applyProtection="0"/>
    <xf numFmtId="0" fontId="35" fillId="0" borderId="0" applyNumberFormat="0" applyFill="0" applyBorder="0" applyAlignment="0" applyProtection="0"/>
    <xf numFmtId="0" fontId="25" fillId="21" borderId="0" applyNumberFormat="0" applyBorder="0" applyAlignment="0" applyProtection="0"/>
    <xf numFmtId="0" fontId="28" fillId="24" borderId="2" applyNumberFormat="0" applyAlignment="0" applyProtection="0"/>
    <xf numFmtId="0" fontId="26" fillId="6" borderId="0" applyNumberFormat="0" applyBorder="0" applyAlignment="0" applyProtection="0"/>
    <xf numFmtId="0" fontId="31" fillId="11" borderId="1" applyNumberFormat="0" applyAlignment="0" applyProtection="0"/>
    <xf numFmtId="0" fontId="35" fillId="0" borderId="7"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34" fillId="22" borderId="9" applyNumberFormat="0" applyAlignment="0" applyProtection="0"/>
    <xf numFmtId="0" fontId="25" fillId="13" borderId="0" applyNumberFormat="0" applyBorder="0" applyAlignment="0" applyProtection="0"/>
    <xf numFmtId="0" fontId="32" fillId="10" borderId="0" applyNumberFormat="0" applyBorder="0" applyAlignment="0" applyProtection="0"/>
    <xf numFmtId="0" fontId="35" fillId="0" borderId="7" applyNumberFormat="0" applyFill="0" applyAlignment="0" applyProtection="0"/>
    <xf numFmtId="0" fontId="31" fillId="11" borderId="1" applyNumberFormat="0" applyAlignment="0" applyProtection="0"/>
    <xf numFmtId="0" fontId="26" fillId="6" borderId="0" applyNumberFormat="0" applyBorder="0" applyAlignment="0" applyProtection="0"/>
    <xf numFmtId="0" fontId="28" fillId="24" borderId="2" applyNumberFormat="0" applyAlignment="0" applyProtection="0"/>
    <xf numFmtId="0" fontId="25" fillId="21"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5" fillId="3"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14" borderId="0" applyNumberFormat="0" applyBorder="0" applyAlignment="0" applyProtection="0"/>
    <xf numFmtId="0" fontId="25" fillId="3"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14" borderId="0" applyNumberFormat="0" applyBorder="0" applyAlignment="0" applyProtection="0"/>
    <xf numFmtId="0" fontId="12" fillId="0" borderId="0" applyNumberFormat="0" applyFill="0" applyBorder="0" applyAlignment="0" applyProtection="0"/>
    <xf numFmtId="171" fontId="12" fillId="0" borderId="0" applyFont="0" applyFill="0" applyBorder="0" applyAlignment="0" applyProtection="0"/>
    <xf numFmtId="172" fontId="12" fillId="0" borderId="0" applyFont="0" applyFill="0" applyBorder="0" applyAlignment="0" applyProtection="0"/>
    <xf numFmtId="0" fontId="12" fillId="0" borderId="0" applyNumberFormat="0" applyFill="0" applyBorder="0" applyAlignment="0" applyProtection="0"/>
    <xf numFmtId="9" fontId="12" fillId="0" borderId="0" applyFont="0" applyFill="0" applyBorder="0" applyAlignment="0" applyProtection="0"/>
    <xf numFmtId="167" fontId="8" fillId="0" borderId="0" applyFont="0" applyFill="0" applyBorder="0" applyAlignment="0" applyProtection="0"/>
    <xf numFmtId="0" fontId="12" fillId="0" borderId="0" applyNumberForma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0" fontId="12" fillId="0" borderId="0"/>
    <xf numFmtId="0" fontId="12" fillId="0" borderId="0"/>
    <xf numFmtId="197" fontId="12" fillId="0" borderId="0" applyFont="0" applyFill="0" applyBorder="0" applyAlignment="0" applyProtection="0"/>
    <xf numFmtId="197" fontId="12" fillId="0" borderId="0" applyFont="0" applyFill="0" applyBorder="0" applyAlignment="0" applyProtection="0"/>
    <xf numFmtId="197" fontId="12" fillId="0" borderId="0" applyFont="0" applyFill="0" applyBorder="0" applyAlignment="0" applyProtection="0"/>
    <xf numFmtId="197"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70" fontId="12" fillId="0" borderId="0" applyFont="0" applyFill="0" applyBorder="0" applyAlignment="0" applyProtection="0"/>
    <xf numFmtId="189" fontId="12" fillId="0" borderId="0" applyFont="0" applyFill="0" applyBorder="0" applyAlignment="0" applyProtection="0"/>
    <xf numFmtId="167" fontId="10" fillId="0" borderId="0" applyFont="0" applyFill="0" applyBorder="0" applyAlignment="0" applyProtection="0"/>
    <xf numFmtId="192" fontId="12" fillId="0" borderId="0" applyFont="0" applyFill="0" applyBorder="0" applyAlignment="0" applyProtection="0"/>
    <xf numFmtId="167" fontId="10" fillId="0" borderId="0" applyFont="0" applyFill="0" applyBorder="0" applyAlignment="0" applyProtection="0"/>
    <xf numFmtId="192" fontId="12" fillId="0" borderId="0" applyFont="0" applyFill="0" applyBorder="0" applyAlignment="0" applyProtection="0"/>
    <xf numFmtId="192" fontId="12" fillId="0" borderId="0" applyFont="0" applyFill="0" applyBorder="0" applyAlignment="0" applyProtection="0"/>
    <xf numFmtId="192" fontId="12" fillId="0" borderId="0" applyFont="0" applyFill="0" applyBorder="0" applyAlignment="0" applyProtection="0"/>
    <xf numFmtId="192" fontId="12" fillId="0" borderId="0" applyFont="0" applyFill="0" applyBorder="0" applyAlignment="0" applyProtection="0"/>
    <xf numFmtId="192" fontId="12" fillId="0" borderId="0" applyFont="0" applyFill="0" applyBorder="0" applyAlignment="0" applyProtection="0"/>
    <xf numFmtId="192"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7"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92" fontId="12" fillId="0" borderId="0" applyFont="0" applyFill="0" applyBorder="0" applyAlignment="0" applyProtection="0"/>
    <xf numFmtId="167" fontId="10" fillId="0" borderId="0" applyFont="0" applyFill="0" applyBorder="0" applyAlignment="0" applyProtection="0"/>
    <xf numFmtId="192" fontId="12" fillId="0" borderId="0" applyFont="0" applyFill="0" applyBorder="0" applyAlignment="0" applyProtection="0"/>
    <xf numFmtId="167" fontId="10" fillId="0" borderId="0" applyFont="0" applyFill="0" applyBorder="0" applyAlignment="0" applyProtection="0"/>
    <xf numFmtId="169" fontId="7" fillId="0" borderId="0" applyFont="0" applyFill="0" applyBorder="0" applyAlignment="0" applyProtection="0"/>
    <xf numFmtId="192" fontId="12" fillId="0" borderId="0" applyFont="0" applyFill="0" applyBorder="0" applyAlignment="0" applyProtection="0"/>
    <xf numFmtId="169" fontId="12" fillId="0" borderId="0" applyFont="0" applyFill="0" applyBorder="0" applyAlignment="0" applyProtection="0"/>
    <xf numFmtId="0" fontId="12" fillId="0" borderId="0"/>
    <xf numFmtId="0" fontId="7" fillId="0" borderId="0"/>
    <xf numFmtId="0" fontId="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98" fontId="12" fillId="0" borderId="0" applyFont="0" applyFill="0" applyBorder="0" applyAlignment="0" applyProtection="0"/>
    <xf numFmtId="193" fontId="12" fillId="0" borderId="0" applyFont="0" applyFill="0" applyBorder="0" applyAlignment="0" applyProtection="0"/>
    <xf numFmtId="0" fontId="6" fillId="0" borderId="0"/>
    <xf numFmtId="169"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72" fontId="12" fillId="0" borderId="0" applyFont="0" applyFill="0" applyBorder="0" applyAlignment="0" applyProtection="0"/>
    <xf numFmtId="171" fontId="12" fillId="0" borderId="0" applyFont="0" applyFill="0" applyBorder="0" applyAlignment="0" applyProtection="0"/>
    <xf numFmtId="0" fontId="5" fillId="0" borderId="0"/>
    <xf numFmtId="169"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12" fillId="0" borderId="0"/>
    <xf numFmtId="168" fontId="12" fillId="0" borderId="0" applyFont="0" applyFill="0" applyBorder="0" applyAlignment="0" applyProtection="0"/>
    <xf numFmtId="0" fontId="12" fillId="0" borderId="0"/>
    <xf numFmtId="0" fontId="12" fillId="0" borderId="0" applyFont="0" applyFill="0" applyBorder="0" applyAlignment="0" applyProtection="0"/>
    <xf numFmtId="165" fontId="12" fillId="0" borderId="0" applyFont="0" applyFill="0" applyBorder="0" applyAlignment="0" applyProtection="0"/>
    <xf numFmtId="169" fontId="5"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0" fontId="4" fillId="0" borderId="0"/>
    <xf numFmtId="0" fontId="12" fillId="0" borderId="0" applyNumberForma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0" fontId="4" fillId="0" borderId="0"/>
    <xf numFmtId="0" fontId="12" fillId="0" borderId="0" applyNumberFormat="0" applyFill="0" applyBorder="0" applyAlignment="0" applyProtection="0"/>
    <xf numFmtId="0" fontId="12" fillId="0" borderId="0" applyNumberFormat="0" applyFill="0" applyBorder="0" applyAlignment="0" applyProtection="0"/>
    <xf numFmtId="0" fontId="3" fillId="0" borderId="0"/>
    <xf numFmtId="0" fontId="3" fillId="0" borderId="0"/>
    <xf numFmtId="167"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169"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0" fontId="2" fillId="0" borderId="0"/>
    <xf numFmtId="169" fontId="56" fillId="0" borderId="0" applyFont="0" applyFill="0" applyBorder="0" applyAlignment="0" applyProtection="0"/>
    <xf numFmtId="168" fontId="56" fillId="0" borderId="0" applyFont="0" applyFill="0" applyBorder="0" applyAlignment="0" applyProtection="0"/>
    <xf numFmtId="198" fontId="12" fillId="0" borderId="0" applyFont="0" applyFill="0" applyBorder="0" applyAlignment="0" applyProtection="0"/>
    <xf numFmtId="198" fontId="12" fillId="0" borderId="0" applyFont="0" applyFill="0" applyBorder="0" applyAlignment="0" applyProtection="0"/>
    <xf numFmtId="193" fontId="12" fillId="0" borderId="0" applyFont="0" applyFill="0" applyBorder="0" applyAlignment="0" applyProtection="0"/>
    <xf numFmtId="193" fontId="12" fillId="0" borderId="0" applyFont="0" applyFill="0" applyBorder="0" applyAlignment="0" applyProtection="0"/>
    <xf numFmtId="193" fontId="12" fillId="0" borderId="0" applyFont="0" applyFill="0" applyBorder="0" applyAlignment="0" applyProtection="0"/>
    <xf numFmtId="9" fontId="12" fillId="0" borderId="0" applyFont="0" applyFill="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2" borderId="0" applyNumberFormat="0" applyBorder="0" applyAlignment="0" applyProtection="0"/>
    <xf numFmtId="0" fontId="10" fillId="13" borderId="0" applyNumberFormat="0" applyBorder="0" applyAlignment="0" applyProtection="0"/>
    <xf numFmtId="0" fontId="25" fillId="15"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6" fillId="9" borderId="0" applyNumberFormat="0" applyBorder="0" applyAlignment="0" applyProtection="0"/>
    <xf numFmtId="0" fontId="27" fillId="23" borderId="1" applyNumberFormat="0" applyAlignment="0" applyProtection="0"/>
    <xf numFmtId="0" fontId="28" fillId="24" borderId="2" applyNumberFormat="0" applyAlignment="0" applyProtection="0"/>
    <xf numFmtId="0" fontId="29" fillId="0" borderId="3" applyNumberFormat="0" applyFill="0" applyAlignment="0" applyProtection="0"/>
    <xf numFmtId="41" fontId="12" fillId="0" borderId="0" applyFont="0" applyFill="0" applyBorder="0" applyAlignment="0" applyProtection="0"/>
    <xf numFmtId="43"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30" fillId="0" borderId="0" applyNumberFormat="0" applyFill="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2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31" fillId="5" borderId="1" applyNumberFormat="0" applyAlignment="0" applyProtection="0"/>
    <xf numFmtId="0" fontId="32" fillId="8" borderId="0" applyNumberFormat="0" applyBorder="0" applyAlignment="0" applyProtection="0"/>
    <xf numFmtId="164" fontId="12" fillId="0" borderId="0" applyFont="0" applyFill="0" applyBorder="0" applyAlignment="0" applyProtection="0"/>
    <xf numFmtId="171" fontId="12" fillId="0" borderId="0" applyFont="0" applyFill="0" applyBorder="0" applyAlignment="0" applyProtection="0"/>
    <xf numFmtId="184" fontId="1" fillId="0" borderId="0" applyFont="0" applyFill="0" applyBorder="0" applyAlignment="0" applyProtection="0"/>
    <xf numFmtId="43" fontId="1" fillId="0" borderId="0" applyFont="0" applyFill="0" applyBorder="0" applyAlignment="0" applyProtection="0"/>
    <xf numFmtId="172"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3" fillId="11" borderId="0" applyNumberFormat="0" applyBorder="0" applyAlignment="0" applyProtection="0"/>
    <xf numFmtId="0" fontId="12" fillId="0" borderId="0" applyNumberFormat="0" applyFill="0" applyBorder="0" applyAlignment="0" applyProtection="0"/>
    <xf numFmtId="0" fontId="10" fillId="4" borderId="8" applyNumberFormat="0" applyFont="0" applyAlignment="0" applyProtection="0"/>
    <xf numFmtId="0" fontId="34" fillId="23" borderId="9"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8" fillId="0" borderId="10" applyNumberFormat="0" applyFill="0" applyAlignment="0" applyProtection="0"/>
    <xf numFmtId="0" fontId="39" fillId="0" borderId="11" applyNumberFormat="0" applyFill="0" applyAlignment="0" applyProtection="0"/>
    <xf numFmtId="0" fontId="30" fillId="0" borderId="12" applyNumberFormat="0" applyFill="0" applyAlignment="0" applyProtection="0"/>
    <xf numFmtId="0" fontId="37" fillId="0" borderId="0" applyNumberFormat="0" applyFill="0" applyBorder="0" applyAlignment="0" applyProtection="0"/>
    <xf numFmtId="0" fontId="40" fillId="0" borderId="13" applyNumberFormat="0" applyFill="0" applyAlignment="0" applyProtection="0"/>
    <xf numFmtId="167" fontId="1" fillId="0" borderId="0" applyFon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 fillId="0" borderId="0"/>
  </cellStyleXfs>
  <cellXfs count="1431">
    <xf numFmtId="0" fontId="0" fillId="0" borderId="0" xfId="0"/>
    <xf numFmtId="0" fontId="58" fillId="0" borderId="0" xfId="79" applyFont="1" applyFill="1" applyAlignment="1" applyProtection="1">
      <alignment horizontal="center"/>
    </xf>
    <xf numFmtId="0" fontId="59" fillId="0" borderId="0" xfId="364" applyFont="1"/>
    <xf numFmtId="0" fontId="60" fillId="0" borderId="0" xfId="364" applyFont="1"/>
    <xf numFmtId="0" fontId="61" fillId="0" borderId="0" xfId="43" applyFont="1" applyFill="1" applyAlignment="1">
      <alignment vertical="center"/>
    </xf>
    <xf numFmtId="0" fontId="61" fillId="28" borderId="0" xfId="43" applyFont="1" applyFill="1" applyAlignment="1">
      <alignment horizontal="right"/>
    </xf>
    <xf numFmtId="0" fontId="61" fillId="28" borderId="0" xfId="43" applyFont="1" applyFill="1" applyAlignment="1"/>
    <xf numFmtId="0" fontId="62" fillId="28" borderId="0" xfId="43" applyFont="1" applyFill="1" applyAlignment="1">
      <alignment horizontal="center"/>
    </xf>
    <xf numFmtId="0" fontId="61" fillId="28" borderId="0" xfId="43" applyFont="1" applyFill="1" applyAlignment="1">
      <alignment horizontal="center"/>
    </xf>
    <xf numFmtId="0" fontId="60" fillId="27" borderId="0" xfId="43" applyFont="1" applyFill="1"/>
    <xf numFmtId="3" fontId="60" fillId="27" borderId="0" xfId="43" applyNumberFormat="1" applyFont="1" applyFill="1"/>
    <xf numFmtId="0" fontId="60" fillId="27" borderId="60" xfId="43" applyFont="1" applyFill="1" applyBorder="1"/>
    <xf numFmtId="0" fontId="64" fillId="27" borderId="60" xfId="43" applyFont="1" applyFill="1" applyBorder="1"/>
    <xf numFmtId="0" fontId="65" fillId="29" borderId="14" xfId="43" applyFont="1" applyFill="1" applyBorder="1" applyAlignment="1">
      <alignment vertical="center"/>
    </xf>
    <xf numFmtId="10" fontId="65" fillId="29" borderId="23" xfId="43" applyNumberFormat="1" applyFont="1" applyFill="1" applyBorder="1" applyAlignment="1">
      <alignment horizontal="center" vertical="center"/>
    </xf>
    <xf numFmtId="172" fontId="60" fillId="0" borderId="0" xfId="85" applyFont="1"/>
    <xf numFmtId="0" fontId="60" fillId="27" borderId="26" xfId="43" applyFont="1" applyFill="1" applyBorder="1"/>
    <xf numFmtId="0" fontId="60" fillId="27" borderId="32" xfId="43" applyFont="1" applyFill="1" applyBorder="1" applyAlignment="1">
      <alignment horizontal="center"/>
    </xf>
    <xf numFmtId="0" fontId="61" fillId="27" borderId="14" xfId="43" applyFont="1" applyFill="1" applyBorder="1" applyAlignment="1">
      <alignment vertical="center"/>
    </xf>
    <xf numFmtId="10" fontId="61" fillId="27" borderId="15" xfId="368" applyNumberFormat="1" applyFont="1" applyFill="1" applyBorder="1" applyAlignment="1">
      <alignment horizontal="center" vertical="center"/>
    </xf>
    <xf numFmtId="0" fontId="66" fillId="27" borderId="14" xfId="43" applyFont="1" applyFill="1" applyBorder="1"/>
    <xf numFmtId="10" fontId="66" fillId="0" borderId="15" xfId="368" applyNumberFormat="1" applyFont="1" applyFill="1" applyBorder="1" applyAlignment="1">
      <alignment horizontal="center"/>
    </xf>
    <xf numFmtId="0" fontId="60" fillId="27" borderId="14" xfId="43" applyFont="1" applyFill="1" applyBorder="1" applyAlignment="1">
      <alignment vertical="center"/>
    </xf>
    <xf numFmtId="10" fontId="60" fillId="0" borderId="15" xfId="368" applyNumberFormat="1" applyFont="1" applyFill="1" applyBorder="1" applyAlignment="1">
      <alignment horizontal="center" vertical="center"/>
    </xf>
    <xf numFmtId="10" fontId="60" fillId="28" borderId="15" xfId="368" applyNumberFormat="1" applyFont="1" applyFill="1" applyBorder="1" applyAlignment="1">
      <alignment horizontal="center" vertical="center"/>
    </xf>
    <xf numFmtId="0" fontId="60" fillId="0" borderId="14" xfId="43" applyFont="1" applyFill="1" applyBorder="1" applyAlignment="1">
      <alignment vertical="center"/>
    </xf>
    <xf numFmtId="0" fontId="60" fillId="27" borderId="14" xfId="43" applyFont="1" applyFill="1" applyBorder="1"/>
    <xf numFmtId="10" fontId="60" fillId="28" borderId="15" xfId="368" applyNumberFormat="1" applyFont="1" applyFill="1" applyBorder="1" applyAlignment="1">
      <alignment horizontal="center"/>
    </xf>
    <xf numFmtId="10" fontId="61" fillId="28" borderId="15" xfId="368" applyNumberFormat="1" applyFont="1" applyFill="1" applyBorder="1" applyAlignment="1">
      <alignment horizontal="center" vertical="center"/>
    </xf>
    <xf numFmtId="10" fontId="66" fillId="28" borderId="15" xfId="368" applyNumberFormat="1" applyFont="1" applyFill="1" applyBorder="1" applyAlignment="1">
      <alignment horizontal="center"/>
    </xf>
    <xf numFmtId="0" fontId="60" fillId="28" borderId="14" xfId="43" applyFont="1" applyFill="1" applyBorder="1" applyAlignment="1">
      <alignment vertical="center"/>
    </xf>
    <xf numFmtId="0" fontId="60" fillId="0" borderId="14" xfId="43" applyFont="1" applyFill="1" applyBorder="1"/>
    <xf numFmtId="10" fontId="61" fillId="0" borderId="15" xfId="368" applyNumberFormat="1" applyFont="1" applyFill="1" applyBorder="1" applyAlignment="1">
      <alignment horizontal="center" vertical="center"/>
    </xf>
    <xf numFmtId="10" fontId="60" fillId="0" borderId="15" xfId="368" applyNumberFormat="1" applyFont="1" applyFill="1" applyBorder="1" applyAlignment="1">
      <alignment horizontal="center"/>
    </xf>
    <xf numFmtId="176" fontId="67" fillId="27" borderId="15" xfId="43" applyNumberFormat="1" applyFont="1" applyFill="1" applyBorder="1" applyAlignment="1" applyProtection="1">
      <alignment vertical="center"/>
    </xf>
    <xf numFmtId="0" fontId="60" fillId="27" borderId="29" xfId="43" applyFont="1" applyFill="1" applyBorder="1"/>
    <xf numFmtId="0" fontId="60" fillId="0" borderId="24" xfId="43" applyFont="1" applyFill="1" applyBorder="1" applyAlignment="1">
      <alignment horizontal="right"/>
    </xf>
    <xf numFmtId="0" fontId="60" fillId="27" borderId="0" xfId="43" applyFont="1" applyFill="1" applyAlignment="1">
      <alignment vertical="justify" wrapText="1"/>
    </xf>
    <xf numFmtId="0" fontId="69" fillId="27" borderId="0" xfId="43" applyFont="1" applyFill="1"/>
    <xf numFmtId="0" fontId="70" fillId="27" borderId="0" xfId="43" applyFont="1" applyFill="1"/>
    <xf numFmtId="0" fontId="73" fillId="27" borderId="75" xfId="43" applyFont="1" applyFill="1" applyBorder="1" applyAlignment="1">
      <alignment horizontal="center" vertical="center"/>
    </xf>
    <xf numFmtId="0" fontId="73" fillId="27" borderId="66" xfId="43" applyFont="1" applyFill="1" applyBorder="1" applyAlignment="1">
      <alignment horizontal="center" vertical="center"/>
    </xf>
    <xf numFmtId="0" fontId="68" fillId="27" borderId="67" xfId="79" applyFont="1" applyFill="1" applyBorder="1" applyAlignment="1" applyProtection="1">
      <alignment horizontal="center" vertical="center"/>
    </xf>
    <xf numFmtId="0" fontId="69" fillId="27" borderId="68" xfId="43" applyFont="1" applyFill="1" applyBorder="1" applyAlignment="1">
      <alignment vertical="center" wrapText="1"/>
    </xf>
    <xf numFmtId="172" fontId="69" fillId="27" borderId="0" xfId="85" applyFont="1" applyFill="1"/>
    <xf numFmtId="0" fontId="68" fillId="27" borderId="70" xfId="79" applyFont="1" applyFill="1" applyBorder="1" applyAlignment="1" applyProtection="1">
      <alignment horizontal="center" vertical="center"/>
    </xf>
    <xf numFmtId="0" fontId="69" fillId="27" borderId="69" xfId="43" applyFont="1" applyFill="1" applyBorder="1" applyAlignment="1">
      <alignment horizontal="justify" vertical="top" wrapText="1"/>
    </xf>
    <xf numFmtId="174" fontId="69" fillId="27" borderId="0" xfId="86" applyNumberFormat="1" applyFont="1" applyFill="1"/>
    <xf numFmtId="0" fontId="68" fillId="0" borderId="67" xfId="79" applyFont="1" applyFill="1" applyBorder="1" applyAlignment="1" applyProtection="1">
      <alignment horizontal="center" vertical="center"/>
    </xf>
    <xf numFmtId="0" fontId="69" fillId="27" borderId="69" xfId="43" applyFont="1" applyFill="1" applyBorder="1" applyAlignment="1">
      <alignment vertical="center" wrapText="1"/>
    </xf>
    <xf numFmtId="0" fontId="69" fillId="27" borderId="91" xfId="43" applyFont="1" applyFill="1" applyBorder="1"/>
    <xf numFmtId="0" fontId="69" fillId="27" borderId="91" xfId="43" applyFont="1" applyFill="1" applyBorder="1" applyAlignment="1">
      <alignment vertical="center" wrapText="1"/>
    </xf>
    <xf numFmtId="0" fontId="69" fillId="0" borderId="68" xfId="43" applyFont="1" applyFill="1" applyBorder="1" applyAlignment="1">
      <alignment vertical="center" wrapText="1"/>
    </xf>
    <xf numFmtId="0" fontId="69" fillId="0" borderId="69" xfId="43" applyFont="1" applyFill="1" applyBorder="1" applyAlignment="1">
      <alignment vertical="center" wrapText="1"/>
    </xf>
    <xf numFmtId="0" fontId="58" fillId="0" borderId="0" xfId="79" applyFont="1" applyFill="1" applyAlignment="1" applyProtection="1">
      <alignment horizontal="center" vertical="center"/>
    </xf>
    <xf numFmtId="0" fontId="74" fillId="0" borderId="0" xfId="364" applyFont="1" applyAlignment="1">
      <alignment vertical="center"/>
    </xf>
    <xf numFmtId="0" fontId="60" fillId="0" borderId="0" xfId="364" applyFont="1" applyAlignment="1">
      <alignment vertical="center"/>
    </xf>
    <xf numFmtId="204" fontId="64" fillId="0" borderId="0" xfId="85" applyNumberFormat="1" applyFont="1" applyAlignment="1">
      <alignment vertical="center"/>
    </xf>
    <xf numFmtId="0" fontId="62" fillId="27" borderId="0" xfId="43" applyFont="1" applyFill="1" applyAlignment="1">
      <alignment vertical="center"/>
    </xf>
    <xf numFmtId="0" fontId="60" fillId="27" borderId="0" xfId="43" applyFont="1" applyFill="1" applyAlignment="1">
      <alignment vertical="center"/>
    </xf>
    <xf numFmtId="0" fontId="59" fillId="0" borderId="0" xfId="364" applyFont="1" applyAlignment="1">
      <alignment vertical="center"/>
    </xf>
    <xf numFmtId="0" fontId="61" fillId="27" borderId="0" xfId="43" applyFont="1" applyFill="1" applyAlignment="1">
      <alignment vertical="center"/>
    </xf>
    <xf numFmtId="3" fontId="60" fillId="27" borderId="0" xfId="43" applyNumberFormat="1" applyFont="1" applyFill="1" applyAlignment="1">
      <alignment vertical="center"/>
    </xf>
    <xf numFmtId="0" fontId="64" fillId="0" borderId="0" xfId="364" applyFont="1" applyAlignment="1">
      <alignment vertical="center"/>
    </xf>
    <xf numFmtId="0" fontId="64" fillId="27" borderId="0" xfId="43" applyFont="1" applyFill="1" applyAlignment="1">
      <alignment horizontal="center" vertical="center"/>
    </xf>
    <xf numFmtId="3" fontId="64" fillId="27" borderId="0" xfId="43" applyNumberFormat="1" applyFont="1" applyFill="1" applyAlignment="1">
      <alignment vertical="center"/>
    </xf>
    <xf numFmtId="0" fontId="64" fillId="27" borderId="0" xfId="43" applyFont="1" applyFill="1" applyAlignment="1">
      <alignment vertical="center"/>
    </xf>
    <xf numFmtId="171" fontId="64" fillId="27" borderId="0" xfId="43" applyNumberFormat="1" applyFont="1" applyFill="1" applyAlignment="1">
      <alignment vertical="center"/>
    </xf>
    <xf numFmtId="172" fontId="64" fillId="27" borderId="0" xfId="85" applyFont="1" applyFill="1" applyAlignment="1">
      <alignment vertical="center"/>
    </xf>
    <xf numFmtId="0" fontId="60" fillId="27" borderId="26" xfId="43" applyFont="1" applyFill="1" applyBorder="1" applyAlignment="1">
      <alignment horizontal="center" vertical="center" wrapText="1"/>
    </xf>
    <xf numFmtId="0" fontId="59" fillId="27" borderId="23" xfId="43" applyFont="1" applyFill="1" applyBorder="1" applyAlignment="1">
      <alignment horizontal="center" vertical="center" wrapText="1"/>
    </xf>
    <xf numFmtId="0" fontId="60" fillId="27" borderId="26" xfId="43" applyFont="1" applyFill="1" applyBorder="1" applyAlignment="1">
      <alignment vertical="center"/>
    </xf>
    <xf numFmtId="3" fontId="60" fillId="27" borderId="32" xfId="43" applyNumberFormat="1" applyFont="1" applyFill="1" applyBorder="1" applyAlignment="1">
      <alignment vertical="center"/>
    </xf>
    <xf numFmtId="0" fontId="75" fillId="29" borderId="14" xfId="43" applyFont="1" applyFill="1" applyBorder="1" applyAlignment="1">
      <alignment vertical="center"/>
    </xf>
    <xf numFmtId="3" fontId="76" fillId="29" borderId="15" xfId="43" applyNumberFormat="1" applyFont="1" applyFill="1" applyBorder="1" applyAlignment="1">
      <alignment vertical="center"/>
    </xf>
    <xf numFmtId="172" fontId="64" fillId="0" borderId="0" xfId="85" applyFont="1" applyAlignment="1">
      <alignment vertical="center"/>
    </xf>
    <xf numFmtId="0" fontId="60" fillId="27" borderId="29" xfId="43" applyFont="1" applyFill="1" applyBorder="1" applyAlignment="1">
      <alignment vertical="center"/>
    </xf>
    <xf numFmtId="0" fontId="60" fillId="27" borderId="24" xfId="43" applyFont="1" applyFill="1" applyBorder="1" applyAlignment="1">
      <alignment vertical="center"/>
    </xf>
    <xf numFmtId="0" fontId="77" fillId="29" borderId="14" xfId="43" applyFont="1" applyFill="1" applyBorder="1" applyAlignment="1">
      <alignment vertical="center"/>
    </xf>
    <xf numFmtId="3" fontId="78" fillId="29" borderId="15" xfId="43" applyNumberFormat="1" applyFont="1" applyFill="1" applyBorder="1" applyAlignment="1">
      <alignment vertical="center"/>
    </xf>
    <xf numFmtId="0" fontId="77" fillId="28" borderId="14" xfId="43" applyFont="1" applyFill="1" applyBorder="1" applyAlignment="1">
      <alignment vertical="center"/>
    </xf>
    <xf numFmtId="3" fontId="76" fillId="28" borderId="15" xfId="43" applyNumberFormat="1" applyFont="1" applyFill="1" applyBorder="1" applyAlignment="1">
      <alignment vertical="center"/>
    </xf>
    <xf numFmtId="0" fontId="60" fillId="28" borderId="0" xfId="364" applyFont="1" applyFill="1" applyAlignment="1">
      <alignment vertical="center"/>
    </xf>
    <xf numFmtId="3" fontId="65" fillId="29" borderId="15" xfId="43" applyNumberFormat="1" applyFont="1" applyFill="1" applyBorder="1" applyAlignment="1">
      <alignment vertical="center"/>
    </xf>
    <xf numFmtId="0" fontId="69" fillId="0" borderId="0" xfId="364" applyFont="1" applyAlignment="1">
      <alignment vertical="center"/>
    </xf>
    <xf numFmtId="0" fontId="60" fillId="27" borderId="15" xfId="43" applyFont="1" applyFill="1" applyBorder="1" applyAlignment="1">
      <alignment vertical="center"/>
    </xf>
    <xf numFmtId="0" fontId="79" fillId="29" borderId="14" xfId="43" applyFont="1" applyFill="1" applyBorder="1" applyAlignment="1">
      <alignment vertical="center"/>
    </xf>
    <xf numFmtId="3" fontId="80" fillId="29" borderId="15" xfId="43" applyNumberFormat="1" applyFont="1" applyFill="1" applyBorder="1" applyAlignment="1">
      <alignment vertical="center"/>
    </xf>
    <xf numFmtId="171" fontId="66" fillId="27" borderId="14" xfId="86" applyFont="1" applyFill="1" applyBorder="1" applyAlignment="1">
      <alignment vertical="center"/>
    </xf>
    <xf numFmtId="3" fontId="66" fillId="27" borderId="15" xfId="43" applyNumberFormat="1" applyFont="1" applyFill="1" applyBorder="1" applyAlignment="1">
      <alignment vertical="center"/>
    </xf>
    <xf numFmtId="0" fontId="81" fillId="27" borderId="14" xfId="43" applyFont="1" applyFill="1" applyBorder="1" applyAlignment="1">
      <alignment vertical="center"/>
    </xf>
    <xf numFmtId="3" fontId="61" fillId="0" borderId="15" xfId="43" applyNumberFormat="1" applyFont="1" applyFill="1" applyBorder="1" applyAlignment="1">
      <alignment vertical="center"/>
    </xf>
    <xf numFmtId="3" fontId="60" fillId="27" borderId="15" xfId="43" applyNumberFormat="1" applyFont="1" applyFill="1" applyBorder="1" applyAlignment="1">
      <alignment vertical="center"/>
    </xf>
    <xf numFmtId="0" fontId="66" fillId="27" borderId="14" xfId="43" applyFont="1" applyFill="1" applyBorder="1" applyAlignment="1">
      <alignment vertical="center"/>
    </xf>
    <xf numFmtId="3" fontId="61" fillId="27" borderId="15" xfId="43" applyNumberFormat="1" applyFont="1" applyFill="1" applyBorder="1" applyAlignment="1">
      <alignment vertical="center"/>
    </xf>
    <xf numFmtId="3" fontId="66" fillId="0" borderId="15" xfId="43" applyNumberFormat="1" applyFont="1" applyFill="1" applyBorder="1" applyAlignment="1">
      <alignment vertical="center"/>
    </xf>
    <xf numFmtId="0" fontId="82" fillId="27" borderId="14" xfId="43" applyFont="1" applyFill="1" applyBorder="1" applyAlignment="1">
      <alignment vertical="center"/>
    </xf>
    <xf numFmtId="3" fontId="83" fillId="27" borderId="15" xfId="43" applyNumberFormat="1" applyFont="1" applyFill="1" applyBorder="1" applyAlignment="1">
      <alignment vertical="center"/>
    </xf>
    <xf numFmtId="3" fontId="82" fillId="0" borderId="15" xfId="43" applyNumberFormat="1" applyFont="1" applyFill="1" applyBorder="1" applyAlignment="1">
      <alignment vertical="center"/>
    </xf>
    <xf numFmtId="3" fontId="60" fillId="0" borderId="15" xfId="43" applyNumberFormat="1" applyFont="1" applyFill="1" applyBorder="1" applyAlignment="1">
      <alignment vertical="center"/>
    </xf>
    <xf numFmtId="0" fontId="84" fillId="0" borderId="14" xfId="43" applyFont="1" applyFill="1" applyBorder="1" applyAlignment="1">
      <alignment vertical="center"/>
    </xf>
    <xf numFmtId="3" fontId="80" fillId="0" borderId="15" xfId="43" applyNumberFormat="1" applyFont="1" applyFill="1" applyBorder="1" applyAlignment="1">
      <alignment vertical="center"/>
    </xf>
    <xf numFmtId="0" fontId="85" fillId="29" borderId="14" xfId="43" applyFont="1" applyFill="1" applyBorder="1" applyAlignment="1">
      <alignment vertical="center"/>
    </xf>
    <xf numFmtId="3" fontId="66" fillId="27" borderId="14" xfId="43" applyNumberFormat="1" applyFont="1" applyFill="1" applyBorder="1" applyAlignment="1">
      <alignment vertical="center"/>
    </xf>
    <xf numFmtId="0" fontId="66" fillId="0" borderId="14" xfId="43" applyFont="1" applyFill="1" applyBorder="1" applyAlignment="1">
      <alignment vertical="center"/>
    </xf>
    <xf numFmtId="3" fontId="66" fillId="0" borderId="14" xfId="43" applyNumberFormat="1" applyFont="1" applyFill="1" applyBorder="1" applyAlignment="1">
      <alignment vertical="center"/>
    </xf>
    <xf numFmtId="0" fontId="77" fillId="29" borderId="14" xfId="43" applyFont="1" applyFill="1" applyBorder="1" applyAlignment="1">
      <alignment horizontal="left" vertical="center"/>
    </xf>
    <xf numFmtId="204" fontId="60" fillId="0" borderId="0" xfId="85" applyNumberFormat="1" applyFont="1" applyAlignment="1">
      <alignment vertical="center"/>
    </xf>
    <xf numFmtId="0" fontId="86" fillId="28" borderId="14" xfId="43" applyFont="1" applyFill="1" applyBorder="1" applyAlignment="1">
      <alignment horizontal="left" vertical="center"/>
    </xf>
    <xf numFmtId="3" fontId="65" fillId="28" borderId="15" xfId="43" applyNumberFormat="1" applyFont="1" applyFill="1" applyBorder="1" applyAlignment="1">
      <alignment vertical="center"/>
    </xf>
    <xf numFmtId="3" fontId="86" fillId="29" borderId="15" xfId="43" applyNumberFormat="1" applyFont="1" applyFill="1" applyBorder="1" applyAlignment="1">
      <alignment vertical="center"/>
    </xf>
    <xf numFmtId="0" fontId="59" fillId="28" borderId="0" xfId="364" applyFont="1" applyFill="1" applyAlignment="1">
      <alignment vertical="center"/>
    </xf>
    <xf numFmtId="0" fontId="66" fillId="28" borderId="14" xfId="43" applyFont="1" applyFill="1" applyBorder="1" applyAlignment="1">
      <alignment vertical="center"/>
    </xf>
    <xf numFmtId="3" fontId="66" fillId="28" borderId="18" xfId="43" applyNumberFormat="1" applyFont="1" applyFill="1" applyBorder="1" applyAlignment="1">
      <alignment vertical="center"/>
    </xf>
    <xf numFmtId="3" fontId="66" fillId="28" borderId="15" xfId="43" applyNumberFormat="1" applyFont="1" applyFill="1" applyBorder="1" applyAlignment="1">
      <alignment vertical="center"/>
    </xf>
    <xf numFmtId="3" fontId="60" fillId="0" borderId="18" xfId="43" applyNumberFormat="1" applyFont="1" applyFill="1" applyBorder="1"/>
    <xf numFmtId="3" fontId="60" fillId="0" borderId="15" xfId="43" applyNumberFormat="1" applyFont="1" applyFill="1" applyBorder="1"/>
    <xf numFmtId="0" fontId="87" fillId="28" borderId="14" xfId="43" applyFont="1" applyFill="1" applyBorder="1" applyAlignment="1">
      <alignment vertical="center"/>
    </xf>
    <xf numFmtId="3" fontId="60" fillId="28" borderId="18" xfId="43" applyNumberFormat="1" applyFont="1" applyFill="1" applyBorder="1" applyAlignment="1">
      <alignment vertical="center"/>
    </xf>
    <xf numFmtId="3" fontId="60" fillId="28" borderId="15" xfId="43" applyNumberFormat="1" applyFont="1" applyFill="1" applyBorder="1" applyAlignment="1">
      <alignment vertical="center"/>
    </xf>
    <xf numFmtId="0" fontId="86" fillId="29" borderId="14" xfId="43" applyFont="1" applyFill="1" applyBorder="1" applyAlignment="1">
      <alignment vertical="center"/>
    </xf>
    <xf numFmtId="3" fontId="60" fillId="0" borderId="18" xfId="43" applyNumberFormat="1" applyFont="1" applyFill="1" applyBorder="1" applyAlignment="1">
      <alignment vertical="center"/>
    </xf>
    <xf numFmtId="3" fontId="66" fillId="27" borderId="24" xfId="43" applyNumberFormat="1" applyFont="1" applyFill="1" applyBorder="1" applyAlignment="1">
      <alignment vertical="center"/>
    </xf>
    <xf numFmtId="0" fontId="73" fillId="0" borderId="14" xfId="43" applyFont="1" applyFill="1" applyBorder="1" applyAlignment="1">
      <alignment vertical="center"/>
    </xf>
    <xf numFmtId="3" fontId="76" fillId="0" borderId="15" xfId="43" applyNumberFormat="1" applyFont="1" applyFill="1" applyBorder="1" applyAlignment="1">
      <alignment vertical="center"/>
    </xf>
    <xf numFmtId="0" fontId="86" fillId="28" borderId="29" xfId="43" applyFont="1" applyFill="1" applyBorder="1" applyAlignment="1">
      <alignment vertical="center"/>
    </xf>
    <xf numFmtId="3" fontId="77" fillId="28" borderId="24" xfId="43" applyNumberFormat="1" applyFont="1" applyFill="1" applyBorder="1" applyAlignment="1">
      <alignment vertical="center"/>
    </xf>
    <xf numFmtId="0" fontId="59" fillId="28" borderId="0" xfId="43" applyFont="1" applyFill="1" applyAlignment="1">
      <alignment vertical="center"/>
    </xf>
    <xf numFmtId="3" fontId="59" fillId="28" borderId="0" xfId="43" applyNumberFormat="1" applyFont="1" applyFill="1" applyAlignment="1">
      <alignment vertical="center"/>
    </xf>
    <xf numFmtId="172" fontId="59" fillId="28" borderId="0" xfId="85" applyFont="1" applyFill="1" applyAlignment="1">
      <alignment vertical="center"/>
    </xf>
    <xf numFmtId="0" fontId="89" fillId="28" borderId="0" xfId="364" applyFont="1" applyFill="1" applyAlignment="1">
      <alignment vertical="center"/>
    </xf>
    <xf numFmtId="0" fontId="60" fillId="28" borderId="0" xfId="43" applyFont="1" applyFill="1" applyAlignment="1">
      <alignment horizontal="left" wrapText="1"/>
    </xf>
    <xf numFmtId="0" fontId="60" fillId="28" borderId="0" xfId="43" applyFont="1" applyFill="1" applyAlignment="1">
      <alignment horizontal="left" vertical="center" wrapText="1"/>
    </xf>
    <xf numFmtId="0" fontId="59" fillId="27" borderId="0" xfId="43" applyFont="1" applyFill="1"/>
    <xf numFmtId="0" fontId="62" fillId="27" borderId="0" xfId="43" applyFont="1" applyFill="1"/>
    <xf numFmtId="0" fontId="64" fillId="27" borderId="0" xfId="43" applyFont="1" applyFill="1"/>
    <xf numFmtId="0" fontId="64" fillId="27" borderId="0" xfId="43" applyFont="1" applyFill="1" applyAlignment="1">
      <alignment horizontal="center"/>
    </xf>
    <xf numFmtId="3" fontId="64" fillId="27" borderId="0" xfId="43" applyNumberFormat="1" applyFont="1" applyFill="1"/>
    <xf numFmtId="0" fontId="64" fillId="0" borderId="0" xfId="364" applyFont="1"/>
    <xf numFmtId="3" fontId="60" fillId="27" borderId="32" xfId="43" applyNumberFormat="1" applyFont="1" applyFill="1" applyBorder="1"/>
    <xf numFmtId="0" fontId="60" fillId="27" borderId="24" xfId="43" applyFont="1" applyFill="1" applyBorder="1"/>
    <xf numFmtId="4" fontId="60" fillId="27" borderId="15" xfId="43" applyNumberFormat="1" applyFont="1" applyFill="1" applyBorder="1"/>
    <xf numFmtId="0" fontId="60" fillId="27" borderId="15" xfId="43" applyFont="1" applyFill="1" applyBorder="1"/>
    <xf numFmtId="0" fontId="90" fillId="27" borderId="14" xfId="43" applyFont="1" applyFill="1" applyBorder="1" applyAlignment="1">
      <alignment vertical="center"/>
    </xf>
    <xf numFmtId="3" fontId="91" fillId="0" borderId="15" xfId="43" applyNumberFormat="1" applyFont="1" applyFill="1" applyBorder="1" applyAlignment="1">
      <alignment vertical="center"/>
    </xf>
    <xf numFmtId="3" fontId="66" fillId="27" borderId="15" xfId="43" applyNumberFormat="1" applyFont="1" applyFill="1" applyBorder="1"/>
    <xf numFmtId="3" fontId="60" fillId="27" borderId="15" xfId="43" applyNumberFormat="1" applyFont="1" applyFill="1" applyBorder="1"/>
    <xf numFmtId="3" fontId="91" fillId="27" borderId="15" xfId="43" applyNumberFormat="1" applyFont="1" applyFill="1" applyBorder="1" applyAlignment="1">
      <alignment vertical="center"/>
    </xf>
    <xf numFmtId="0" fontId="92" fillId="27" borderId="14" xfId="43" applyFont="1" applyFill="1" applyBorder="1"/>
    <xf numFmtId="0" fontId="60" fillId="27" borderId="0" xfId="43" applyFont="1" applyFill="1" applyBorder="1"/>
    <xf numFmtId="3" fontId="82" fillId="28" borderId="15" xfId="43" applyNumberFormat="1" applyFont="1" applyFill="1" applyBorder="1" applyAlignment="1">
      <alignment vertical="center"/>
    </xf>
    <xf numFmtId="0" fontId="82" fillId="27" borderId="14" xfId="43" applyFont="1" applyFill="1" applyBorder="1"/>
    <xf numFmtId="3" fontId="77" fillId="29" borderId="15" xfId="43" applyNumberFormat="1" applyFont="1" applyFill="1" applyBorder="1" applyAlignment="1">
      <alignment vertical="center"/>
    </xf>
    <xf numFmtId="0" fontId="80" fillId="0" borderId="14" xfId="43" applyFont="1" applyFill="1" applyBorder="1"/>
    <xf numFmtId="3" fontId="65" fillId="0" borderId="15" xfId="43" applyNumberFormat="1" applyFont="1" applyFill="1" applyBorder="1"/>
    <xf numFmtId="0" fontId="82" fillId="27" borderId="29" xfId="43" applyFont="1" applyFill="1" applyBorder="1"/>
    <xf numFmtId="3" fontId="82" fillId="27" borderId="24" xfId="43" applyNumberFormat="1" applyFont="1" applyFill="1" applyBorder="1"/>
    <xf numFmtId="3" fontId="60" fillId="0" borderId="0" xfId="364" applyNumberFormat="1" applyFont="1"/>
    <xf numFmtId="0" fontId="82" fillId="27" borderId="49" xfId="43" applyFont="1" applyFill="1" applyBorder="1"/>
    <xf numFmtId="3" fontId="82" fillId="27" borderId="49" xfId="43" applyNumberFormat="1" applyFont="1" applyFill="1" applyBorder="1"/>
    <xf numFmtId="0" fontId="60" fillId="28" borderId="0" xfId="43" applyFont="1" applyFill="1" applyBorder="1"/>
    <xf numFmtId="3" fontId="66" fillId="28" borderId="0" xfId="43" applyNumberFormat="1" applyFont="1" applyFill="1" applyBorder="1"/>
    <xf numFmtId="0" fontId="60" fillId="0" borderId="0" xfId="364" applyFont="1" applyAlignment="1">
      <alignment wrapText="1"/>
    </xf>
    <xf numFmtId="10" fontId="60" fillId="27" borderId="0" xfId="97" applyNumberFormat="1" applyFont="1" applyFill="1"/>
    <xf numFmtId="10" fontId="64" fillId="27" borderId="0" xfId="97" applyNumberFormat="1" applyFont="1" applyFill="1"/>
    <xf numFmtId="172" fontId="64" fillId="0" borderId="0" xfId="85" applyFont="1"/>
    <xf numFmtId="0" fontId="93" fillId="27" borderId="0" xfId="43" applyFont="1" applyFill="1" applyAlignment="1">
      <alignment horizontal="center"/>
    </xf>
    <xf numFmtId="0" fontId="93" fillId="27" borderId="0" xfId="43" applyFont="1" applyFill="1"/>
    <xf numFmtId="3" fontId="64" fillId="27" borderId="0" xfId="43" applyNumberFormat="1" applyFont="1" applyFill="1" applyAlignment="1">
      <alignment horizontal="centerContinuous"/>
    </xf>
    <xf numFmtId="0" fontId="60" fillId="27" borderId="26" xfId="43" applyFont="1" applyFill="1" applyBorder="1" applyAlignment="1">
      <alignment horizontal="centerContinuous" vertical="center" wrapText="1"/>
    </xf>
    <xf numFmtId="0" fontId="59" fillId="27" borderId="32" xfId="43" applyFont="1" applyFill="1" applyBorder="1" applyAlignment="1">
      <alignment horizontal="centerContinuous" vertical="center" wrapText="1"/>
    </xf>
    <xf numFmtId="0" fontId="60" fillId="27" borderId="14" xfId="43" applyFont="1" applyFill="1" applyBorder="1" applyAlignment="1">
      <alignment horizontal="centerContinuous" vertical="center" wrapText="1"/>
    </xf>
    <xf numFmtId="0" fontId="59" fillId="27" borderId="24" xfId="43" applyFont="1" applyFill="1" applyBorder="1" applyAlignment="1">
      <alignment horizontal="center" vertical="center" wrapText="1"/>
    </xf>
    <xf numFmtId="10" fontId="60" fillId="27" borderId="32" xfId="97" applyNumberFormat="1" applyFont="1" applyFill="1" applyBorder="1"/>
    <xf numFmtId="0" fontId="94" fillId="0" borderId="0" xfId="364" applyFont="1"/>
    <xf numFmtId="3" fontId="95" fillId="29" borderId="15" xfId="43" applyNumberFormat="1" applyFont="1" applyFill="1" applyBorder="1" applyAlignment="1">
      <alignment vertical="center"/>
    </xf>
    <xf numFmtId="10" fontId="94" fillId="29" borderId="15" xfId="97" applyNumberFormat="1" applyFont="1" applyFill="1" applyBorder="1"/>
    <xf numFmtId="172" fontId="96" fillId="0" borderId="0" xfId="85" applyFont="1"/>
    <xf numFmtId="10" fontId="60" fillId="27" borderId="15" xfId="97" applyNumberFormat="1" applyFont="1" applyFill="1" applyBorder="1"/>
    <xf numFmtId="10" fontId="65" fillId="29" borderId="15" xfId="97" applyNumberFormat="1" applyFont="1" applyFill="1" applyBorder="1" applyAlignment="1">
      <alignment horizontal="center" vertical="center"/>
    </xf>
    <xf numFmtId="0" fontId="65" fillId="27" borderId="14" xfId="43" applyFont="1" applyFill="1" applyBorder="1"/>
    <xf numFmtId="3" fontId="95" fillId="27" borderId="15" xfId="43" applyNumberFormat="1" applyFont="1" applyFill="1" applyBorder="1"/>
    <xf numFmtId="10" fontId="95" fillId="27" borderId="15" xfId="97" applyNumberFormat="1" applyFont="1" applyFill="1" applyBorder="1" applyAlignment="1">
      <alignment horizontal="center"/>
    </xf>
    <xf numFmtId="0" fontId="73" fillId="27" borderId="14" xfId="43" applyFont="1" applyFill="1" applyBorder="1" applyAlignment="1">
      <alignment vertical="center"/>
    </xf>
    <xf numFmtId="3" fontId="73" fillId="27" borderId="15" xfId="43" applyNumberFormat="1" applyFont="1" applyFill="1" applyBorder="1"/>
    <xf numFmtId="10" fontId="73" fillId="27" borderId="15" xfId="97" applyNumberFormat="1" applyFont="1" applyFill="1" applyBorder="1" applyAlignment="1">
      <alignment horizontal="center" vertical="center"/>
    </xf>
    <xf numFmtId="0" fontId="69" fillId="0" borderId="0" xfId="364" applyFont="1"/>
    <xf numFmtId="0" fontId="73" fillId="27" borderId="14" xfId="43" applyFont="1" applyFill="1" applyBorder="1"/>
    <xf numFmtId="10" fontId="63" fillId="27" borderId="15" xfId="97" applyNumberFormat="1" applyFont="1" applyFill="1" applyBorder="1" applyAlignment="1">
      <alignment horizontal="center"/>
    </xf>
    <xf numFmtId="10" fontId="60" fillId="27" borderId="24" xfId="97" applyNumberFormat="1" applyFont="1" applyFill="1" applyBorder="1"/>
    <xf numFmtId="0" fontId="95" fillId="27" borderId="14" xfId="43" applyFont="1" applyFill="1" applyBorder="1"/>
    <xf numFmtId="3" fontId="73" fillId="0" borderId="15" xfId="43" applyNumberFormat="1" applyFont="1" applyFill="1" applyBorder="1" applyAlignment="1">
      <alignment vertical="center"/>
    </xf>
    <xf numFmtId="0" fontId="59" fillId="27" borderId="14" xfId="43" applyFont="1" applyFill="1" applyBorder="1" applyAlignment="1">
      <alignment vertical="center"/>
    </xf>
    <xf numFmtId="3" fontId="59" fillId="27" borderId="15" xfId="43" applyNumberFormat="1" applyFont="1" applyFill="1" applyBorder="1" applyAlignment="1">
      <alignment vertical="center"/>
    </xf>
    <xf numFmtId="10" fontId="59" fillId="27" borderId="15" xfId="97" applyNumberFormat="1" applyFont="1" applyFill="1" applyBorder="1" applyAlignment="1">
      <alignment horizontal="center" vertical="center"/>
    </xf>
    <xf numFmtId="3" fontId="59" fillId="28" borderId="15" xfId="43" applyNumberFormat="1" applyFont="1" applyFill="1" applyBorder="1" applyAlignment="1">
      <alignment vertical="center"/>
    </xf>
    <xf numFmtId="3" fontId="59" fillId="0" borderId="15" xfId="43" applyNumberFormat="1" applyFont="1" applyFill="1" applyBorder="1" applyAlignment="1">
      <alignment vertical="center"/>
    </xf>
    <xf numFmtId="169" fontId="60" fillId="0" borderId="0" xfId="364" applyNumberFormat="1" applyFont="1"/>
    <xf numFmtId="0" fontId="69" fillId="27" borderId="14" xfId="43" applyFont="1" applyFill="1" applyBorder="1"/>
    <xf numFmtId="3" fontId="69" fillId="28" borderId="15" xfId="43" applyNumberFormat="1" applyFont="1" applyFill="1" applyBorder="1"/>
    <xf numFmtId="203" fontId="63" fillId="27" borderId="15" xfId="97" applyNumberFormat="1" applyFont="1" applyFill="1" applyBorder="1" applyAlignment="1">
      <alignment horizontal="center"/>
    </xf>
    <xf numFmtId="3" fontId="73" fillId="28" borderId="15" xfId="43" applyNumberFormat="1" applyFont="1" applyFill="1" applyBorder="1" applyAlignment="1">
      <alignment vertical="center"/>
    </xf>
    <xf numFmtId="10" fontId="94" fillId="27" borderId="15" xfId="97" applyNumberFormat="1" applyFont="1" applyFill="1" applyBorder="1" applyAlignment="1">
      <alignment horizontal="center"/>
    </xf>
    <xf numFmtId="10" fontId="59" fillId="28" borderId="15" xfId="97" applyNumberFormat="1" applyFont="1" applyFill="1" applyBorder="1" applyAlignment="1">
      <alignment horizontal="center" vertical="center"/>
    </xf>
    <xf numFmtId="0" fontId="60" fillId="28" borderId="0" xfId="364" applyFont="1" applyFill="1"/>
    <xf numFmtId="3" fontId="95" fillId="28" borderId="15" xfId="43" applyNumberFormat="1" applyFont="1" applyFill="1" applyBorder="1"/>
    <xf numFmtId="10" fontId="63" fillId="27" borderId="15" xfId="97" applyNumberFormat="1" applyFont="1" applyFill="1" applyBorder="1" applyAlignment="1">
      <alignment horizontal="center" vertical="center"/>
    </xf>
    <xf numFmtId="204" fontId="60" fillId="0" borderId="0" xfId="85" applyNumberFormat="1" applyFont="1"/>
    <xf numFmtId="3" fontId="73" fillId="28" borderId="15" xfId="43" applyNumberFormat="1" applyFont="1" applyFill="1" applyBorder="1"/>
    <xf numFmtId="3" fontId="60" fillId="27" borderId="24" xfId="43" applyNumberFormat="1" applyFont="1" applyFill="1" applyBorder="1"/>
    <xf numFmtId="0" fontId="60" fillId="0" borderId="0" xfId="364" applyFont="1" applyBorder="1"/>
    <xf numFmtId="3" fontId="60" fillId="27" borderId="49" xfId="43" applyNumberFormat="1" applyFont="1" applyFill="1" applyBorder="1"/>
    <xf numFmtId="0" fontId="60" fillId="0" borderId="42" xfId="364" applyFont="1" applyBorder="1"/>
    <xf numFmtId="0" fontId="95" fillId="29" borderId="32" xfId="43" applyFont="1" applyFill="1" applyBorder="1" applyAlignment="1">
      <alignment vertical="center"/>
    </xf>
    <xf numFmtId="3" fontId="75" fillId="29" borderId="32" xfId="43" applyNumberFormat="1" applyFont="1" applyFill="1" applyBorder="1"/>
    <xf numFmtId="10" fontId="95" fillId="29" borderId="32" xfId="97" applyNumberFormat="1" applyFont="1" applyFill="1" applyBorder="1" applyAlignment="1">
      <alignment horizontal="center" vertical="center"/>
    </xf>
    <xf numFmtId="0" fontId="61" fillId="27" borderId="15" xfId="43" applyFont="1" applyFill="1" applyBorder="1"/>
    <xf numFmtId="3" fontId="59" fillId="27" borderId="15" xfId="43" applyNumberFormat="1" applyFont="1" applyFill="1" applyBorder="1"/>
    <xf numFmtId="10" fontId="59" fillId="27" borderId="15" xfId="97" applyNumberFormat="1" applyFont="1" applyFill="1" applyBorder="1"/>
    <xf numFmtId="0" fontId="65" fillId="29" borderId="15" xfId="43" applyFont="1" applyFill="1" applyBorder="1" applyAlignment="1">
      <alignment vertical="center"/>
    </xf>
    <xf numFmtId="10" fontId="65" fillId="29" borderId="15" xfId="43" applyNumberFormat="1" applyFont="1" applyFill="1" applyBorder="1" applyAlignment="1">
      <alignment horizontal="center" vertical="center"/>
    </xf>
    <xf numFmtId="0" fontId="59" fillId="27" borderId="15" xfId="43" applyFont="1" applyFill="1" applyBorder="1"/>
    <xf numFmtId="0" fontId="60" fillId="0" borderId="49" xfId="43" applyFont="1" applyFill="1" applyBorder="1" applyAlignment="1">
      <alignment vertical="center"/>
    </xf>
    <xf numFmtId="0" fontId="59" fillId="0" borderId="0" xfId="0" applyFont="1"/>
    <xf numFmtId="0" fontId="60" fillId="0" borderId="0" xfId="0" applyFont="1"/>
    <xf numFmtId="0" fontId="64" fillId="28" borderId="0" xfId="43" applyFont="1" applyFill="1"/>
    <xf numFmtId="176" fontId="64" fillId="28" borderId="0" xfId="43" applyNumberFormat="1" applyFont="1" applyFill="1" applyAlignment="1" applyProtection="1">
      <alignment horizontal="right"/>
    </xf>
    <xf numFmtId="0" fontId="64" fillId="0" borderId="0" xfId="0" applyFont="1"/>
    <xf numFmtId="0" fontId="93" fillId="28" borderId="0" xfId="43" applyFont="1" applyFill="1" applyAlignment="1"/>
    <xf numFmtId="176" fontId="93" fillId="27" borderId="0" xfId="43" applyNumberFormat="1" applyFont="1" applyFill="1" applyBorder="1" applyAlignment="1" applyProtection="1">
      <alignment horizontal="center"/>
    </xf>
    <xf numFmtId="176" fontId="86" fillId="29" borderId="32" xfId="43" applyNumberFormat="1" applyFont="1" applyFill="1" applyBorder="1" applyAlignment="1" applyProtection="1">
      <alignment horizontal="center" vertical="center"/>
    </xf>
    <xf numFmtId="176" fontId="86" fillId="29" borderId="15" xfId="43" applyNumberFormat="1" applyFont="1" applyFill="1" applyBorder="1" applyAlignment="1" applyProtection="1">
      <alignment horizontal="center" vertical="center"/>
    </xf>
    <xf numFmtId="3" fontId="80" fillId="29" borderId="15" xfId="43" applyNumberFormat="1" applyFont="1" applyFill="1" applyBorder="1" applyAlignment="1">
      <alignment horizontal="center"/>
    </xf>
    <xf numFmtId="176" fontId="86" fillId="29" borderId="92" xfId="43" applyNumberFormat="1" applyFont="1" applyFill="1" applyBorder="1" applyAlignment="1" applyProtection="1">
      <alignment horizontal="center" vertical="center"/>
    </xf>
    <xf numFmtId="10" fontId="86" fillId="29" borderId="77" xfId="368" applyNumberFormat="1" applyFont="1" applyFill="1" applyBorder="1" applyAlignment="1" applyProtection="1">
      <alignment horizontal="center"/>
    </xf>
    <xf numFmtId="176" fontId="62" fillId="27" borderId="36" xfId="43" applyNumberFormat="1" applyFont="1" applyFill="1" applyBorder="1" applyAlignment="1" applyProtection="1"/>
    <xf numFmtId="3" fontId="60" fillId="28" borderId="18" xfId="43" applyNumberFormat="1" applyFont="1" applyFill="1" applyBorder="1" applyAlignment="1">
      <alignment horizontal="right"/>
    </xf>
    <xf numFmtId="10" fontId="59" fillId="27" borderId="20" xfId="368" applyNumberFormat="1" applyFont="1" applyFill="1" applyBorder="1" applyAlignment="1" applyProtection="1">
      <alignment horizontal="center"/>
    </xf>
    <xf numFmtId="0" fontId="69" fillId="0" borderId="0" xfId="0" applyFont="1"/>
    <xf numFmtId="3" fontId="77" fillId="29" borderId="18" xfId="371" applyNumberFormat="1" applyFont="1" applyFill="1" applyBorder="1" applyAlignment="1" applyProtection="1">
      <alignment horizontal="right" vertical="center"/>
    </xf>
    <xf numFmtId="10" fontId="77" fillId="29" borderId="20" xfId="368" applyNumberFormat="1" applyFont="1" applyFill="1" applyBorder="1" applyAlignment="1" applyProtection="1">
      <alignment horizontal="center" vertical="center"/>
    </xf>
    <xf numFmtId="3" fontId="60" fillId="0" borderId="18" xfId="43" applyNumberFormat="1" applyFont="1" applyFill="1" applyBorder="1" applyAlignment="1">
      <alignment horizontal="right"/>
    </xf>
    <xf numFmtId="10" fontId="59" fillId="0" borderId="20" xfId="368" applyNumberFormat="1" applyFont="1" applyFill="1" applyBorder="1" applyAlignment="1" applyProtection="1">
      <alignment horizontal="center"/>
    </xf>
    <xf numFmtId="176" fontId="61" fillId="27" borderId="15" xfId="43" applyNumberFormat="1" applyFont="1" applyFill="1" applyBorder="1" applyAlignment="1" applyProtection="1">
      <alignment vertical="center"/>
    </xf>
    <xf numFmtId="3" fontId="61" fillId="28" borderId="18" xfId="43" applyNumberFormat="1" applyFont="1" applyFill="1" applyBorder="1" applyAlignment="1" applyProtection="1">
      <alignment horizontal="right" vertical="center"/>
    </xf>
    <xf numFmtId="10" fontId="61" fillId="27" borderId="20" xfId="368" applyNumberFormat="1" applyFont="1" applyFill="1" applyBorder="1" applyAlignment="1" applyProtection="1">
      <alignment horizontal="center" vertical="center"/>
    </xf>
    <xf numFmtId="3" fontId="61" fillId="0" borderId="18" xfId="43" applyNumberFormat="1" applyFont="1" applyFill="1" applyBorder="1" applyAlignment="1" applyProtection="1">
      <alignment horizontal="right" vertical="center"/>
    </xf>
    <xf numFmtId="10" fontId="61" fillId="0" borderId="20" xfId="368" applyNumberFormat="1" applyFont="1" applyFill="1" applyBorder="1" applyAlignment="1" applyProtection="1">
      <alignment horizontal="center" vertical="center"/>
    </xf>
    <xf numFmtId="176" fontId="61" fillId="27" borderId="15" xfId="43" applyNumberFormat="1" applyFont="1" applyFill="1" applyBorder="1" applyAlignment="1" applyProtection="1"/>
    <xf numFmtId="3" fontId="61" fillId="28" borderId="18" xfId="43" applyNumberFormat="1" applyFont="1" applyFill="1" applyBorder="1" applyAlignment="1" applyProtection="1">
      <alignment horizontal="right"/>
    </xf>
    <xf numFmtId="10" fontId="61" fillId="27" borderId="20" xfId="368" applyNumberFormat="1" applyFont="1" applyFill="1" applyBorder="1" applyAlignment="1" applyProtection="1">
      <alignment horizontal="center"/>
    </xf>
    <xf numFmtId="3" fontId="61" fillId="0" borderId="18" xfId="43" applyNumberFormat="1" applyFont="1" applyFill="1" applyBorder="1" applyAlignment="1" applyProtection="1">
      <alignment horizontal="right"/>
    </xf>
    <xf numFmtId="10" fontId="61" fillId="0" borderId="20" xfId="368" applyNumberFormat="1" applyFont="1" applyFill="1" applyBorder="1" applyAlignment="1" applyProtection="1">
      <alignment horizontal="center"/>
    </xf>
    <xf numFmtId="176" fontId="97" fillId="27" borderId="15" xfId="43" applyNumberFormat="1" applyFont="1" applyFill="1" applyBorder="1" applyAlignment="1" applyProtection="1">
      <alignment horizontal="left" vertical="center" indent="1"/>
    </xf>
    <xf numFmtId="3" fontId="59" fillId="28" borderId="18" xfId="43" applyNumberFormat="1" applyFont="1" applyFill="1" applyBorder="1" applyAlignment="1">
      <alignment horizontal="right" vertical="center"/>
    </xf>
    <xf numFmtId="10" fontId="59" fillId="27" borderId="20" xfId="368" applyNumberFormat="1" applyFont="1" applyFill="1" applyBorder="1" applyAlignment="1" applyProtection="1">
      <alignment horizontal="center" vertical="center"/>
    </xf>
    <xf numFmtId="3" fontId="59" fillId="0" borderId="18" xfId="43" applyNumberFormat="1" applyFont="1" applyFill="1" applyBorder="1" applyAlignment="1">
      <alignment horizontal="right" vertical="center"/>
    </xf>
    <xf numFmtId="10" fontId="59" fillId="0" borderId="20" xfId="368" applyNumberFormat="1" applyFont="1" applyFill="1" applyBorder="1" applyAlignment="1" applyProtection="1">
      <alignment horizontal="center" vertical="center"/>
    </xf>
    <xf numFmtId="176" fontId="97" fillId="27" borderId="15" xfId="43" applyNumberFormat="1" applyFont="1" applyFill="1" applyBorder="1" applyAlignment="1" applyProtection="1"/>
    <xf numFmtId="3" fontId="59" fillId="28" borderId="18" xfId="464" applyNumberFormat="1" applyFont="1" applyFill="1" applyBorder="1" applyAlignment="1">
      <alignment horizontal="right" vertical="center"/>
    </xf>
    <xf numFmtId="176" fontId="82" fillId="27" borderId="15" xfId="43" applyNumberFormat="1" applyFont="1" applyFill="1" applyBorder="1" applyAlignment="1" applyProtection="1">
      <alignment horizontal="left" vertical="center" indent="1"/>
    </xf>
    <xf numFmtId="3" fontId="82" fillId="28" borderId="18" xfId="464" applyNumberFormat="1" applyFont="1" applyFill="1" applyBorder="1" applyAlignment="1">
      <alignment horizontal="right" vertical="center"/>
    </xf>
    <xf numFmtId="10" fontId="82" fillId="27" borderId="20" xfId="368" applyNumberFormat="1" applyFont="1" applyFill="1" applyBorder="1" applyAlignment="1" applyProtection="1">
      <alignment horizontal="center" vertical="center"/>
    </xf>
    <xf numFmtId="3" fontId="82" fillId="0" borderId="18" xfId="43" applyNumberFormat="1" applyFont="1" applyFill="1" applyBorder="1" applyAlignment="1">
      <alignment horizontal="right" vertical="center"/>
    </xf>
    <xf numFmtId="10" fontId="82" fillId="0" borderId="20" xfId="368" applyNumberFormat="1" applyFont="1" applyFill="1" applyBorder="1" applyAlignment="1" applyProtection="1">
      <alignment horizontal="center" vertical="center"/>
    </xf>
    <xf numFmtId="176" fontId="82" fillId="27" borderId="15" xfId="43" applyNumberFormat="1" applyFont="1" applyFill="1" applyBorder="1" applyAlignment="1" applyProtection="1"/>
    <xf numFmtId="176" fontId="97" fillId="27" borderId="15" xfId="464" applyNumberFormat="1" applyFont="1" applyFill="1" applyBorder="1" applyAlignment="1" applyProtection="1">
      <alignment horizontal="left" vertical="center" indent="1"/>
    </xf>
    <xf numFmtId="3" fontId="59" fillId="0" borderId="18" xfId="464" applyNumberFormat="1" applyFont="1" applyFill="1" applyBorder="1" applyAlignment="1">
      <alignment horizontal="right" vertical="center"/>
    </xf>
    <xf numFmtId="3" fontId="82" fillId="28" borderId="18" xfId="43" applyNumberFormat="1" applyFont="1" applyFill="1" applyBorder="1" applyAlignment="1">
      <alignment horizontal="right" vertical="center"/>
    </xf>
    <xf numFmtId="10" fontId="82" fillId="27" borderId="20" xfId="368" applyNumberFormat="1" applyFont="1" applyFill="1" applyBorder="1" applyAlignment="1" applyProtection="1">
      <alignment horizontal="center"/>
    </xf>
    <xf numFmtId="3" fontId="59" fillId="28" borderId="18" xfId="43" applyNumberFormat="1" applyFont="1" applyFill="1" applyBorder="1" applyAlignment="1">
      <alignment horizontal="right"/>
    </xf>
    <xf numFmtId="3" fontId="59" fillId="0" borderId="18" xfId="43" applyNumberFormat="1" applyFont="1" applyFill="1" applyBorder="1" applyAlignment="1">
      <alignment horizontal="right"/>
    </xf>
    <xf numFmtId="176" fontId="97" fillId="27" borderId="14" xfId="43" applyNumberFormat="1" applyFont="1" applyFill="1" applyBorder="1" applyAlignment="1" applyProtection="1"/>
    <xf numFmtId="176" fontId="97" fillId="27" borderId="15" xfId="43" applyNumberFormat="1" applyFont="1" applyFill="1" applyBorder="1" applyAlignment="1" applyProtection="1">
      <alignment horizontal="left" indent="1"/>
    </xf>
    <xf numFmtId="176" fontId="97" fillId="27" borderId="24" xfId="43" applyNumberFormat="1" applyFont="1" applyFill="1" applyBorder="1" applyAlignment="1" applyProtection="1"/>
    <xf numFmtId="3" fontId="60" fillId="28" borderId="30" xfId="43" applyNumberFormat="1" applyFont="1" applyFill="1" applyBorder="1" applyAlignment="1">
      <alignment horizontal="right"/>
    </xf>
    <xf numFmtId="10" fontId="59" fillId="27" borderId="31" xfId="368" applyNumberFormat="1" applyFont="1" applyFill="1" applyBorder="1" applyAlignment="1" applyProtection="1">
      <alignment horizontal="center"/>
    </xf>
    <xf numFmtId="176" fontId="62" fillId="27" borderId="0" xfId="43" applyNumberFormat="1" applyFont="1" applyFill="1" applyBorder="1" applyAlignment="1" applyProtection="1"/>
    <xf numFmtId="39" fontId="62" fillId="27" borderId="0" xfId="43" applyNumberFormat="1" applyFont="1" applyFill="1" applyBorder="1" applyAlignment="1" applyProtection="1"/>
    <xf numFmtId="10" fontId="62" fillId="27" borderId="0" xfId="368" applyNumberFormat="1" applyFont="1" applyFill="1" applyBorder="1" applyAlignment="1" applyProtection="1"/>
    <xf numFmtId="0" fontId="60" fillId="0" borderId="0" xfId="43" applyFont="1"/>
    <xf numFmtId="0" fontId="60" fillId="0" borderId="0" xfId="43" applyFont="1" applyBorder="1"/>
    <xf numFmtId="10" fontId="62" fillId="27" borderId="0" xfId="97" applyNumberFormat="1" applyFont="1" applyFill="1" applyBorder="1" applyAlignment="1" applyProtection="1"/>
    <xf numFmtId="0" fontId="60" fillId="0" borderId="0" xfId="0" applyFont="1" applyAlignment="1">
      <alignment wrapText="1"/>
    </xf>
    <xf numFmtId="172" fontId="60" fillId="0" borderId="0" xfId="85" applyFont="1" applyAlignment="1">
      <alignment wrapText="1"/>
    </xf>
    <xf numFmtId="3" fontId="60" fillId="0" borderId="0" xfId="0" applyNumberFormat="1" applyFont="1" applyAlignment="1">
      <alignment wrapText="1"/>
    </xf>
    <xf numFmtId="0" fontId="59" fillId="0" borderId="0" xfId="43" applyFont="1" applyFill="1"/>
    <xf numFmtId="0" fontId="64" fillId="0" borderId="0" xfId="43" applyFont="1" applyFill="1"/>
    <xf numFmtId="0" fontId="60" fillId="0" borderId="0" xfId="43" applyFont="1" applyFill="1"/>
    <xf numFmtId="0" fontId="93" fillId="27" borderId="0" xfId="43" applyFont="1" applyFill="1" applyAlignment="1">
      <alignment horizontal="centerContinuous"/>
    </xf>
    <xf numFmtId="0" fontId="60" fillId="0" borderId="0" xfId="43" applyFont="1" applyFill="1" applyAlignment="1">
      <alignment vertical="center"/>
    </xf>
    <xf numFmtId="49" fontId="59" fillId="27" borderId="32" xfId="90" applyNumberFormat="1" applyFont="1" applyFill="1" applyBorder="1" applyAlignment="1">
      <alignment horizontal="center" vertical="center"/>
    </xf>
    <xf numFmtId="0" fontId="64" fillId="0" borderId="32" xfId="43" applyFont="1" applyFill="1" applyBorder="1"/>
    <xf numFmtId="49" fontId="64" fillId="27" borderId="32" xfId="90" applyNumberFormat="1" applyFont="1" applyFill="1" applyBorder="1" applyAlignment="1">
      <alignment horizontal="center"/>
    </xf>
    <xf numFmtId="0" fontId="95" fillId="29" borderId="15" xfId="43" applyFont="1" applyFill="1" applyBorder="1" applyAlignment="1">
      <alignment horizontal="left" vertical="center" wrapText="1"/>
    </xf>
    <xf numFmtId="185" fontId="95" fillId="29" borderId="15" xfId="51" applyNumberFormat="1" applyFont="1" applyFill="1" applyBorder="1" applyAlignment="1">
      <alignment horizontal="center" vertical="center" wrapText="1"/>
    </xf>
    <xf numFmtId="0" fontId="64" fillId="0" borderId="15" xfId="43" applyFont="1" applyBorder="1"/>
    <xf numFmtId="0" fontId="64" fillId="0" borderId="15" xfId="43" applyFont="1" applyFill="1" applyBorder="1" applyAlignment="1"/>
    <xf numFmtId="0" fontId="65" fillId="29" borderId="15" xfId="90" applyFont="1" applyFill="1" applyBorder="1" applyAlignment="1">
      <alignment vertical="center"/>
    </xf>
    <xf numFmtId="185" fontId="65" fillId="29" borderId="15" xfId="51" applyNumberFormat="1" applyFont="1" applyFill="1" applyBorder="1" applyAlignment="1">
      <alignment horizontal="center" vertical="center" wrapText="1"/>
    </xf>
    <xf numFmtId="0" fontId="80" fillId="27" borderId="15" xfId="90" applyFont="1" applyFill="1" applyBorder="1" applyAlignment="1">
      <alignment vertical="center"/>
    </xf>
    <xf numFmtId="185" fontId="80" fillId="27" borderId="15" xfId="51" applyNumberFormat="1" applyFont="1" applyFill="1" applyBorder="1" applyAlignment="1">
      <alignment horizontal="center" vertical="center" wrapText="1"/>
    </xf>
    <xf numFmtId="0" fontId="64" fillId="27" borderId="15" xfId="43" applyFont="1" applyFill="1" applyBorder="1"/>
    <xf numFmtId="185" fontId="64" fillId="27" borderId="15" xfId="51" applyNumberFormat="1" applyFont="1" applyFill="1" applyBorder="1" applyAlignment="1">
      <alignment horizontal="center"/>
    </xf>
    <xf numFmtId="185" fontId="60" fillId="27" borderId="15" xfId="51" applyNumberFormat="1" applyFont="1" applyFill="1" applyBorder="1" applyAlignment="1">
      <alignment horizontal="center"/>
    </xf>
    <xf numFmtId="0" fontId="59" fillId="27" borderId="15" xfId="90" applyFont="1" applyFill="1" applyBorder="1" applyAlignment="1">
      <alignment vertical="center"/>
    </xf>
    <xf numFmtId="185" fontId="59" fillId="27" borderId="15" xfId="51" applyNumberFormat="1" applyFont="1" applyFill="1" applyBorder="1" applyAlignment="1">
      <alignment horizontal="center" vertical="center" wrapText="1"/>
    </xf>
    <xf numFmtId="0" fontId="60" fillId="27" borderId="15" xfId="90" applyFont="1" applyFill="1" applyBorder="1"/>
    <xf numFmtId="185" fontId="60" fillId="27" borderId="15" xfId="51" applyNumberFormat="1" applyFont="1" applyFill="1" applyBorder="1" applyAlignment="1">
      <alignment horizontal="center" vertical="center" wrapText="1"/>
    </xf>
    <xf numFmtId="185" fontId="60" fillId="27" borderId="24" xfId="51" applyNumberFormat="1" applyFont="1" applyFill="1" applyBorder="1" applyAlignment="1">
      <alignment horizontal="center"/>
    </xf>
    <xf numFmtId="0" fontId="61" fillId="27" borderId="0" xfId="43" applyFont="1" applyFill="1" applyAlignment="1"/>
    <xf numFmtId="0" fontId="59" fillId="0" borderId="0" xfId="43" applyFont="1"/>
    <xf numFmtId="0" fontId="61" fillId="27" borderId="0" xfId="43" applyFont="1" applyFill="1"/>
    <xf numFmtId="0" fontId="60" fillId="27" borderId="0" xfId="43" applyFont="1" applyFill="1" applyAlignment="1">
      <alignment horizontal="right"/>
    </xf>
    <xf numFmtId="0" fontId="64" fillId="0" borderId="0" xfId="43" applyFont="1"/>
    <xf numFmtId="0" fontId="64" fillId="27" borderId="0" xfId="43" applyFont="1" applyFill="1" applyAlignment="1">
      <alignment horizontal="centerContinuous"/>
    </xf>
    <xf numFmtId="0" fontId="64" fillId="27" borderId="0" xfId="43" applyFont="1" applyFill="1" applyAlignment="1">
      <alignment horizontal="right"/>
    </xf>
    <xf numFmtId="0" fontId="60" fillId="27" borderId="0" xfId="43" applyFont="1" applyFill="1" applyAlignment="1">
      <alignment horizontal="centerContinuous"/>
    </xf>
    <xf numFmtId="15" fontId="60" fillId="0" borderId="18" xfId="43" applyNumberFormat="1" applyFont="1" applyFill="1" applyBorder="1" applyAlignment="1">
      <alignment horizontal="center"/>
    </xf>
    <xf numFmtId="0" fontId="66" fillId="0" borderId="19" xfId="43" applyFont="1" applyFill="1" applyBorder="1"/>
    <xf numFmtId="1" fontId="61" fillId="0" borderId="63" xfId="43" applyNumberFormat="1" applyFont="1" applyFill="1" applyBorder="1" applyAlignment="1">
      <alignment horizontal="center"/>
    </xf>
    <xf numFmtId="3" fontId="98" fillId="0" borderId="52" xfId="43" applyNumberFormat="1" applyFont="1" applyFill="1" applyBorder="1" applyAlignment="1">
      <alignment vertical="center" wrapText="1"/>
    </xf>
    <xf numFmtId="3" fontId="98" fillId="0" borderId="59" xfId="43" applyNumberFormat="1" applyFont="1" applyFill="1" applyBorder="1" applyAlignment="1">
      <alignment vertical="center" wrapText="1"/>
    </xf>
    <xf numFmtId="15" fontId="99" fillId="0" borderId="18" xfId="43" applyNumberFormat="1" applyFont="1" applyFill="1" applyBorder="1" applyAlignment="1">
      <alignment horizontal="center"/>
    </xf>
    <xf numFmtId="0" fontId="100" fillId="0" borderId="19" xfId="43" applyFont="1" applyFill="1" applyBorder="1"/>
    <xf numFmtId="1" fontId="101" fillId="0" borderId="63" xfId="43" applyNumberFormat="1" applyFont="1" applyFill="1" applyBorder="1" applyAlignment="1">
      <alignment horizontal="center"/>
    </xf>
    <xf numFmtId="3" fontId="91" fillId="0" borderId="19" xfId="43" applyNumberFormat="1" applyFont="1" applyFill="1" applyBorder="1" applyAlignment="1">
      <alignment horizontal="right" indent="1"/>
    </xf>
    <xf numFmtId="3" fontId="91" fillId="0" borderId="20" xfId="43" applyNumberFormat="1" applyFont="1" applyFill="1" applyBorder="1" applyAlignment="1">
      <alignment horizontal="right" indent="1"/>
    </xf>
    <xf numFmtId="3" fontId="59" fillId="0" borderId="19" xfId="43" applyNumberFormat="1" applyFont="1" applyFill="1" applyBorder="1" applyAlignment="1">
      <alignment horizontal="right" indent="1"/>
    </xf>
    <xf numFmtId="3" fontId="59" fillId="0" borderId="20" xfId="43" applyNumberFormat="1" applyFont="1" applyFill="1" applyBorder="1" applyAlignment="1">
      <alignment horizontal="right" indent="1"/>
    </xf>
    <xf numFmtId="0" fontId="102" fillId="0" borderId="19" xfId="43" applyFont="1" applyFill="1" applyBorder="1"/>
    <xf numFmtId="1" fontId="103" fillId="0" borderId="63" xfId="43" applyNumberFormat="1" applyFont="1" applyFill="1" applyBorder="1" applyAlignment="1">
      <alignment horizontal="center"/>
    </xf>
    <xf numFmtId="3" fontId="61" fillId="0" borderId="19" xfId="43" applyNumberFormat="1" applyFont="1" applyFill="1" applyBorder="1" applyAlignment="1">
      <alignment horizontal="right" indent="1"/>
    </xf>
    <xf numFmtId="3" fontId="61" fillId="0" borderId="20" xfId="43" applyNumberFormat="1" applyFont="1" applyFill="1" applyBorder="1" applyAlignment="1">
      <alignment horizontal="right" indent="1"/>
    </xf>
    <xf numFmtId="0" fontId="60" fillId="0" borderId="19" xfId="43" applyFont="1" applyFill="1" applyBorder="1"/>
    <xf numFmtId="10" fontId="99" fillId="0" borderId="19" xfId="368" applyNumberFormat="1" applyFont="1" applyFill="1" applyBorder="1" applyAlignment="1">
      <alignment horizontal="center"/>
    </xf>
    <xf numFmtId="1" fontId="104" fillId="0" borderId="63" xfId="43" applyNumberFormat="1" applyFont="1" applyFill="1" applyBorder="1" applyAlignment="1">
      <alignment horizontal="center"/>
    </xf>
    <xf numFmtId="199" fontId="104" fillId="0" borderId="19" xfId="85" applyNumberFormat="1" applyFont="1" applyFill="1" applyBorder="1" applyAlignment="1">
      <alignment horizontal="center"/>
    </xf>
    <xf numFmtId="199" fontId="104" fillId="0" borderId="20" xfId="85" applyNumberFormat="1" applyFont="1" applyFill="1" applyBorder="1" applyAlignment="1">
      <alignment horizontal="center"/>
    </xf>
    <xf numFmtId="3" fontId="59" fillId="0" borderId="19" xfId="43" quotePrefix="1" applyNumberFormat="1" applyFont="1" applyFill="1" applyBorder="1" applyAlignment="1">
      <alignment horizontal="right" indent="1"/>
    </xf>
    <xf numFmtId="0" fontId="61" fillId="0" borderId="0" xfId="364" applyFont="1"/>
    <xf numFmtId="15" fontId="102" fillId="0" borderId="18" xfId="43" applyNumberFormat="1" applyFont="1" applyFill="1" applyBorder="1" applyAlignment="1">
      <alignment horizontal="center"/>
    </xf>
    <xf numFmtId="10" fontId="102" fillId="0" borderId="19" xfId="368" applyNumberFormat="1" applyFont="1" applyFill="1" applyBorder="1" applyAlignment="1">
      <alignment horizontal="center"/>
    </xf>
    <xf numFmtId="3" fontId="61" fillId="0" borderId="19" xfId="43" quotePrefix="1" applyNumberFormat="1" applyFont="1" applyFill="1" applyBorder="1" applyAlignment="1">
      <alignment horizontal="right" indent="1"/>
    </xf>
    <xf numFmtId="3" fontId="61" fillId="0" borderId="20" xfId="43" quotePrefix="1" applyNumberFormat="1" applyFont="1" applyFill="1" applyBorder="1" applyAlignment="1">
      <alignment horizontal="right" indent="1"/>
    </xf>
    <xf numFmtId="0" fontId="61" fillId="0" borderId="0" xfId="43" applyFont="1"/>
    <xf numFmtId="10" fontId="60" fillId="0" borderId="19" xfId="43" applyNumberFormat="1" applyFont="1" applyFill="1" applyBorder="1" applyAlignment="1">
      <alignment horizontal="center"/>
    </xf>
    <xf numFmtId="211" fontId="60" fillId="0" borderId="19" xfId="43" applyNumberFormat="1" applyFont="1" applyFill="1" applyBorder="1" applyAlignment="1">
      <alignment horizontal="center"/>
    </xf>
    <xf numFmtId="210" fontId="60" fillId="0" borderId="0" xfId="43" applyNumberFormat="1" applyFont="1" applyFill="1" applyBorder="1" applyAlignment="1">
      <alignment horizontal="center"/>
    </xf>
    <xf numFmtId="0" fontId="60" fillId="0" borderId="19" xfId="43" applyFont="1" applyFill="1" applyBorder="1" applyAlignment="1">
      <alignment horizontal="center"/>
    </xf>
    <xf numFmtId="10" fontId="60" fillId="0" borderId="19" xfId="97" applyNumberFormat="1" applyFont="1" applyFill="1" applyBorder="1" applyAlignment="1">
      <alignment horizontal="center"/>
    </xf>
    <xf numFmtId="10" fontId="99" fillId="0" borderId="19" xfId="97" applyNumberFormat="1" applyFont="1" applyFill="1" applyBorder="1" applyAlignment="1">
      <alignment horizontal="center"/>
    </xf>
    <xf numFmtId="10" fontId="99" fillId="0" borderId="0" xfId="97" applyNumberFormat="1" applyFont="1" applyFill="1" applyBorder="1" applyAlignment="1">
      <alignment horizontal="center"/>
    </xf>
    <xf numFmtId="0" fontId="105" fillId="0" borderId="19" xfId="43" applyFont="1" applyFill="1" applyBorder="1"/>
    <xf numFmtId="177" fontId="102" fillId="0" borderId="19" xfId="368" applyNumberFormat="1" applyFont="1" applyFill="1" applyBorder="1" applyAlignment="1">
      <alignment horizontal="center"/>
    </xf>
    <xf numFmtId="199" fontId="103" fillId="0" borderId="20" xfId="85" applyNumberFormat="1" applyFont="1" applyFill="1" applyBorder="1" applyAlignment="1">
      <alignment horizontal="center"/>
    </xf>
    <xf numFmtId="0" fontId="99" fillId="0" borderId="19" xfId="43" applyFont="1" applyFill="1" applyBorder="1"/>
    <xf numFmtId="10" fontId="60" fillId="0" borderId="0" xfId="97" applyNumberFormat="1" applyFont="1"/>
    <xf numFmtId="3" fontId="65" fillId="29" borderId="72" xfId="43" applyNumberFormat="1" applyFont="1" applyFill="1" applyBorder="1" applyAlignment="1">
      <alignment horizontal="right" vertical="center" indent="1"/>
    </xf>
    <xf numFmtId="3" fontId="65" fillId="29" borderId="102" xfId="43" applyNumberFormat="1" applyFont="1" applyFill="1" applyBorder="1" applyAlignment="1">
      <alignment horizontal="right" vertical="center" indent="1"/>
    </xf>
    <xf numFmtId="15" fontId="60" fillId="0" borderId="0" xfId="43" applyNumberFormat="1" applyFont="1" applyFill="1" applyAlignment="1">
      <alignment horizontal="center"/>
    </xf>
    <xf numFmtId="3" fontId="59" fillId="0" borderId="0" xfId="43" applyNumberFormat="1" applyFont="1" applyFill="1"/>
    <xf numFmtId="15" fontId="60" fillId="0" borderId="0" xfId="43" applyNumberFormat="1" applyFont="1" applyFill="1" applyAlignment="1"/>
    <xf numFmtId="172" fontId="60" fillId="0" borderId="0" xfId="366" applyFont="1" applyFill="1"/>
    <xf numFmtId="194" fontId="60" fillId="0" borderId="0" xfId="85" applyNumberFormat="1" applyFont="1" applyFill="1"/>
    <xf numFmtId="3" fontId="60" fillId="0" borderId="0" xfId="43" applyNumberFormat="1" applyFont="1" applyFill="1"/>
    <xf numFmtId="194" fontId="66" fillId="0" borderId="0" xfId="85" applyNumberFormat="1" applyFont="1" applyFill="1"/>
    <xf numFmtId="172" fontId="59" fillId="0" borderId="0" xfId="85" applyFont="1" applyFill="1"/>
    <xf numFmtId="194" fontId="59" fillId="0" borderId="0" xfId="85" applyNumberFormat="1" applyFont="1" applyFill="1"/>
    <xf numFmtId="189" fontId="60" fillId="27" borderId="0" xfId="86" applyNumberFormat="1" applyFont="1" applyFill="1"/>
    <xf numFmtId="189" fontId="64" fillId="27" borderId="0" xfId="86" applyNumberFormat="1" applyFont="1" applyFill="1" applyAlignment="1">
      <alignment horizontal="centerContinuous"/>
    </xf>
    <xf numFmtId="189" fontId="64" fillId="27" borderId="0" xfId="86" applyNumberFormat="1" applyFont="1" applyFill="1"/>
    <xf numFmtId="0" fontId="60" fillId="0" borderId="0" xfId="43" applyFont="1" applyFill="1" applyBorder="1"/>
    <xf numFmtId="0" fontId="59" fillId="0" borderId="0" xfId="89" applyFont="1" applyFill="1" applyBorder="1" applyAlignment="1">
      <alignment horizontal="left" wrapText="1"/>
    </xf>
    <xf numFmtId="189" fontId="93" fillId="27" borderId="0" xfId="86" applyNumberFormat="1" applyFont="1" applyFill="1" applyAlignment="1">
      <alignment horizontal="center"/>
    </xf>
    <xf numFmtId="189" fontId="62" fillId="27" borderId="0" xfId="86" applyNumberFormat="1" applyFont="1" applyFill="1"/>
    <xf numFmtId="189" fontId="60" fillId="27" borderId="0" xfId="86" applyNumberFormat="1" applyFont="1" applyFill="1" applyAlignment="1">
      <alignment horizontal="right" vertical="center"/>
    </xf>
    <xf numFmtId="15" fontId="104" fillId="0" borderId="0" xfId="43" applyNumberFormat="1" applyFont="1" applyFill="1" applyBorder="1" applyAlignment="1">
      <alignment horizontal="left"/>
    </xf>
    <xf numFmtId="0" fontId="107" fillId="0" borderId="14" xfId="43" applyFont="1" applyFill="1" applyBorder="1" applyAlignment="1">
      <alignment horizontal="center"/>
    </xf>
    <xf numFmtId="173" fontId="108" fillId="0" borderId="19" xfId="43" applyNumberFormat="1" applyFont="1" applyFill="1" applyBorder="1"/>
    <xf numFmtId="0" fontId="108" fillId="0" borderId="19" xfId="43" applyFont="1" applyFill="1" applyBorder="1" applyAlignment="1">
      <alignment horizontal="center"/>
    </xf>
    <xf numFmtId="1" fontId="107" fillId="0" borderId="0" xfId="43" applyNumberFormat="1" applyFont="1" applyFill="1" applyBorder="1" applyAlignment="1">
      <alignment horizontal="center"/>
    </xf>
    <xf numFmtId="189" fontId="109" fillId="0" borderId="19" xfId="365" applyNumberFormat="1" applyFont="1" applyFill="1" applyBorder="1"/>
    <xf numFmtId="189" fontId="59" fillId="0" borderId="63" xfId="365" applyNumberFormat="1" applyFont="1" applyFill="1" applyBorder="1"/>
    <xf numFmtId="189" fontId="59" fillId="0" borderId="20" xfId="365" applyNumberFormat="1" applyFont="1" applyFill="1" applyBorder="1"/>
    <xf numFmtId="0" fontId="110" fillId="0" borderId="19" xfId="43" applyFont="1" applyFill="1" applyBorder="1"/>
    <xf numFmtId="3" fontId="91" fillId="0" borderId="63" xfId="43" applyNumberFormat="1" applyFont="1" applyFill="1" applyBorder="1" applyAlignment="1">
      <alignment horizontal="right" indent="1"/>
    </xf>
    <xf numFmtId="0" fontId="69" fillId="0" borderId="0" xfId="43" applyFont="1" applyFill="1"/>
    <xf numFmtId="183" fontId="61" fillId="0" borderId="14" xfId="43" applyNumberFormat="1" applyFont="1" applyFill="1" applyBorder="1" applyAlignment="1">
      <alignment horizontal="center"/>
    </xf>
    <xf numFmtId="0" fontId="61" fillId="0" borderId="19" xfId="43" applyFont="1" applyFill="1" applyBorder="1"/>
    <xf numFmtId="10" fontId="61" fillId="0" borderId="19" xfId="43" applyNumberFormat="1" applyFont="1" applyFill="1" applyBorder="1" applyAlignment="1">
      <alignment horizontal="center"/>
    </xf>
    <xf numFmtId="1" fontId="61" fillId="0" borderId="0" xfId="43" applyNumberFormat="1" applyFont="1" applyFill="1" applyBorder="1" applyAlignment="1">
      <alignment horizontal="center"/>
    </xf>
    <xf numFmtId="3" fontId="61" fillId="0" borderId="19" xfId="365" applyNumberFormat="1" applyFont="1" applyFill="1" applyBorder="1" applyAlignment="1">
      <alignment horizontal="right" indent="1"/>
    </xf>
    <xf numFmtId="3" fontId="61" fillId="0" borderId="63" xfId="365" applyNumberFormat="1" applyFont="1" applyFill="1" applyBorder="1" applyAlignment="1">
      <alignment horizontal="right" indent="1"/>
    </xf>
    <xf numFmtId="3" fontId="61" fillId="0" borderId="20" xfId="365" applyNumberFormat="1" applyFont="1" applyFill="1" applyBorder="1" applyAlignment="1">
      <alignment horizontal="right" indent="1"/>
    </xf>
    <xf numFmtId="0" fontId="66" fillId="0" borderId="0" xfId="43" applyFont="1" applyFill="1"/>
    <xf numFmtId="0" fontId="59" fillId="0" borderId="19" xfId="89" applyFont="1" applyFill="1" applyBorder="1" applyAlignment="1">
      <alignment horizontal="left" wrapText="1"/>
    </xf>
    <xf numFmtId="10" fontId="59" fillId="0" borderId="19" xfId="43" applyNumberFormat="1" applyFont="1" applyFill="1" applyBorder="1" applyAlignment="1">
      <alignment horizontal="center"/>
    </xf>
    <xf numFmtId="1" fontId="59" fillId="0" borderId="0" xfId="43" applyNumberFormat="1" applyFont="1" applyFill="1" applyBorder="1" applyAlignment="1">
      <alignment horizontal="center"/>
    </xf>
    <xf numFmtId="3" fontId="59" fillId="0" borderId="63" xfId="43" quotePrefix="1" applyNumberFormat="1" applyFont="1" applyFill="1" applyBorder="1" applyAlignment="1">
      <alignment horizontal="right" indent="1"/>
    </xf>
    <xf numFmtId="3" fontId="59" fillId="0" borderId="20" xfId="43" quotePrefix="1" applyNumberFormat="1" applyFont="1" applyFill="1" applyBorder="1" applyAlignment="1">
      <alignment horizontal="right" indent="1"/>
    </xf>
    <xf numFmtId="0" fontId="61" fillId="0" borderId="0" xfId="43" applyFont="1" applyFill="1"/>
    <xf numFmtId="3" fontId="60" fillId="0" borderId="0" xfId="43" applyNumberFormat="1" applyFont="1" applyFill="1" applyBorder="1"/>
    <xf numFmtId="172" fontId="104" fillId="0" borderId="0" xfId="85" applyFont="1" applyFill="1" applyBorder="1" applyAlignment="1">
      <alignment horizontal="left"/>
    </xf>
    <xf numFmtId="172" fontId="60" fillId="0" borderId="0" xfId="85" applyFont="1" applyFill="1" applyBorder="1"/>
    <xf numFmtId="172" fontId="60" fillId="0" borderId="0" xfId="85" applyFont="1" applyFill="1"/>
    <xf numFmtId="3" fontId="59" fillId="0" borderId="19" xfId="365" applyNumberFormat="1" applyFont="1" applyFill="1" applyBorder="1" applyAlignment="1">
      <alignment horizontal="right" wrapText="1" indent="1"/>
    </xf>
    <xf numFmtId="3" fontId="59" fillId="0" borderId="63" xfId="365" applyNumberFormat="1" applyFont="1" applyFill="1" applyBorder="1" applyAlignment="1">
      <alignment horizontal="right" indent="1"/>
    </xf>
    <xf numFmtId="3" fontId="59" fillId="0" borderId="20" xfId="365" applyNumberFormat="1" applyFont="1" applyFill="1" applyBorder="1" applyAlignment="1">
      <alignment horizontal="right" indent="1"/>
    </xf>
    <xf numFmtId="3" fontId="61" fillId="0" borderId="19" xfId="365" applyNumberFormat="1" applyFont="1" applyFill="1" applyBorder="1" applyAlignment="1">
      <alignment horizontal="right" wrapText="1" indent="1"/>
    </xf>
    <xf numFmtId="169" fontId="60" fillId="0" borderId="0" xfId="43" applyNumberFormat="1" applyFont="1" applyFill="1"/>
    <xf numFmtId="0" fontId="61" fillId="0" borderId="19" xfId="43" applyFont="1" applyFill="1" applyBorder="1" applyAlignment="1">
      <alignment horizontal="center"/>
    </xf>
    <xf numFmtId="10" fontId="59" fillId="0" borderId="19" xfId="368" applyNumberFormat="1" applyFont="1" applyFill="1" applyBorder="1" applyAlignment="1">
      <alignment horizontal="center"/>
    </xf>
    <xf numFmtId="3" fontId="59" fillId="0" borderId="63" xfId="365" applyNumberFormat="1" applyFont="1" applyFill="1" applyBorder="1" applyAlignment="1">
      <alignment horizontal="right" wrapText="1" indent="1"/>
    </xf>
    <xf numFmtId="0" fontId="73" fillId="0" borderId="0" xfId="43" applyFont="1" applyFill="1"/>
    <xf numFmtId="0" fontId="81" fillId="0" borderId="19" xfId="43" applyFont="1" applyFill="1" applyBorder="1" applyAlignment="1">
      <alignment horizontal="left" wrapText="1"/>
    </xf>
    <xf numFmtId="10" fontId="61" fillId="0" borderId="19" xfId="368" applyNumberFormat="1" applyFont="1" applyFill="1" applyBorder="1" applyAlignment="1">
      <alignment horizontal="center"/>
    </xf>
    <xf numFmtId="183" fontId="59" fillId="0" borderId="14" xfId="43" applyNumberFormat="1" applyFont="1" applyFill="1" applyBorder="1" applyAlignment="1">
      <alignment horizontal="center"/>
    </xf>
    <xf numFmtId="0" fontId="111" fillId="0" borderId="19" xfId="89" applyFont="1" applyFill="1" applyBorder="1" applyAlignment="1">
      <alignment horizontal="left" wrapText="1"/>
    </xf>
    <xf numFmtId="189" fontId="111" fillId="0" borderId="19" xfId="365" applyNumberFormat="1" applyFont="1" applyFill="1" applyBorder="1" applyAlignment="1">
      <alignment horizontal="right" wrapText="1"/>
    </xf>
    <xf numFmtId="189" fontId="65" fillId="29" borderId="72" xfId="365" applyNumberFormat="1" applyFont="1" applyFill="1" applyBorder="1" applyAlignment="1">
      <alignment horizontal="right"/>
    </xf>
    <xf numFmtId="189" fontId="65" fillId="29" borderId="104" xfId="365" applyNumberFormat="1" applyFont="1" applyFill="1" applyBorder="1" applyAlignment="1">
      <alignment horizontal="right"/>
    </xf>
    <xf numFmtId="189" fontId="65" fillId="29" borderId="102" xfId="365" applyNumberFormat="1" applyFont="1" applyFill="1" applyBorder="1" applyAlignment="1">
      <alignment horizontal="right"/>
    </xf>
    <xf numFmtId="0" fontId="104" fillId="0" borderId="0" xfId="43" applyFont="1" applyFill="1"/>
    <xf numFmtId="189" fontId="59" fillId="0" borderId="0" xfId="365" applyNumberFormat="1" applyFont="1" applyFill="1"/>
    <xf numFmtId="189" fontId="61" fillId="0" borderId="0" xfId="365" applyNumberFormat="1" applyFont="1" applyFill="1"/>
    <xf numFmtId="0" fontId="99" fillId="0" borderId="0" xfId="43" applyFont="1" applyFill="1"/>
    <xf numFmtId="189" fontId="99" fillId="0" borderId="0" xfId="43" applyNumberFormat="1" applyFont="1" applyFill="1"/>
    <xf numFmtId="172" fontId="99" fillId="0" borderId="0" xfId="85" applyFont="1" applyFill="1"/>
    <xf numFmtId="189" fontId="60" fillId="0" borderId="0" xfId="43" applyNumberFormat="1" applyFont="1" applyFill="1"/>
    <xf numFmtId="190" fontId="112" fillId="27" borderId="0" xfId="86" applyNumberFormat="1" applyFont="1" applyFill="1" applyAlignment="1">
      <alignment horizontal="right"/>
    </xf>
    <xf numFmtId="190" fontId="60" fillId="27" borderId="0" xfId="86" applyNumberFormat="1" applyFont="1" applyFill="1"/>
    <xf numFmtId="190" fontId="64" fillId="27" borderId="0" xfId="86" applyNumberFormat="1" applyFont="1" applyFill="1"/>
    <xf numFmtId="15" fontId="93" fillId="27" borderId="0" xfId="86" applyNumberFormat="1" applyFont="1" applyFill="1" applyAlignment="1">
      <alignment horizontal="center"/>
    </xf>
    <xf numFmtId="0" fontId="64" fillId="27" borderId="0" xfId="43" applyFont="1" applyFill="1" applyBorder="1"/>
    <xf numFmtId="0" fontId="113" fillId="27" borderId="0" xfId="43" applyFont="1" applyFill="1"/>
    <xf numFmtId="190" fontId="60" fillId="27" borderId="0" xfId="86" applyNumberFormat="1" applyFont="1" applyFill="1" applyAlignment="1">
      <alignment horizontal="right" vertical="center"/>
    </xf>
    <xf numFmtId="0" fontId="60" fillId="0" borderId="0" xfId="43" applyFont="1" applyFill="1" applyAlignment="1"/>
    <xf numFmtId="0" fontId="59" fillId="0" borderId="18" xfId="43" applyFont="1" applyFill="1" applyBorder="1" applyAlignment="1">
      <alignment horizontal="center"/>
    </xf>
    <xf numFmtId="0" fontId="59" fillId="0" borderId="37" xfId="43" applyFont="1" applyFill="1" applyBorder="1" applyAlignment="1">
      <alignment horizontal="center"/>
    </xf>
    <xf numFmtId="49" fontId="59" fillId="0" borderId="19" xfId="43" applyNumberFormat="1" applyFont="1" applyFill="1" applyBorder="1" applyAlignment="1">
      <alignment horizontal="center"/>
    </xf>
    <xf numFmtId="1" fontId="59" fillId="0" borderId="19" xfId="43" applyNumberFormat="1" applyFont="1" applyFill="1" applyBorder="1" applyAlignment="1">
      <alignment horizontal="center"/>
    </xf>
    <xf numFmtId="190" fontId="114" fillId="0" borderId="19" xfId="365" applyNumberFormat="1" applyFont="1" applyFill="1" applyBorder="1" applyAlignment="1" applyProtection="1">
      <alignment horizontal="center" vertical="center" wrapText="1"/>
    </xf>
    <xf numFmtId="190" fontId="114" fillId="0" borderId="20" xfId="365" applyNumberFormat="1" applyFont="1" applyFill="1" applyBorder="1" applyAlignment="1" applyProtection="1">
      <alignment horizontal="center" vertical="center" wrapText="1"/>
    </xf>
    <xf numFmtId="0" fontId="73" fillId="0" borderId="0" xfId="43" applyFont="1" applyFill="1" applyAlignment="1"/>
    <xf numFmtId="15" fontId="61" fillId="0" borderId="18" xfId="43" applyNumberFormat="1" applyFont="1" applyFill="1" applyBorder="1" applyAlignment="1">
      <alignment horizontal="center" vertical="center" wrapText="1"/>
    </xf>
    <xf numFmtId="0" fontId="61" fillId="0" borderId="37" xfId="43" applyFont="1" applyFill="1" applyBorder="1" applyAlignment="1">
      <alignment vertical="center" wrapText="1"/>
    </xf>
    <xf numFmtId="49" fontId="61" fillId="0" borderId="19" xfId="43" applyNumberFormat="1" applyFont="1" applyFill="1" applyBorder="1" applyAlignment="1">
      <alignment horizontal="center" vertical="center" wrapText="1"/>
    </xf>
    <xf numFmtId="1" fontId="61" fillId="0" borderId="19" xfId="43" applyNumberFormat="1" applyFont="1" applyFill="1" applyBorder="1" applyAlignment="1" applyProtection="1">
      <alignment horizontal="center" vertical="center" wrapText="1"/>
    </xf>
    <xf numFmtId="3" fontId="61" fillId="0" borderId="19" xfId="365" applyNumberFormat="1" applyFont="1" applyFill="1" applyBorder="1" applyAlignment="1" applyProtection="1">
      <alignment horizontal="right" vertical="center" wrapText="1" indent="1"/>
    </xf>
    <xf numFmtId="3" fontId="61" fillId="0" borderId="20" xfId="365" applyNumberFormat="1" applyFont="1" applyFill="1" applyBorder="1" applyAlignment="1" applyProtection="1">
      <alignment horizontal="right" vertical="center" wrapText="1" indent="1"/>
    </xf>
    <xf numFmtId="0" fontId="59" fillId="0" borderId="0" xfId="43" applyFont="1" applyFill="1" applyAlignment="1"/>
    <xf numFmtId="15" fontId="59" fillId="0" borderId="18" xfId="43" applyNumberFormat="1" applyFont="1" applyFill="1" applyBorder="1" applyAlignment="1">
      <alignment horizontal="center" vertical="center" wrapText="1"/>
    </xf>
    <xf numFmtId="0" fontId="59" fillId="0" borderId="0" xfId="43" applyFont="1" applyFill="1" applyBorder="1"/>
    <xf numFmtId="210" fontId="59" fillId="0" borderId="19" xfId="368" applyNumberFormat="1" applyFont="1" applyFill="1" applyBorder="1" applyAlignment="1">
      <alignment horizontal="center"/>
    </xf>
    <xf numFmtId="3" fontId="59" fillId="0" borderId="20" xfId="365" applyNumberFormat="1" applyFont="1" applyFill="1" applyBorder="1" applyAlignment="1">
      <alignment horizontal="right" wrapText="1" indent="1"/>
    </xf>
    <xf numFmtId="0" fontId="59" fillId="0" borderId="0" xfId="43" applyFont="1" applyFill="1" applyBorder="1" applyAlignment="1"/>
    <xf numFmtId="0" fontId="59" fillId="0" borderId="0" xfId="43" applyFont="1" applyFill="1" applyBorder="1" applyAlignment="1">
      <alignment horizontal="left"/>
    </xf>
    <xf numFmtId="15" fontId="59" fillId="0" borderId="18" xfId="43" applyNumberFormat="1" applyFont="1" applyFill="1" applyBorder="1" applyAlignment="1">
      <alignment horizontal="center"/>
    </xf>
    <xf numFmtId="0" fontId="61" fillId="0" borderId="19" xfId="43" applyFont="1" applyFill="1" applyBorder="1" applyAlignment="1">
      <alignment vertical="center" wrapText="1"/>
    </xf>
    <xf numFmtId="0" fontId="61" fillId="0" borderId="0" xfId="43" applyFont="1" applyFill="1" applyAlignment="1"/>
    <xf numFmtId="0" fontId="59" fillId="0" borderId="19" xfId="43" applyFont="1" applyFill="1" applyBorder="1"/>
    <xf numFmtId="203" fontId="59" fillId="0" borderId="19" xfId="43" applyNumberFormat="1" applyFont="1" applyFill="1" applyBorder="1" applyAlignment="1">
      <alignment horizontal="center"/>
    </xf>
    <xf numFmtId="203" fontId="59" fillId="0" borderId="19" xfId="368" applyNumberFormat="1" applyFont="1" applyFill="1" applyBorder="1" applyAlignment="1">
      <alignment horizontal="center"/>
    </xf>
    <xf numFmtId="0" fontId="97" fillId="0" borderId="19" xfId="43" applyFont="1" applyFill="1" applyBorder="1"/>
    <xf numFmtId="0" fontId="69" fillId="0" borderId="0" xfId="43" applyFont="1" applyFill="1" applyAlignment="1"/>
    <xf numFmtId="0" fontId="59" fillId="0" borderId="19" xfId="43" applyFont="1" applyFill="1" applyBorder="1" applyAlignment="1"/>
    <xf numFmtId="0" fontId="104" fillId="0" borderId="19" xfId="43" applyFont="1" applyFill="1" applyBorder="1" applyAlignment="1"/>
    <xf numFmtId="0" fontId="60" fillId="0" borderId="0" xfId="0" applyFont="1" applyFill="1"/>
    <xf numFmtId="0" fontId="66" fillId="0" borderId="0" xfId="43" applyFont="1" applyFill="1" applyAlignment="1"/>
    <xf numFmtId="0" fontId="90" fillId="0" borderId="19" xfId="43" applyFont="1" applyFill="1" applyBorder="1" applyAlignment="1">
      <alignment vertical="center" wrapText="1"/>
    </xf>
    <xf numFmtId="49" fontId="97" fillId="0" borderId="19" xfId="43" applyNumberFormat="1" applyFont="1" applyFill="1" applyBorder="1" applyAlignment="1">
      <alignment horizontal="center" vertical="center" wrapText="1"/>
    </xf>
    <xf numFmtId="1" fontId="59" fillId="0" borderId="19" xfId="43" applyNumberFormat="1" applyFont="1" applyFill="1" applyBorder="1" applyAlignment="1" applyProtection="1">
      <alignment horizontal="center" vertical="center" wrapText="1"/>
    </xf>
    <xf numFmtId="3" fontId="59" fillId="0" borderId="19" xfId="365" applyNumberFormat="1" applyFont="1" applyFill="1" applyBorder="1" applyAlignment="1" applyProtection="1">
      <alignment horizontal="right" vertical="center" wrapText="1" indent="1"/>
    </xf>
    <xf numFmtId="3" fontId="59" fillId="0" borderId="20" xfId="365" applyNumberFormat="1" applyFont="1" applyFill="1" applyBorder="1" applyAlignment="1" applyProtection="1">
      <alignment horizontal="right" vertical="center" wrapText="1" indent="1"/>
    </xf>
    <xf numFmtId="3" fontId="65" fillId="29" borderId="72" xfId="43" applyNumberFormat="1" applyFont="1" applyFill="1" applyBorder="1" applyAlignment="1">
      <alignment horizontal="right" vertical="center" wrapText="1" indent="1"/>
    </xf>
    <xf numFmtId="3" fontId="65" fillId="29" borderId="102" xfId="43" applyNumberFormat="1" applyFont="1" applyFill="1" applyBorder="1" applyAlignment="1">
      <alignment horizontal="right" vertical="center" wrapText="1" indent="1"/>
    </xf>
    <xf numFmtId="49" fontId="59" fillId="0" borderId="0" xfId="43" applyNumberFormat="1" applyFont="1" applyFill="1" applyAlignment="1">
      <alignment horizontal="center"/>
    </xf>
    <xf numFmtId="1" fontId="59" fillId="0" borderId="0" xfId="43" applyNumberFormat="1" applyFont="1" applyFill="1" applyAlignment="1">
      <alignment horizontal="center"/>
    </xf>
    <xf numFmtId="49" fontId="60" fillId="0" borderId="0" xfId="43" applyNumberFormat="1" applyFont="1" applyFill="1" applyAlignment="1">
      <alignment horizontal="center"/>
    </xf>
    <xf numFmtId="1" fontId="60" fillId="0" borderId="0" xfId="43" applyNumberFormat="1" applyFont="1" applyFill="1" applyAlignment="1">
      <alignment horizontal="center"/>
    </xf>
    <xf numFmtId="1" fontId="60" fillId="0" borderId="0" xfId="365" applyNumberFormat="1" applyFont="1" applyFill="1" applyAlignment="1">
      <alignment horizontal="center"/>
    </xf>
    <xf numFmtId="1" fontId="59" fillId="0" borderId="0" xfId="365" applyNumberFormat="1" applyFont="1" applyFill="1" applyAlignment="1">
      <alignment horizontal="center"/>
    </xf>
    <xf numFmtId="15" fontId="59" fillId="0" borderId="0" xfId="43" applyNumberFormat="1" applyFont="1" applyFill="1" applyAlignment="1"/>
    <xf numFmtId="171" fontId="59" fillId="0" borderId="0" xfId="365" applyFont="1" applyFill="1"/>
    <xf numFmtId="0" fontId="104" fillId="0" borderId="0" xfId="43" applyFont="1" applyFill="1" applyAlignment="1"/>
    <xf numFmtId="171" fontId="60" fillId="0" borderId="0" xfId="43" applyNumberFormat="1" applyFont="1" applyFill="1" applyAlignment="1"/>
    <xf numFmtId="194" fontId="60" fillId="0" borderId="0" xfId="43" applyNumberFormat="1" applyFont="1" applyFill="1" applyAlignment="1"/>
    <xf numFmtId="1" fontId="60" fillId="27" borderId="0" xfId="43" applyNumberFormat="1" applyFont="1" applyFill="1" applyAlignment="1">
      <alignment horizontal="center"/>
    </xf>
    <xf numFmtId="0" fontId="59" fillId="27" borderId="0" xfId="43" applyFont="1" applyFill="1" applyBorder="1"/>
    <xf numFmtId="194" fontId="60" fillId="0" borderId="0" xfId="85" applyNumberFormat="1" applyFont="1"/>
    <xf numFmtId="0" fontId="73" fillId="27" borderId="0" xfId="43" applyFont="1" applyFill="1"/>
    <xf numFmtId="170" fontId="60" fillId="27" borderId="0" xfId="43" applyNumberFormat="1" applyFont="1" applyFill="1"/>
    <xf numFmtId="194" fontId="64" fillId="0" borderId="0" xfId="85" applyNumberFormat="1" applyFont="1"/>
    <xf numFmtId="170" fontId="60" fillId="27" borderId="0" xfId="86" applyNumberFormat="1" applyFont="1" applyFill="1" applyAlignment="1">
      <alignment horizontal="right" vertical="center"/>
    </xf>
    <xf numFmtId="0" fontId="62" fillId="27" borderId="27" xfId="43" applyFont="1" applyFill="1" applyBorder="1" applyAlignment="1">
      <alignment horizontal="center"/>
    </xf>
    <xf numFmtId="0" fontId="62" fillId="27" borderId="42" xfId="43" applyFont="1" applyFill="1" applyBorder="1" applyAlignment="1">
      <alignment horizontal="center"/>
    </xf>
    <xf numFmtId="170" fontId="88" fillId="27" borderId="18" xfId="86" applyNumberFormat="1" applyFont="1" applyFill="1" applyBorder="1" applyAlignment="1" applyProtection="1"/>
    <xf numFmtId="170" fontId="88" fillId="27" borderId="33" xfId="86" applyNumberFormat="1" applyFont="1" applyFill="1" applyBorder="1" applyAlignment="1" applyProtection="1"/>
    <xf numFmtId="170" fontId="88" fillId="27" borderId="20" xfId="86" applyNumberFormat="1" applyFont="1" applyFill="1" applyBorder="1" applyAlignment="1" applyProtection="1"/>
    <xf numFmtId="170" fontId="88" fillId="27" borderId="15" xfId="86" applyNumberFormat="1" applyFont="1" applyFill="1" applyBorder="1" applyAlignment="1" applyProtection="1"/>
    <xf numFmtId="0" fontId="116" fillId="27" borderId="18" xfId="43" applyFont="1" applyFill="1" applyBorder="1" applyAlignment="1">
      <alignment vertical="center"/>
    </xf>
    <xf numFmtId="0" fontId="116" fillId="27" borderId="16" xfId="43" applyFont="1" applyFill="1" applyBorder="1" applyAlignment="1">
      <alignment vertical="center"/>
    </xf>
    <xf numFmtId="170" fontId="73" fillId="27" borderId="18" xfId="86" applyNumberFormat="1" applyFont="1" applyFill="1" applyBorder="1" applyAlignment="1" applyProtection="1">
      <alignment vertical="center"/>
    </xf>
    <xf numFmtId="170" fontId="73" fillId="27" borderId="19" xfId="86" applyNumberFormat="1" applyFont="1" applyFill="1" applyBorder="1" applyAlignment="1" applyProtection="1">
      <alignment vertical="center"/>
    </xf>
    <xf numFmtId="170" fontId="73" fillId="27" borderId="20" xfId="86" applyNumberFormat="1" applyFont="1" applyFill="1" applyBorder="1" applyAlignment="1" applyProtection="1">
      <alignment vertical="center"/>
    </xf>
    <xf numFmtId="170" fontId="73" fillId="27" borderId="15" xfId="86" applyNumberFormat="1" applyFont="1" applyFill="1" applyBorder="1" applyAlignment="1" applyProtection="1">
      <alignment vertical="center"/>
    </xf>
    <xf numFmtId="170" fontId="69" fillId="0" borderId="0" xfId="0" applyNumberFormat="1" applyFont="1"/>
    <xf numFmtId="194" fontId="69" fillId="0" borderId="0" xfId="85" applyNumberFormat="1" applyFont="1"/>
    <xf numFmtId="0" fontId="60" fillId="27" borderId="18" xfId="43" applyFont="1" applyFill="1" applyBorder="1" applyAlignment="1">
      <alignment horizontal="left" vertical="center"/>
    </xf>
    <xf numFmtId="0" fontId="60" fillId="27" borderId="16" xfId="43" applyFont="1" applyFill="1" applyBorder="1" applyAlignment="1">
      <alignment horizontal="left" vertical="center"/>
    </xf>
    <xf numFmtId="170" fontId="60" fillId="27" borderId="18" xfId="86" applyNumberFormat="1" applyFont="1" applyFill="1" applyBorder="1" applyAlignment="1">
      <alignment horizontal="center" vertical="center"/>
    </xf>
    <xf numFmtId="170" fontId="60" fillId="27" borderId="19" xfId="86" applyNumberFormat="1" applyFont="1" applyFill="1" applyBorder="1" applyAlignment="1">
      <alignment horizontal="center" vertical="center"/>
    </xf>
    <xf numFmtId="170" fontId="60" fillId="27" borderId="20" xfId="86" applyNumberFormat="1" applyFont="1" applyFill="1" applyBorder="1" applyAlignment="1">
      <alignment horizontal="center" vertical="center"/>
    </xf>
    <xf numFmtId="170" fontId="60" fillId="27" borderId="15" xfId="86" applyNumberFormat="1" applyFont="1" applyFill="1" applyBorder="1" applyAlignment="1">
      <alignment horizontal="center" vertical="center"/>
    </xf>
    <xf numFmtId="0" fontId="60" fillId="27" borderId="14" xfId="43" applyFont="1" applyFill="1" applyBorder="1" applyAlignment="1">
      <alignment horizontal="left" vertical="center"/>
    </xf>
    <xf numFmtId="49" fontId="60" fillId="27" borderId="20" xfId="43" applyNumberFormat="1" applyFont="1" applyFill="1" applyBorder="1" applyAlignment="1">
      <alignment horizontal="center" vertical="center"/>
    </xf>
    <xf numFmtId="170" fontId="60" fillId="27" borderId="18" xfId="86" applyNumberFormat="1" applyFont="1" applyFill="1" applyBorder="1" applyAlignment="1">
      <alignment horizontal="right" vertical="center"/>
    </xf>
    <xf numFmtId="170" fontId="60" fillId="27" borderId="19" xfId="86" applyNumberFormat="1" applyFont="1" applyFill="1" applyBorder="1" applyAlignment="1">
      <alignment horizontal="right" vertical="center"/>
    </xf>
    <xf numFmtId="170" fontId="60" fillId="0" borderId="20" xfId="86" applyNumberFormat="1" applyFont="1" applyFill="1" applyBorder="1" applyAlignment="1">
      <alignment horizontal="right" vertical="center"/>
    </xf>
    <xf numFmtId="170" fontId="60" fillId="27" borderId="15" xfId="86" applyNumberFormat="1" applyFont="1" applyFill="1" applyBorder="1" applyAlignment="1">
      <alignment horizontal="right" vertical="center"/>
    </xf>
    <xf numFmtId="170" fontId="60" fillId="27" borderId="20" xfId="86" applyNumberFormat="1" applyFont="1" applyFill="1" applyBorder="1" applyAlignment="1">
      <alignment horizontal="right" vertical="center"/>
    </xf>
    <xf numFmtId="170" fontId="73" fillId="27" borderId="18" xfId="86" applyNumberFormat="1" applyFont="1" applyFill="1" applyBorder="1" applyAlignment="1" applyProtection="1">
      <alignment horizontal="right" vertical="center"/>
    </xf>
    <xf numFmtId="170" fontId="73" fillId="27" borderId="19" xfId="86" applyNumberFormat="1" applyFont="1" applyFill="1" applyBorder="1" applyAlignment="1" applyProtection="1">
      <alignment horizontal="right" vertical="center"/>
    </xf>
    <xf numFmtId="170" fontId="73" fillId="27" borderId="20" xfId="86" applyNumberFormat="1" applyFont="1" applyFill="1" applyBorder="1" applyAlignment="1" applyProtection="1">
      <alignment horizontal="right" vertical="center"/>
    </xf>
    <xf numFmtId="170" fontId="73" fillId="27" borderId="15" xfId="86" applyNumberFormat="1" applyFont="1" applyFill="1" applyBorder="1" applyAlignment="1" applyProtection="1">
      <alignment horizontal="right" vertical="center"/>
    </xf>
    <xf numFmtId="0" fontId="116" fillId="27" borderId="18" xfId="43" applyFont="1" applyFill="1" applyBorder="1" applyAlignment="1">
      <alignment horizontal="left" vertical="center"/>
    </xf>
    <xf numFmtId="49" fontId="69" fillId="27" borderId="20" xfId="43" applyNumberFormat="1" applyFont="1" applyFill="1" applyBorder="1" applyAlignment="1">
      <alignment horizontal="center" vertical="center"/>
    </xf>
    <xf numFmtId="0" fontId="60" fillId="27" borderId="30" xfId="43" applyFont="1" applyFill="1" applyBorder="1" applyAlignment="1">
      <alignment horizontal="left" vertical="center"/>
    </xf>
    <xf numFmtId="0" fontId="60" fillId="27" borderId="35" xfId="43" applyFont="1" applyFill="1" applyBorder="1" applyAlignment="1">
      <alignment horizontal="left" vertical="center"/>
    </xf>
    <xf numFmtId="171" fontId="60" fillId="27" borderId="30" xfId="86" applyFont="1" applyFill="1" applyBorder="1" applyAlignment="1">
      <alignment horizontal="right" vertical="center"/>
    </xf>
    <xf numFmtId="171" fontId="60" fillId="27" borderId="34" xfId="86" applyFont="1" applyFill="1" applyBorder="1" applyAlignment="1">
      <alignment horizontal="right" vertical="center"/>
    </xf>
    <xf numFmtId="171" fontId="60" fillId="27" borderId="31" xfId="86" applyFont="1" applyFill="1" applyBorder="1" applyAlignment="1">
      <alignment horizontal="right" vertical="center"/>
    </xf>
    <xf numFmtId="171" fontId="60" fillId="27" borderId="24" xfId="86" applyFont="1" applyFill="1" applyBorder="1" applyAlignment="1">
      <alignment horizontal="right" vertical="center"/>
    </xf>
    <xf numFmtId="0" fontId="60" fillId="27" borderId="0" xfId="43" applyFont="1" applyFill="1" applyBorder="1" applyAlignment="1">
      <alignment horizontal="left" vertical="center"/>
    </xf>
    <xf numFmtId="171" fontId="60" fillId="27" borderId="0" xfId="86" applyFont="1" applyFill="1" applyBorder="1" applyAlignment="1">
      <alignment horizontal="right" vertical="center"/>
    </xf>
    <xf numFmtId="0" fontId="73" fillId="27" borderId="0" xfId="43" applyFont="1" applyFill="1" applyAlignment="1">
      <alignment vertical="center"/>
    </xf>
    <xf numFmtId="15" fontId="93" fillId="27" borderId="0" xfId="86" applyNumberFormat="1" applyFont="1" applyFill="1" applyAlignment="1">
      <alignment horizontal="center" vertical="center"/>
    </xf>
    <xf numFmtId="170" fontId="60" fillId="27" borderId="33" xfId="86" applyNumberFormat="1" applyFont="1" applyFill="1" applyBorder="1" applyAlignment="1">
      <alignment horizontal="right" vertical="center"/>
    </xf>
    <xf numFmtId="0" fontId="90" fillId="27" borderId="18" xfId="43" applyFont="1" applyFill="1" applyBorder="1" applyAlignment="1">
      <alignment horizontal="left" vertical="center"/>
    </xf>
    <xf numFmtId="0" fontId="90" fillId="27" borderId="16" xfId="43" applyFont="1" applyFill="1" applyBorder="1" applyAlignment="1">
      <alignment horizontal="left" vertical="center"/>
    </xf>
    <xf numFmtId="170" fontId="59" fillId="27" borderId="18" xfId="86" applyNumberFormat="1" applyFont="1" applyFill="1" applyBorder="1" applyAlignment="1">
      <alignment horizontal="right" vertical="center"/>
    </xf>
    <xf numFmtId="170" fontId="59" fillId="27" borderId="19" xfId="86" applyNumberFormat="1" applyFont="1" applyFill="1" applyBorder="1" applyAlignment="1">
      <alignment horizontal="right" vertical="center"/>
    </xf>
    <xf numFmtId="170" fontId="59" fillId="27" borderId="20" xfId="86" applyNumberFormat="1" applyFont="1" applyFill="1" applyBorder="1" applyAlignment="1">
      <alignment horizontal="right" vertical="center"/>
    </xf>
    <xf numFmtId="170" fontId="60" fillId="27" borderId="31" xfId="86" applyNumberFormat="1" applyFont="1" applyFill="1" applyBorder="1" applyAlignment="1">
      <alignment horizontal="right" vertical="center"/>
    </xf>
    <xf numFmtId="170" fontId="65" fillId="29" borderId="57" xfId="86" applyNumberFormat="1" applyFont="1" applyFill="1" applyBorder="1" applyAlignment="1">
      <alignment horizontal="right" vertical="center" wrapText="1"/>
    </xf>
    <xf numFmtId="170" fontId="65" fillId="29" borderId="55" xfId="86" applyNumberFormat="1" applyFont="1" applyFill="1" applyBorder="1" applyAlignment="1">
      <alignment horizontal="right" vertical="center" wrapText="1"/>
    </xf>
    <xf numFmtId="170" fontId="65" fillId="29" borderId="58" xfId="86" applyNumberFormat="1" applyFont="1" applyFill="1" applyBorder="1" applyAlignment="1">
      <alignment horizontal="right" vertical="center" wrapText="1"/>
    </xf>
    <xf numFmtId="0" fontId="60" fillId="27" borderId="0" xfId="43" applyFont="1" applyFill="1" applyAlignment="1">
      <alignment horizontal="left"/>
    </xf>
    <xf numFmtId="213" fontId="60" fillId="27" borderId="0" xfId="86" applyNumberFormat="1" applyFont="1" applyFill="1" applyAlignment="1">
      <alignment horizontal="right"/>
    </xf>
    <xf numFmtId="0" fontId="60" fillId="27" borderId="0" xfId="43" applyFont="1" applyFill="1" applyAlignment="1">
      <alignment vertical="center" wrapText="1"/>
    </xf>
    <xf numFmtId="172" fontId="60" fillId="27" borderId="0" xfId="85" applyFont="1" applyFill="1" applyAlignment="1">
      <alignment vertical="center" wrapText="1"/>
    </xf>
    <xf numFmtId="207" fontId="60" fillId="0" borderId="0" xfId="85" applyNumberFormat="1" applyFont="1"/>
    <xf numFmtId="170" fontId="60" fillId="0" borderId="0" xfId="0" applyNumberFormat="1" applyFont="1"/>
    <xf numFmtId="207" fontId="60" fillId="27" borderId="0" xfId="85" applyNumberFormat="1" applyFont="1" applyFill="1" applyAlignment="1">
      <alignment horizontal="right"/>
    </xf>
    <xf numFmtId="170" fontId="60" fillId="27" borderId="0" xfId="365" applyNumberFormat="1" applyFont="1" applyFill="1" applyAlignment="1">
      <alignment horizontal="right"/>
    </xf>
    <xf numFmtId="3" fontId="64" fillId="0" borderId="0" xfId="0" applyNumberFormat="1" applyFont="1" applyFill="1"/>
    <xf numFmtId="3" fontId="60" fillId="0" borderId="0" xfId="0" applyNumberFormat="1" applyFont="1" applyFill="1"/>
    <xf numFmtId="4" fontId="115" fillId="29" borderId="24" xfId="43" applyNumberFormat="1" applyFont="1" applyFill="1" applyBorder="1" applyAlignment="1">
      <alignment horizontal="center" vertical="center" wrapText="1"/>
    </xf>
    <xf numFmtId="0" fontId="95" fillId="29" borderId="14" xfId="43" applyFont="1" applyFill="1" applyBorder="1" applyAlignment="1">
      <alignment vertical="center" wrapText="1"/>
    </xf>
    <xf numFmtId="0" fontId="65" fillId="29" borderId="14" xfId="43" applyFont="1" applyFill="1" applyBorder="1" applyAlignment="1">
      <alignment vertical="center" wrapText="1"/>
    </xf>
    <xf numFmtId="188" fontId="60" fillId="27" borderId="32" xfId="43" applyNumberFormat="1" applyFont="1" applyFill="1" applyBorder="1"/>
    <xf numFmtId="0" fontId="117" fillId="29" borderId="14" xfId="43" applyFont="1" applyFill="1" applyBorder="1" applyAlignment="1">
      <alignment vertical="center"/>
    </xf>
    <xf numFmtId="175" fontId="65" fillId="29" borderId="15" xfId="366" applyNumberFormat="1" applyFont="1" applyFill="1" applyBorder="1" applyAlignment="1">
      <alignment vertical="center"/>
    </xf>
    <xf numFmtId="3" fontId="66" fillId="27" borderId="14" xfId="43" applyNumberFormat="1" applyFont="1" applyFill="1" applyBorder="1"/>
    <xf numFmtId="3" fontId="66" fillId="28" borderId="15" xfId="43" applyNumberFormat="1" applyFont="1" applyFill="1" applyBorder="1"/>
    <xf numFmtId="3" fontId="61" fillId="28" borderId="15" xfId="43" applyNumberFormat="1" applyFont="1" applyFill="1" applyBorder="1" applyAlignment="1">
      <alignment vertical="center"/>
    </xf>
    <xf numFmtId="3" fontId="82" fillId="27" borderId="15" xfId="43" applyNumberFormat="1" applyFont="1" applyFill="1" applyBorder="1"/>
    <xf numFmtId="0" fontId="60" fillId="27" borderId="14" xfId="43" applyFont="1" applyFill="1" applyBorder="1" applyAlignment="1">
      <alignment horizontal="left" vertical="center" wrapText="1"/>
    </xf>
    <xf numFmtId="3" fontId="60" fillId="28" borderId="15" xfId="43" applyNumberFormat="1" applyFont="1" applyFill="1" applyBorder="1"/>
    <xf numFmtId="0" fontId="66" fillId="0" borderId="14" xfId="43" applyFont="1" applyFill="1" applyBorder="1" applyAlignment="1">
      <alignment horizontal="left" vertical="center" wrapText="1"/>
    </xf>
    <xf numFmtId="0" fontId="66" fillId="0" borderId="14" xfId="43" applyFont="1" applyFill="1" applyBorder="1"/>
    <xf numFmtId="3" fontId="66" fillId="0" borderId="15" xfId="43" applyNumberFormat="1" applyFont="1" applyFill="1" applyBorder="1"/>
    <xf numFmtId="3" fontId="118" fillId="27" borderId="15" xfId="43" applyNumberFormat="1" applyFont="1" applyFill="1" applyBorder="1"/>
    <xf numFmtId="3" fontId="119" fillId="27" borderId="15" xfId="43" applyNumberFormat="1" applyFont="1" applyFill="1" applyBorder="1"/>
    <xf numFmtId="175" fontId="61" fillId="0" borderId="15" xfId="366" applyNumberFormat="1" applyFont="1" applyFill="1" applyBorder="1" applyAlignment="1">
      <alignment vertical="center"/>
    </xf>
    <xf numFmtId="175" fontId="119" fillId="27" borderId="15" xfId="366" applyNumberFormat="1" applyFont="1" applyFill="1" applyBorder="1"/>
    <xf numFmtId="3" fontId="77" fillId="29" borderId="16" xfId="43" applyNumberFormat="1" applyFont="1" applyFill="1" applyBorder="1" applyAlignment="1">
      <alignment vertical="center"/>
    </xf>
    <xf numFmtId="0" fontId="87" fillId="27" borderId="14" xfId="43" applyFont="1" applyFill="1" applyBorder="1"/>
    <xf numFmtId="3" fontId="60" fillId="27" borderId="0" xfId="43" applyNumberFormat="1" applyFont="1" applyFill="1" applyBorder="1"/>
    <xf numFmtId="3" fontId="60" fillId="27" borderId="60" xfId="43" applyNumberFormat="1" applyFont="1" applyFill="1" applyBorder="1"/>
    <xf numFmtId="0" fontId="117" fillId="29" borderId="15" xfId="43" applyFont="1" applyFill="1" applyBorder="1" applyAlignment="1">
      <alignment vertical="center"/>
    </xf>
    <xf numFmtId="3" fontId="65" fillId="29" borderId="16" xfId="43" applyNumberFormat="1" applyFont="1" applyFill="1" applyBorder="1" applyAlignment="1">
      <alignment vertical="center"/>
    </xf>
    <xf numFmtId="0" fontId="87" fillId="27" borderId="15" xfId="43" applyFont="1" applyFill="1" applyBorder="1"/>
    <xf numFmtId="0" fontId="60" fillId="27" borderId="0" xfId="43" applyFont="1" applyFill="1" applyAlignment="1">
      <alignment horizontal="left" wrapText="1"/>
    </xf>
    <xf numFmtId="0" fontId="60" fillId="0" borderId="0" xfId="43" applyFont="1" applyFill="1" applyAlignment="1">
      <alignment horizontal="left" wrapText="1"/>
    </xf>
    <xf numFmtId="0" fontId="60" fillId="0" borderId="0" xfId="43" applyFont="1" applyFill="1" applyAlignment="1">
      <alignment horizontal="left"/>
    </xf>
    <xf numFmtId="0" fontId="60" fillId="0" borderId="0" xfId="43" applyFont="1" applyFill="1" applyAlignment="1">
      <alignment horizontal="left" vertical="center" wrapText="1"/>
    </xf>
    <xf numFmtId="3" fontId="60" fillId="0" borderId="0" xfId="0" applyNumberFormat="1" applyFont="1"/>
    <xf numFmtId="168" fontId="60" fillId="27" borderId="0" xfId="85" applyNumberFormat="1" applyFont="1" applyFill="1"/>
    <xf numFmtId="172" fontId="64" fillId="27" borderId="0" xfId="85" applyFont="1" applyFill="1"/>
    <xf numFmtId="168" fontId="64" fillId="27" borderId="0" xfId="85" applyNumberFormat="1" applyFont="1" applyFill="1"/>
    <xf numFmtId="49" fontId="121" fillId="27" borderId="0" xfId="85" applyNumberFormat="1" applyFont="1" applyFill="1" applyAlignment="1">
      <alignment horizontal="center"/>
    </xf>
    <xf numFmtId="175" fontId="93" fillId="27" borderId="0" xfId="85" applyNumberFormat="1" applyFont="1" applyFill="1" applyBorder="1" applyAlignment="1">
      <alignment horizontal="center"/>
    </xf>
    <xf numFmtId="168" fontId="93" fillId="27" borderId="0" xfId="85" applyNumberFormat="1" applyFont="1" applyFill="1" applyBorder="1" applyAlignment="1">
      <alignment horizontal="center"/>
    </xf>
    <xf numFmtId="175" fontId="66" fillId="27" borderId="22" xfId="85" applyNumberFormat="1" applyFont="1" applyFill="1" applyBorder="1" applyAlignment="1">
      <alignment horizontal="center"/>
    </xf>
    <xf numFmtId="168" fontId="59" fillId="27" borderId="23" xfId="85" applyNumberFormat="1" applyFont="1" applyFill="1" applyBorder="1" applyAlignment="1">
      <alignment horizontal="center" vertical="center"/>
    </xf>
    <xf numFmtId="175" fontId="66" fillId="27" borderId="26" xfId="85" applyNumberFormat="1" applyFont="1" applyFill="1" applyBorder="1" applyAlignment="1">
      <alignment horizontal="center"/>
    </xf>
    <xf numFmtId="209" fontId="66" fillId="27" borderId="32" xfId="85" applyNumberFormat="1" applyFont="1" applyFill="1" applyBorder="1" applyAlignment="1">
      <alignment horizontal="center" vertical="center"/>
    </xf>
    <xf numFmtId="0" fontId="122" fillId="29" borderId="14" xfId="43" applyFont="1" applyFill="1" applyBorder="1" applyAlignment="1">
      <alignment vertical="center"/>
    </xf>
    <xf numFmtId="209" fontId="122" fillId="29" borderId="15" xfId="85" applyNumberFormat="1" applyFont="1" applyFill="1" applyBorder="1" applyAlignment="1">
      <alignment vertical="center"/>
    </xf>
    <xf numFmtId="172" fontId="89" fillId="27" borderId="14" xfId="85" applyFont="1" applyFill="1" applyBorder="1"/>
    <xf numFmtId="209" fontId="89" fillId="27" borderId="15" xfId="85" applyNumberFormat="1" applyFont="1" applyFill="1" applyBorder="1"/>
    <xf numFmtId="209" fontId="60" fillId="27" borderId="15" xfId="85" applyNumberFormat="1" applyFont="1" applyFill="1" applyBorder="1"/>
    <xf numFmtId="209" fontId="73" fillId="27" borderId="15" xfId="85" applyNumberFormat="1" applyFont="1" applyFill="1" applyBorder="1"/>
    <xf numFmtId="209" fontId="66" fillId="27" borderId="15" xfId="85" applyNumberFormat="1" applyFont="1" applyFill="1" applyBorder="1" applyAlignment="1"/>
    <xf numFmtId="209" fontId="61" fillId="27" borderId="15" xfId="85" applyNumberFormat="1" applyFont="1" applyFill="1" applyBorder="1" applyAlignment="1">
      <alignment vertical="center"/>
    </xf>
    <xf numFmtId="209" fontId="60" fillId="27" borderId="15" xfId="85" applyNumberFormat="1" applyFont="1" applyFill="1" applyBorder="1" applyAlignment="1">
      <alignment horizontal="right" vertical="center"/>
    </xf>
    <xf numFmtId="209" fontId="60" fillId="27" borderId="15" xfId="85" applyNumberFormat="1" applyFont="1" applyFill="1" applyBorder="1" applyAlignment="1">
      <alignment horizontal="right"/>
    </xf>
    <xf numFmtId="209" fontId="60" fillId="27" borderId="15" xfId="85" applyNumberFormat="1" applyFont="1" applyFill="1" applyBorder="1" applyAlignment="1">
      <alignment vertical="center"/>
    </xf>
    <xf numFmtId="209" fontId="60" fillId="0" borderId="15" xfId="85" applyNumberFormat="1" applyFont="1" applyFill="1" applyBorder="1" applyAlignment="1">
      <alignment vertical="center"/>
    </xf>
    <xf numFmtId="0" fontId="61" fillId="27" borderId="14" xfId="43" applyFont="1" applyFill="1" applyBorder="1"/>
    <xf numFmtId="209" fontId="61" fillId="27" borderId="15" xfId="85" applyNumberFormat="1" applyFont="1" applyFill="1" applyBorder="1" applyAlignment="1">
      <alignment wrapText="1"/>
    </xf>
    <xf numFmtId="209" fontId="61" fillId="27" borderId="15" xfId="85" applyNumberFormat="1" applyFont="1" applyFill="1" applyBorder="1" applyAlignment="1"/>
    <xf numFmtId="0" fontId="93" fillId="27" borderId="14" xfId="43" applyFont="1" applyFill="1" applyBorder="1"/>
    <xf numFmtId="209" fontId="93" fillId="27" borderId="15" xfId="85" applyNumberFormat="1" applyFont="1" applyFill="1" applyBorder="1" applyAlignment="1"/>
    <xf numFmtId="209" fontId="60" fillId="0" borderId="15" xfId="85" applyNumberFormat="1" applyFont="1" applyFill="1" applyBorder="1" applyAlignment="1">
      <alignment horizontal="right" vertical="center"/>
    </xf>
    <xf numFmtId="209" fontId="60" fillId="0" borderId="15" xfId="85" applyNumberFormat="1" applyFont="1" applyFill="1" applyBorder="1" applyAlignment="1">
      <alignment horizontal="right"/>
    </xf>
    <xf numFmtId="209" fontId="61" fillId="0" borderId="15" xfId="85" applyNumberFormat="1" applyFont="1" applyFill="1" applyBorder="1" applyAlignment="1">
      <alignment vertical="center"/>
    </xf>
    <xf numFmtId="209" fontId="93" fillId="0" borderId="15" xfId="85" applyNumberFormat="1" applyFont="1" applyFill="1" applyBorder="1" applyAlignment="1"/>
    <xf numFmtId="209" fontId="60" fillId="0" borderId="0" xfId="364" applyNumberFormat="1" applyFont="1"/>
    <xf numFmtId="0" fontId="64" fillId="27" borderId="14" xfId="43" applyFont="1" applyFill="1" applyBorder="1"/>
    <xf numFmtId="209" fontId="64" fillId="27" borderId="15" xfId="85" applyNumberFormat="1" applyFont="1" applyFill="1" applyBorder="1" applyAlignment="1">
      <alignment horizontal="right"/>
    </xf>
    <xf numFmtId="209" fontId="73" fillId="28" borderId="15" xfId="85" applyNumberFormat="1" applyFont="1" applyFill="1" applyBorder="1" applyAlignment="1">
      <alignment vertical="center"/>
    </xf>
    <xf numFmtId="209" fontId="66" fillId="28" borderId="15" xfId="85" applyNumberFormat="1" applyFont="1" applyFill="1" applyBorder="1" applyAlignment="1"/>
    <xf numFmtId="172" fontId="69" fillId="0" borderId="0" xfId="85" applyFont="1"/>
    <xf numFmtId="209" fontId="122" fillId="29" borderId="15" xfId="85" applyNumberFormat="1" applyFont="1" applyFill="1" applyBorder="1" applyAlignment="1">
      <alignment horizontal="right" vertical="center"/>
    </xf>
    <xf numFmtId="0" fontId="83" fillId="0" borderId="14" xfId="43" applyFont="1" applyFill="1" applyBorder="1"/>
    <xf numFmtId="172" fontId="94" fillId="0" borderId="0" xfId="85" applyFont="1"/>
    <xf numFmtId="0" fontId="83" fillId="0" borderId="24" xfId="43" applyFont="1" applyFill="1" applyBorder="1"/>
    <xf numFmtId="209" fontId="83" fillId="0" borderId="24" xfId="85" applyNumberFormat="1" applyFont="1" applyFill="1" applyBorder="1"/>
    <xf numFmtId="0" fontId="83" fillId="0" borderId="0" xfId="43" applyFont="1" applyFill="1" applyBorder="1"/>
    <xf numFmtId="165" fontId="60" fillId="0" borderId="0" xfId="85" applyNumberFormat="1" applyFont="1" applyFill="1" applyAlignment="1">
      <alignment horizontal="left" wrapText="1"/>
    </xf>
    <xf numFmtId="172" fontId="60" fillId="27" borderId="0" xfId="85" applyFont="1" applyFill="1"/>
    <xf numFmtId="0" fontId="66" fillId="27" borderId="14" xfId="43" applyFont="1" applyFill="1" applyBorder="1" applyAlignment="1">
      <alignment horizontal="center"/>
    </xf>
    <xf numFmtId="0" fontId="66" fillId="27" borderId="19" xfId="43" applyFont="1" applyFill="1" applyBorder="1" applyAlignment="1">
      <alignment horizontal="center"/>
    </xf>
    <xf numFmtId="214" fontId="66" fillId="27" borderId="16" xfId="85" applyNumberFormat="1" applyFont="1" applyFill="1" applyBorder="1" applyAlignment="1">
      <alignment horizontal="center"/>
    </xf>
    <xf numFmtId="0" fontId="66" fillId="27" borderId="26" xfId="43" applyFont="1" applyFill="1" applyBorder="1" applyAlignment="1">
      <alignment horizontal="center"/>
    </xf>
    <xf numFmtId="0" fontId="66" fillId="27" borderId="27" xfId="43" applyFont="1" applyFill="1" applyBorder="1" applyAlignment="1">
      <alignment horizontal="center"/>
    </xf>
    <xf numFmtId="0" fontId="66" fillId="27" borderId="33" xfId="43" applyFont="1" applyFill="1" applyBorder="1" applyAlignment="1">
      <alignment horizontal="center"/>
    </xf>
    <xf numFmtId="214" fontId="66" fillId="27" borderId="28" xfId="85" applyNumberFormat="1" applyFont="1" applyFill="1" applyBorder="1" applyAlignment="1">
      <alignment horizontal="center"/>
    </xf>
    <xf numFmtId="3" fontId="60" fillId="27" borderId="18" xfId="427" applyNumberFormat="1" applyFont="1" applyFill="1" applyBorder="1"/>
    <xf numFmtId="3" fontId="60" fillId="27" borderId="37" xfId="427" applyNumberFormat="1" applyFont="1" applyFill="1" applyBorder="1"/>
    <xf numFmtId="3" fontId="60" fillId="27" borderId="20" xfId="85" applyNumberFormat="1" applyFont="1" applyFill="1" applyBorder="1"/>
    <xf numFmtId="185" fontId="60" fillId="27" borderId="38" xfId="428" applyNumberFormat="1" applyFont="1" applyFill="1" applyBorder="1" applyAlignment="1">
      <alignment horizontal="center"/>
    </xf>
    <xf numFmtId="185" fontId="60" fillId="27" borderId="40" xfId="428" applyNumberFormat="1" applyFont="1" applyFill="1" applyBorder="1" applyAlignment="1">
      <alignment horizontal="center"/>
    </xf>
    <xf numFmtId="185" fontId="60" fillId="27" borderId="41" xfId="85" applyNumberFormat="1" applyFont="1" applyFill="1" applyBorder="1" applyAlignment="1">
      <alignment horizontal="center"/>
    </xf>
    <xf numFmtId="0" fontId="66" fillId="27" borderId="17" xfId="43" applyFont="1" applyFill="1" applyBorder="1" applyAlignment="1">
      <alignment horizontal="center"/>
    </xf>
    <xf numFmtId="3" fontId="66" fillId="0" borderId="21" xfId="427" applyNumberFormat="1" applyFont="1" applyFill="1" applyBorder="1"/>
    <xf numFmtId="3" fontId="66" fillId="0" borderId="72" xfId="427" applyNumberFormat="1" applyFont="1" applyFill="1" applyBorder="1"/>
    <xf numFmtId="3" fontId="66" fillId="0" borderId="102" xfId="85" applyNumberFormat="1" applyFont="1" applyFill="1" applyBorder="1"/>
    <xf numFmtId="0" fontId="66" fillId="27" borderId="0" xfId="43" applyFont="1" applyFill="1" applyBorder="1" applyAlignment="1">
      <alignment horizontal="center"/>
    </xf>
    <xf numFmtId="172" fontId="66" fillId="0" borderId="0" xfId="85" applyFont="1" applyFill="1" applyBorder="1"/>
    <xf numFmtId="202" fontId="60" fillId="0" borderId="0" xfId="85" applyNumberFormat="1" applyFont="1"/>
    <xf numFmtId="172" fontId="60" fillId="0" borderId="0" xfId="364" applyNumberFormat="1" applyFont="1"/>
    <xf numFmtId="172" fontId="64" fillId="27" borderId="0" xfId="85" applyFont="1" applyFill="1" applyBorder="1"/>
    <xf numFmtId="168" fontId="64" fillId="27" borderId="0" xfId="85" applyNumberFormat="1" applyFont="1" applyFill="1" applyBorder="1"/>
    <xf numFmtId="3" fontId="66" fillId="27" borderId="32" xfId="85" applyNumberFormat="1" applyFont="1" applyFill="1" applyBorder="1" applyAlignment="1">
      <alignment horizontal="center" vertical="center"/>
    </xf>
    <xf numFmtId="3" fontId="66" fillId="27" borderId="16" xfId="85" applyNumberFormat="1" applyFont="1" applyFill="1" applyBorder="1" applyAlignment="1">
      <alignment horizontal="center" vertical="center"/>
    </xf>
    <xf numFmtId="3" fontId="60" fillId="27" borderId="15" xfId="85" applyNumberFormat="1" applyFont="1" applyFill="1" applyBorder="1"/>
    <xf numFmtId="3" fontId="60" fillId="27" borderId="16" xfId="85" applyNumberFormat="1" applyFont="1" applyFill="1" applyBorder="1"/>
    <xf numFmtId="3" fontId="73" fillId="27" borderId="15" xfId="85" applyNumberFormat="1" applyFont="1" applyFill="1" applyBorder="1"/>
    <xf numFmtId="3" fontId="73" fillId="27" borderId="16" xfId="85" applyNumberFormat="1" applyFont="1" applyFill="1" applyBorder="1"/>
    <xf numFmtId="3" fontId="66" fillId="27" borderId="15" xfId="85" applyNumberFormat="1" applyFont="1" applyFill="1" applyBorder="1" applyAlignment="1"/>
    <xf numFmtId="3" fontId="61" fillId="27" borderId="15" xfId="85" applyNumberFormat="1" applyFont="1" applyFill="1" applyBorder="1" applyAlignment="1">
      <alignment vertical="center"/>
    </xf>
    <xf numFmtId="3" fontId="66" fillId="27" borderId="16" xfId="85" applyNumberFormat="1" applyFont="1" applyFill="1" applyBorder="1" applyAlignment="1"/>
    <xf numFmtId="0" fontId="60" fillId="0" borderId="16" xfId="364" applyFont="1" applyBorder="1"/>
    <xf numFmtId="3" fontId="60" fillId="0" borderId="15" xfId="85" applyNumberFormat="1" applyFont="1" applyFill="1" applyBorder="1" applyAlignment="1">
      <alignment horizontal="right"/>
    </xf>
    <xf numFmtId="3" fontId="60" fillId="0" borderId="16" xfId="85" applyNumberFormat="1" applyFont="1" applyFill="1" applyBorder="1" applyAlignment="1">
      <alignment horizontal="right"/>
    </xf>
    <xf numFmtId="3" fontId="61" fillId="0" borderId="15" xfId="85" applyNumberFormat="1" applyFont="1" applyFill="1" applyBorder="1" applyAlignment="1">
      <alignment vertical="center"/>
    </xf>
    <xf numFmtId="3" fontId="66" fillId="0" borderId="15" xfId="85" applyNumberFormat="1" applyFont="1" applyFill="1" applyBorder="1" applyAlignment="1"/>
    <xf numFmtId="3" fontId="66" fillId="0" borderId="16" xfId="85" applyNumberFormat="1" applyFont="1" applyFill="1" applyBorder="1" applyAlignment="1"/>
    <xf numFmtId="3" fontId="61" fillId="0" borderId="15" xfId="85" applyNumberFormat="1" applyFont="1" applyFill="1" applyBorder="1" applyAlignment="1">
      <alignment vertical="center" wrapText="1"/>
    </xf>
    <xf numFmtId="3" fontId="61" fillId="0" borderId="16" xfId="85" applyNumberFormat="1" applyFont="1" applyFill="1" applyBorder="1" applyAlignment="1">
      <alignment vertical="center"/>
    </xf>
    <xf numFmtId="3" fontId="93" fillId="0" borderId="15" xfId="85" applyNumberFormat="1" applyFont="1" applyFill="1" applyBorder="1" applyAlignment="1"/>
    <xf numFmtId="3" fontId="93" fillId="0" borderId="16" xfId="85" applyNumberFormat="1" applyFont="1" applyFill="1" applyBorder="1" applyAlignment="1"/>
    <xf numFmtId="3" fontId="60" fillId="27" borderId="15" xfId="85" applyNumberFormat="1" applyFont="1" applyFill="1" applyBorder="1" applyAlignment="1">
      <alignment horizontal="right" vertical="center"/>
    </xf>
    <xf numFmtId="3" fontId="60" fillId="27" borderId="16" xfId="85" applyNumberFormat="1" applyFont="1" applyFill="1" applyBorder="1" applyAlignment="1">
      <alignment horizontal="right" vertical="center"/>
    </xf>
    <xf numFmtId="3" fontId="73" fillId="28" borderId="15" xfId="372" applyNumberFormat="1" applyFont="1" applyFill="1" applyBorder="1" applyAlignment="1">
      <alignment vertical="center"/>
    </xf>
    <xf numFmtId="3" fontId="66" fillId="28" borderId="15" xfId="85" applyNumberFormat="1" applyFont="1" applyFill="1" applyBorder="1" applyAlignment="1"/>
    <xf numFmtId="3" fontId="122" fillId="29" borderId="15" xfId="85" applyNumberFormat="1" applyFont="1" applyFill="1" applyBorder="1" applyAlignment="1">
      <alignment horizontal="right" vertical="center"/>
    </xf>
    <xf numFmtId="3" fontId="60" fillId="27" borderId="15" xfId="85" applyNumberFormat="1" applyFont="1" applyFill="1" applyBorder="1" applyAlignment="1">
      <alignment horizontal="right"/>
    </xf>
    <xf numFmtId="3" fontId="83" fillId="0" borderId="24" xfId="85" applyNumberFormat="1" applyFont="1" applyFill="1" applyBorder="1"/>
    <xf numFmtId="175" fontId="83" fillId="0" borderId="0" xfId="85" applyNumberFormat="1" applyFont="1" applyFill="1" applyBorder="1"/>
    <xf numFmtId="0" fontId="124" fillId="28" borderId="0" xfId="569" applyFont="1" applyFill="1" applyBorder="1" applyAlignment="1">
      <alignment wrapText="1"/>
    </xf>
    <xf numFmtId="0" fontId="115" fillId="29" borderId="23" xfId="43" applyFont="1" applyFill="1" applyBorder="1" applyAlignment="1">
      <alignment horizontal="center" vertical="center" wrapText="1"/>
    </xf>
    <xf numFmtId="0" fontId="115" fillId="29" borderId="22" xfId="43" applyFont="1" applyFill="1" applyBorder="1" applyAlignment="1">
      <alignment horizontal="center" vertical="center" wrapText="1"/>
    </xf>
    <xf numFmtId="0" fontId="115" fillId="29" borderId="74" xfId="43" applyFont="1" applyFill="1" applyBorder="1" applyAlignment="1">
      <alignment horizontal="center" vertical="center" wrapText="1"/>
    </xf>
    <xf numFmtId="14" fontId="59" fillId="27" borderId="15" xfId="43" applyNumberFormat="1" applyFont="1" applyFill="1" applyBorder="1" applyAlignment="1">
      <alignment horizontal="center" vertical="center"/>
    </xf>
    <xf numFmtId="178" fontId="59" fillId="27" borderId="18" xfId="86" applyNumberFormat="1" applyFont="1" applyFill="1" applyBorder="1" applyAlignment="1">
      <alignment horizontal="center" vertical="center"/>
    </xf>
    <xf numFmtId="178" fontId="59" fillId="27" borderId="15" xfId="86" applyNumberFormat="1" applyFont="1" applyFill="1" applyBorder="1" applyAlignment="1">
      <alignment horizontal="center" vertical="center"/>
    </xf>
    <xf numFmtId="14" fontId="59" fillId="27" borderId="14" xfId="43" applyNumberFormat="1" applyFont="1" applyFill="1" applyBorder="1" applyAlignment="1">
      <alignment horizontal="center" vertical="center"/>
    </xf>
    <xf numFmtId="178" fontId="59" fillId="27" borderId="14" xfId="86" applyNumberFormat="1" applyFont="1" applyFill="1" applyBorder="1" applyAlignment="1">
      <alignment horizontal="center" vertical="center"/>
    </xf>
    <xf numFmtId="178" fontId="59" fillId="27" borderId="0" xfId="86" applyNumberFormat="1" applyFont="1" applyFill="1" applyBorder="1" applyAlignment="1">
      <alignment horizontal="center" vertical="center"/>
    </xf>
    <xf numFmtId="178" fontId="59" fillId="27" borderId="16" xfId="86" applyNumberFormat="1" applyFont="1" applyFill="1" applyBorder="1" applyAlignment="1">
      <alignment horizontal="center" vertical="center"/>
    </xf>
    <xf numFmtId="193" fontId="60" fillId="0" borderId="0" xfId="364" applyNumberFormat="1" applyFont="1"/>
    <xf numFmtId="14" fontId="59" fillId="27" borderId="24" xfId="43" applyNumberFormat="1" applyFont="1" applyFill="1" applyBorder="1" applyAlignment="1">
      <alignment horizontal="center" vertical="center"/>
    </xf>
    <xf numFmtId="178" fontId="59" fillId="27" borderId="24" xfId="86" applyNumberFormat="1" applyFont="1" applyFill="1" applyBorder="1" applyAlignment="1">
      <alignment horizontal="center" vertical="center"/>
    </xf>
    <xf numFmtId="14" fontId="60" fillId="27" borderId="0" xfId="43" applyNumberFormat="1" applyFont="1" applyFill="1" applyBorder="1" applyAlignment="1">
      <alignment horizontal="center"/>
    </xf>
    <xf numFmtId="178" fontId="60" fillId="27" borderId="0" xfId="86" applyNumberFormat="1" applyFont="1" applyFill="1" applyBorder="1" applyAlignment="1">
      <alignment horizontal="center"/>
    </xf>
    <xf numFmtId="0" fontId="60" fillId="27" borderId="0" xfId="43" applyFont="1" applyFill="1" applyBorder="1" applyAlignment="1">
      <alignment wrapText="1"/>
    </xf>
    <xf numFmtId="0" fontId="66" fillId="27" borderId="0" xfId="43" applyFont="1" applyFill="1" applyBorder="1"/>
    <xf numFmtId="172" fontId="60" fillId="27" borderId="0" xfId="85" applyFont="1" applyFill="1" applyBorder="1"/>
    <xf numFmtId="172" fontId="69" fillId="0" borderId="0" xfId="85" applyFont="1" applyFill="1"/>
    <xf numFmtId="170" fontId="69" fillId="0" borderId="0" xfId="43" applyNumberFormat="1" applyFont="1" applyFill="1"/>
    <xf numFmtId="0" fontId="125" fillId="27" borderId="0" xfId="43" applyFont="1" applyFill="1"/>
    <xf numFmtId="0" fontId="125" fillId="0" borderId="0" xfId="43" applyFont="1" applyFill="1"/>
    <xf numFmtId="0" fontId="64" fillId="27" borderId="0" xfId="43" applyFont="1" applyFill="1" applyBorder="1" applyAlignment="1">
      <alignment horizontal="centerContinuous"/>
    </xf>
    <xf numFmtId="0" fontId="64" fillId="0" borderId="0" xfId="43" applyFont="1" applyFill="1" applyAlignment="1" applyProtection="1">
      <alignment horizontal="left"/>
    </xf>
    <xf numFmtId="0" fontId="98" fillId="29" borderId="23" xfId="464" applyFont="1" applyFill="1" applyBorder="1" applyAlignment="1">
      <alignment horizontal="center"/>
    </xf>
    <xf numFmtId="0" fontId="98" fillId="29" borderId="35" xfId="464" applyFont="1" applyFill="1" applyBorder="1" applyAlignment="1">
      <alignment horizontal="center"/>
    </xf>
    <xf numFmtId="0" fontId="59" fillId="27" borderId="32" xfId="464" applyNumberFormat="1" applyFont="1" applyFill="1" applyBorder="1" applyAlignment="1" applyProtection="1">
      <alignment vertical="center"/>
    </xf>
    <xf numFmtId="170" fontId="59" fillId="0" borderId="32" xfId="464" applyNumberFormat="1" applyFont="1" applyFill="1" applyBorder="1" applyAlignment="1">
      <alignment horizontal="center"/>
    </xf>
    <xf numFmtId="170" fontId="61" fillId="27" borderId="32" xfId="464" applyNumberFormat="1" applyFont="1" applyFill="1" applyBorder="1" applyAlignment="1">
      <alignment horizontal="center"/>
    </xf>
    <xf numFmtId="0" fontId="59" fillId="0" borderId="15" xfId="464" applyNumberFormat="1" applyFont="1" applyFill="1" applyBorder="1" applyAlignment="1" applyProtection="1">
      <alignment vertical="center"/>
    </xf>
    <xf numFmtId="170" fontId="59" fillId="0" borderId="15" xfId="464" applyNumberFormat="1" applyFont="1" applyFill="1" applyBorder="1" applyAlignment="1">
      <alignment horizontal="center" vertical="center"/>
    </xf>
    <xf numFmtId="170" fontId="61" fillId="0" borderId="15" xfId="464" applyNumberFormat="1" applyFont="1" applyFill="1" applyBorder="1" applyAlignment="1">
      <alignment horizontal="center" vertical="center"/>
    </xf>
    <xf numFmtId="208" fontId="69" fillId="0" borderId="0" xfId="43" applyNumberFormat="1" applyFont="1" applyFill="1"/>
    <xf numFmtId="0" fontId="111" fillId="0" borderId="15" xfId="464" applyNumberFormat="1" applyFont="1" applyFill="1" applyBorder="1" applyAlignment="1" applyProtection="1">
      <alignment vertical="center"/>
    </xf>
    <xf numFmtId="0" fontId="59" fillId="0" borderId="50" xfId="464" applyNumberFormat="1" applyFont="1" applyFill="1" applyBorder="1" applyAlignment="1" applyProtection="1">
      <alignment vertical="center"/>
    </xf>
    <xf numFmtId="170" fontId="59" fillId="0" borderId="50" xfId="464" applyNumberFormat="1" applyFont="1" applyFill="1" applyBorder="1" applyAlignment="1">
      <alignment horizontal="center" vertical="center"/>
    </xf>
    <xf numFmtId="170" fontId="61" fillId="0" borderId="50" xfId="464" applyNumberFormat="1" applyFont="1" applyFill="1" applyBorder="1" applyAlignment="1">
      <alignment horizontal="center" vertical="center"/>
    </xf>
    <xf numFmtId="0" fontId="59" fillId="0" borderId="36" xfId="464" applyNumberFormat="1" applyFont="1" applyFill="1" applyBorder="1" applyAlignment="1" applyProtection="1">
      <alignment vertical="center"/>
    </xf>
    <xf numFmtId="170" fontId="59" fillId="0" borderId="36" xfId="464" applyNumberFormat="1" applyFont="1" applyFill="1" applyBorder="1" applyAlignment="1">
      <alignment horizontal="center" vertical="center"/>
    </xf>
    <xf numFmtId="0" fontId="111" fillId="0" borderId="50" xfId="464" applyNumberFormat="1" applyFont="1" applyFill="1" applyBorder="1" applyAlignment="1" applyProtection="1">
      <alignment vertical="center"/>
    </xf>
    <xf numFmtId="0" fontId="111" fillId="0" borderId="15" xfId="464" applyNumberFormat="1" applyFont="1" applyFill="1" applyBorder="1" applyAlignment="1" applyProtection="1">
      <alignment horizontal="left" vertical="center"/>
    </xf>
    <xf numFmtId="0" fontId="61" fillId="27" borderId="24" xfId="464" applyNumberFormat="1" applyFont="1" applyFill="1" applyBorder="1" applyAlignment="1" applyProtection="1">
      <alignment vertical="center"/>
    </xf>
    <xf numFmtId="170" fontId="61" fillId="27" borderId="24" xfId="464" applyNumberFormat="1" applyFont="1" applyFill="1" applyBorder="1" applyAlignment="1">
      <alignment horizontal="center" vertical="center"/>
    </xf>
    <xf numFmtId="0" fontId="61" fillId="27" borderId="32" xfId="464" applyNumberFormat="1" applyFont="1" applyFill="1" applyBorder="1" applyAlignment="1" applyProtection="1">
      <alignment vertical="center"/>
    </xf>
    <xf numFmtId="170" fontId="61" fillId="27" borderId="15" xfId="464" applyNumberFormat="1" applyFont="1" applyFill="1" applyBorder="1" applyAlignment="1">
      <alignment horizontal="center"/>
    </xf>
    <xf numFmtId="0" fontId="80" fillId="29" borderId="15" xfId="464" applyNumberFormat="1" applyFont="1" applyFill="1" applyBorder="1" applyAlignment="1" applyProtection="1">
      <alignment vertical="center"/>
    </xf>
    <xf numFmtId="170" fontId="80" fillId="29" borderId="15" xfId="464" applyNumberFormat="1" applyFont="1" applyFill="1" applyBorder="1" applyAlignment="1">
      <alignment horizontal="center" vertical="center"/>
    </xf>
    <xf numFmtId="0" fontId="61" fillId="28" borderId="15" xfId="464" applyNumberFormat="1" applyFont="1" applyFill="1" applyBorder="1" applyAlignment="1" applyProtection="1">
      <alignment vertical="center"/>
    </xf>
    <xf numFmtId="170" fontId="61" fillId="27" borderId="15" xfId="464" applyNumberFormat="1" applyFont="1" applyFill="1" applyBorder="1" applyAlignment="1">
      <alignment horizontal="center" vertical="center"/>
    </xf>
    <xf numFmtId="0" fontId="61" fillId="27" borderId="24" xfId="464" applyNumberFormat="1" applyFont="1" applyFill="1" applyBorder="1" applyAlignment="1" applyProtection="1"/>
    <xf numFmtId="170" fontId="61" fillId="27" borderId="24" xfId="464" applyNumberFormat="1" applyFont="1" applyFill="1" applyBorder="1" applyAlignment="1">
      <alignment horizontal="center"/>
    </xf>
    <xf numFmtId="0" fontId="59" fillId="28" borderId="0" xfId="43" applyNumberFormat="1" applyFont="1" applyFill="1" applyBorder="1" applyAlignment="1" applyProtection="1"/>
    <xf numFmtId="3" fontId="59" fillId="27" borderId="0" xfId="43" applyNumberFormat="1" applyFont="1" applyFill="1" applyBorder="1" applyAlignment="1">
      <alignment horizontal="center"/>
    </xf>
    <xf numFmtId="0" fontId="59" fillId="27" borderId="0" xfId="43" applyFont="1" applyFill="1" applyAlignment="1">
      <alignment vertical="center"/>
    </xf>
    <xf numFmtId="170" fontId="59" fillId="27" borderId="0" xfId="43" applyNumberFormat="1" applyFont="1" applyFill="1" applyBorder="1"/>
    <xf numFmtId="0" fontId="69" fillId="28" borderId="0" xfId="43" applyFont="1" applyFill="1"/>
    <xf numFmtId="3" fontId="59" fillId="27" borderId="0" xfId="91" applyNumberFormat="1" applyFont="1" applyFill="1" applyAlignment="1">
      <alignment horizontal="center" vertical="center"/>
    </xf>
    <xf numFmtId="3" fontId="60" fillId="0" borderId="0" xfId="91" applyNumberFormat="1" applyFont="1" applyFill="1" applyAlignment="1">
      <alignment horizontal="center" vertical="center"/>
    </xf>
    <xf numFmtId="172" fontId="60" fillId="0" borderId="0" xfId="85" applyFont="1" applyFill="1" applyAlignment="1">
      <alignment horizontal="center" vertical="center"/>
    </xf>
    <xf numFmtId="172" fontId="61" fillId="0" borderId="0" xfId="85" applyFont="1" applyFill="1" applyAlignment="1">
      <alignment vertical="center"/>
    </xf>
    <xf numFmtId="3" fontId="64" fillId="27" borderId="0" xfId="43" applyNumberFormat="1" applyFont="1" applyFill="1" applyAlignment="1">
      <alignment horizontal="center" vertical="center"/>
    </xf>
    <xf numFmtId="0" fontId="64" fillId="27" borderId="0" xfId="91" applyFont="1" applyFill="1" applyAlignment="1">
      <alignment vertical="center"/>
    </xf>
    <xf numFmtId="172" fontId="64" fillId="27" borderId="0" xfId="85" applyFont="1" applyFill="1" applyAlignment="1">
      <alignment horizontal="center" vertical="center"/>
    </xf>
    <xf numFmtId="0" fontId="60" fillId="27" borderId="0" xfId="91" applyFont="1" applyFill="1" applyAlignment="1">
      <alignment vertical="center"/>
    </xf>
    <xf numFmtId="17" fontId="60" fillId="27" borderId="48" xfId="43" applyNumberFormat="1" applyFont="1" applyFill="1" applyBorder="1" applyAlignment="1">
      <alignment horizontal="center" vertical="center"/>
    </xf>
    <xf numFmtId="1" fontId="60" fillId="27" borderId="48" xfId="43" applyNumberFormat="1" applyFont="1" applyFill="1" applyBorder="1" applyAlignment="1">
      <alignment horizontal="center" vertical="center"/>
    </xf>
    <xf numFmtId="171" fontId="60" fillId="27" borderId="0" xfId="86" applyFont="1" applyFill="1" applyAlignment="1">
      <alignment vertical="center"/>
    </xf>
    <xf numFmtId="0" fontId="126" fillId="27" borderId="0" xfId="43" applyFont="1" applyFill="1" applyAlignment="1">
      <alignment vertical="center"/>
    </xf>
    <xf numFmtId="3" fontId="60" fillId="27" borderId="0" xfId="91" applyNumberFormat="1" applyFont="1" applyFill="1" applyAlignment="1">
      <alignment horizontal="center" vertical="center"/>
    </xf>
    <xf numFmtId="0" fontId="80" fillId="29" borderId="43" xfId="43" applyFont="1" applyFill="1" applyBorder="1" applyAlignment="1">
      <alignment horizontal="left" vertical="center"/>
    </xf>
    <xf numFmtId="3" fontId="80" fillId="29" borderId="44" xfId="43" applyNumberFormat="1" applyFont="1" applyFill="1" applyBorder="1" applyAlignment="1">
      <alignment horizontal="right" vertical="center"/>
    </xf>
    <xf numFmtId="3" fontId="80" fillId="29" borderId="66" xfId="43" applyNumberFormat="1" applyFont="1" applyFill="1" applyBorder="1" applyAlignment="1">
      <alignment horizontal="right" vertical="center"/>
    </xf>
    <xf numFmtId="0" fontId="83" fillId="28" borderId="0" xfId="43" applyFont="1" applyFill="1" applyAlignment="1">
      <alignment vertical="center"/>
    </xf>
    <xf numFmtId="194" fontId="66" fillId="28" borderId="0" xfId="85" applyNumberFormat="1" applyFont="1" applyFill="1" applyAlignment="1">
      <alignment horizontal="right" vertical="center"/>
    </xf>
    <xf numFmtId="172" fontId="60" fillId="27" borderId="0" xfId="85" applyFont="1" applyFill="1" applyAlignment="1">
      <alignment vertical="center"/>
    </xf>
    <xf numFmtId="0" fontId="66" fillId="27" borderId="43" xfId="43" applyFont="1" applyFill="1" applyBorder="1" applyAlignment="1">
      <alignment horizontal="left" vertical="center"/>
    </xf>
    <xf numFmtId="3" fontId="66" fillId="0" borderId="44" xfId="43" applyNumberFormat="1" applyFont="1" applyFill="1" applyBorder="1" applyAlignment="1">
      <alignment horizontal="right" vertical="center"/>
    </xf>
    <xf numFmtId="0" fontId="60" fillId="27" borderId="45" xfId="43" applyFont="1" applyFill="1" applyBorder="1" applyAlignment="1">
      <alignment vertical="center"/>
    </xf>
    <xf numFmtId="3" fontId="60" fillId="0" borderId="46" xfId="43" applyNumberFormat="1" applyFont="1" applyFill="1" applyBorder="1" applyAlignment="1">
      <alignment horizontal="right" vertical="center"/>
    </xf>
    <xf numFmtId="0" fontId="60" fillId="27" borderId="85" xfId="43" applyFont="1" applyFill="1" applyBorder="1" applyAlignment="1">
      <alignment vertical="center"/>
    </xf>
    <xf numFmtId="3" fontId="60" fillId="0" borderId="85" xfId="43" applyNumberFormat="1" applyFont="1" applyFill="1" applyBorder="1" applyAlignment="1">
      <alignment horizontal="right" vertical="center"/>
    </xf>
    <xf numFmtId="0" fontId="60" fillId="27" borderId="86" xfId="43" applyFont="1" applyFill="1" applyBorder="1" applyAlignment="1">
      <alignment vertical="center"/>
    </xf>
    <xf numFmtId="3" fontId="60" fillId="0" borderId="86" xfId="43" applyNumberFormat="1" applyFont="1" applyFill="1" applyBorder="1" applyAlignment="1">
      <alignment horizontal="right" vertical="center"/>
    </xf>
    <xf numFmtId="3" fontId="60" fillId="0" borderId="87" xfId="43" applyNumberFormat="1" applyFont="1" applyFill="1" applyBorder="1" applyAlignment="1">
      <alignment horizontal="right" vertical="center"/>
    </xf>
    <xf numFmtId="0" fontId="60" fillId="0" borderId="87" xfId="43" applyFont="1" applyFill="1" applyBorder="1" applyAlignment="1">
      <alignment vertical="center"/>
    </xf>
    <xf numFmtId="0" fontId="60" fillId="27" borderId="25" xfId="43" applyFont="1" applyFill="1" applyBorder="1" applyAlignment="1">
      <alignment vertical="center"/>
    </xf>
    <xf numFmtId="3" fontId="60" fillId="0" borderId="25" xfId="43" applyNumberFormat="1" applyFont="1" applyFill="1" applyBorder="1" applyAlignment="1">
      <alignment vertical="center"/>
    </xf>
    <xf numFmtId="3" fontId="60" fillId="0" borderId="85" xfId="43" applyNumberFormat="1" applyFont="1" applyFill="1" applyBorder="1" applyAlignment="1">
      <alignment vertical="center"/>
    </xf>
    <xf numFmtId="3" fontId="60" fillId="27" borderId="0" xfId="91" applyNumberFormat="1" applyFont="1" applyFill="1" applyBorder="1" applyAlignment="1">
      <alignment horizontal="center" vertical="center"/>
    </xf>
    <xf numFmtId="0" fontId="60" fillId="27" borderId="87" xfId="43" applyFont="1" applyFill="1" applyBorder="1" applyAlignment="1">
      <alignment vertical="center"/>
    </xf>
    <xf numFmtId="3" fontId="60" fillId="0" borderId="86" xfId="43" applyNumberFormat="1" applyFont="1" applyFill="1" applyBorder="1" applyAlignment="1">
      <alignment vertical="center"/>
    </xf>
    <xf numFmtId="0" fontId="60" fillId="27" borderId="88" xfId="43" applyFont="1" applyFill="1" applyBorder="1" applyAlignment="1">
      <alignment vertical="center"/>
    </xf>
    <xf numFmtId="3" fontId="60" fillId="0" borderId="88" xfId="43" applyNumberFormat="1" applyFont="1" applyFill="1" applyBorder="1" applyAlignment="1">
      <alignment horizontal="right" vertical="center"/>
    </xf>
    <xf numFmtId="1" fontId="60" fillId="0" borderId="25" xfId="43" applyNumberFormat="1" applyFont="1" applyFill="1" applyBorder="1" applyAlignment="1">
      <alignment horizontal="right" vertical="center"/>
    </xf>
    <xf numFmtId="3" fontId="60" fillId="0" borderId="25" xfId="43" applyNumberFormat="1" applyFont="1" applyFill="1" applyBorder="1" applyAlignment="1">
      <alignment horizontal="right" vertical="center"/>
    </xf>
    <xf numFmtId="0" fontId="60" fillId="0" borderId="85" xfId="43" applyFont="1" applyFill="1" applyBorder="1" applyAlignment="1">
      <alignment vertical="center"/>
    </xf>
    <xf numFmtId="0" fontId="60" fillId="0" borderId="89" xfId="43" applyFont="1" applyFill="1" applyBorder="1" applyAlignment="1">
      <alignment vertical="center"/>
    </xf>
    <xf numFmtId="3" fontId="60" fillId="0" borderId="89" xfId="43" applyNumberFormat="1" applyFont="1" applyFill="1" applyBorder="1" applyAlignment="1">
      <alignment horizontal="right" vertical="center"/>
    </xf>
    <xf numFmtId="0" fontId="60" fillId="0" borderId="0" xfId="43" applyFont="1" applyFill="1" applyBorder="1" applyAlignment="1">
      <alignment vertical="center"/>
    </xf>
    <xf numFmtId="3" fontId="60" fillId="0" borderId="0" xfId="43" applyNumberFormat="1" applyFont="1" applyFill="1" applyBorder="1" applyAlignment="1">
      <alignment horizontal="right" vertical="center"/>
    </xf>
    <xf numFmtId="0" fontId="66" fillId="0" borderId="43" xfId="43" applyFont="1" applyFill="1" applyBorder="1" applyAlignment="1">
      <alignment horizontal="left" vertical="center"/>
    </xf>
    <xf numFmtId="3" fontId="66" fillId="0" borderId="66" xfId="43" applyNumberFormat="1" applyFont="1" applyFill="1" applyBorder="1" applyAlignment="1">
      <alignment horizontal="right" vertical="center"/>
    </xf>
    <xf numFmtId="172" fontId="60" fillId="0" borderId="0" xfId="85" applyFont="1" applyFill="1" applyAlignment="1">
      <alignment vertical="center"/>
    </xf>
    <xf numFmtId="0" fontId="60" fillId="0" borderId="25" xfId="91" applyFont="1" applyFill="1" applyBorder="1" applyAlignment="1">
      <alignment vertical="center"/>
    </xf>
    <xf numFmtId="3" fontId="60" fillId="0" borderId="25" xfId="91" applyNumberFormat="1" applyFont="1" applyFill="1" applyBorder="1" applyAlignment="1">
      <alignment vertical="center"/>
    </xf>
    <xf numFmtId="0" fontId="60" fillId="0" borderId="25" xfId="43" applyFont="1" applyFill="1" applyBorder="1" applyAlignment="1">
      <alignment vertical="center"/>
    </xf>
    <xf numFmtId="0" fontId="60" fillId="0" borderId="88" xfId="43" applyFont="1" applyFill="1" applyBorder="1" applyAlignment="1">
      <alignment vertical="center"/>
    </xf>
    <xf numFmtId="3" fontId="60" fillId="0" borderId="88" xfId="91" applyNumberFormat="1" applyFont="1" applyFill="1" applyBorder="1" applyAlignment="1">
      <alignment vertical="center"/>
    </xf>
    <xf numFmtId="3" fontId="60" fillId="0" borderId="0" xfId="91" applyNumberFormat="1" applyFont="1" applyFill="1" applyBorder="1" applyAlignment="1">
      <alignment vertical="center"/>
    </xf>
    <xf numFmtId="3" fontId="60" fillId="0" borderId="0" xfId="43" applyNumberFormat="1" applyFont="1" applyFill="1" applyAlignment="1">
      <alignment vertical="center"/>
    </xf>
    <xf numFmtId="1" fontId="60" fillId="0" borderId="0" xfId="43" applyNumberFormat="1" applyFont="1" applyFill="1" applyBorder="1" applyAlignment="1">
      <alignment horizontal="right" vertical="center"/>
    </xf>
    <xf numFmtId="0" fontId="82" fillId="0" borderId="0" xfId="43" applyFont="1" applyFill="1" applyBorder="1" applyAlignment="1">
      <alignment vertical="center"/>
    </xf>
    <xf numFmtId="0" fontId="82" fillId="0" borderId="88" xfId="43" applyFont="1" applyFill="1" applyBorder="1" applyAlignment="1">
      <alignment vertical="center"/>
    </xf>
    <xf numFmtId="0" fontId="60" fillId="0" borderId="39" xfId="43" applyFont="1" applyFill="1" applyBorder="1" applyAlignment="1">
      <alignment vertical="center"/>
    </xf>
    <xf numFmtId="1" fontId="60" fillId="0" borderId="39" xfId="43" applyNumberFormat="1" applyFont="1" applyFill="1" applyBorder="1" applyAlignment="1">
      <alignment horizontal="right" vertical="center"/>
    </xf>
    <xf numFmtId="0" fontId="82" fillId="0" borderId="0" xfId="43" applyFont="1" applyFill="1" applyAlignment="1">
      <alignment vertical="center"/>
    </xf>
    <xf numFmtId="3" fontId="60" fillId="0" borderId="0" xfId="43" applyNumberFormat="1" applyFont="1" applyFill="1" applyAlignment="1">
      <alignment horizontal="right" vertical="center"/>
    </xf>
    <xf numFmtId="0" fontId="66" fillId="0" borderId="25" xfId="43" applyFont="1" applyFill="1" applyBorder="1" applyAlignment="1">
      <alignment vertical="center"/>
    </xf>
    <xf numFmtId="3" fontId="66" fillId="0" borderId="25" xfId="91" applyNumberFormat="1" applyFont="1" applyFill="1" applyBorder="1" applyAlignment="1">
      <alignment vertical="center"/>
    </xf>
    <xf numFmtId="3" fontId="66" fillId="0" borderId="25" xfId="43" applyNumberFormat="1" applyFont="1" applyFill="1" applyBorder="1" applyAlignment="1">
      <alignment horizontal="right" vertical="center"/>
    </xf>
    <xf numFmtId="0" fontId="60" fillId="0" borderId="0" xfId="91" applyFont="1" applyFill="1" applyAlignment="1">
      <alignment vertical="center"/>
    </xf>
    <xf numFmtId="172" fontId="126" fillId="27" borderId="0" xfId="85" applyFont="1" applyFill="1" applyAlignment="1">
      <alignment vertical="center"/>
    </xf>
    <xf numFmtId="172" fontId="60" fillId="27" borderId="0" xfId="85" applyFont="1" applyFill="1" applyAlignment="1">
      <alignment horizontal="center" vertical="center"/>
    </xf>
    <xf numFmtId="207" fontId="60" fillId="0" borderId="0" xfId="85" applyNumberFormat="1" applyFont="1" applyFill="1" applyAlignment="1">
      <alignment horizontal="center" vertical="center"/>
    </xf>
    <xf numFmtId="3" fontId="66" fillId="0" borderId="0" xfId="43" applyNumberFormat="1" applyFont="1" applyFill="1" applyAlignment="1">
      <alignment horizontal="right" vertical="center"/>
    </xf>
    <xf numFmtId="202" fontId="60" fillId="27" borderId="0" xfId="85" applyNumberFormat="1" applyFont="1" applyFill="1" applyAlignment="1">
      <alignment vertical="center"/>
    </xf>
    <xf numFmtId="206" fontId="60" fillId="0" borderId="0" xfId="85" applyNumberFormat="1" applyFont="1" applyFill="1" applyAlignment="1">
      <alignment horizontal="center" vertical="center"/>
    </xf>
    <xf numFmtId="0" fontId="60" fillId="0" borderId="45" xfId="43" applyFont="1" applyFill="1" applyBorder="1" applyAlignment="1">
      <alignment vertical="center"/>
    </xf>
    <xf numFmtId="0" fontId="60" fillId="0" borderId="86" xfId="43" applyFont="1" applyFill="1" applyBorder="1" applyAlignment="1">
      <alignment vertical="center"/>
    </xf>
    <xf numFmtId="3" fontId="60" fillId="0" borderId="87" xfId="43" applyNumberFormat="1" applyFont="1" applyFill="1" applyBorder="1" applyAlignment="1">
      <alignment vertical="center"/>
    </xf>
    <xf numFmtId="3" fontId="60" fillId="0" borderId="0" xfId="43" applyNumberFormat="1" applyFont="1" applyFill="1" applyBorder="1" applyAlignment="1">
      <alignment vertical="center"/>
    </xf>
    <xf numFmtId="3" fontId="60" fillId="0" borderId="88" xfId="43" applyNumberFormat="1" applyFont="1" applyFill="1" applyBorder="1" applyAlignment="1">
      <alignment vertical="center"/>
    </xf>
    <xf numFmtId="3" fontId="60" fillId="0" borderId="89" xfId="43" applyNumberFormat="1" applyFont="1" applyFill="1" applyBorder="1" applyAlignment="1">
      <alignment vertical="center"/>
    </xf>
    <xf numFmtId="3" fontId="60" fillId="0" borderId="45" xfId="43" applyNumberFormat="1" applyFont="1" applyFill="1" applyBorder="1" applyAlignment="1">
      <alignment vertical="center"/>
    </xf>
    <xf numFmtId="188" fontId="60" fillId="0" borderId="0" xfId="43" applyNumberFormat="1" applyFont="1" applyFill="1" applyBorder="1" applyAlignment="1">
      <alignment horizontal="left" vertical="center"/>
    </xf>
    <xf numFmtId="3" fontId="60" fillId="0" borderId="0" xfId="43" applyNumberFormat="1" applyFont="1" applyFill="1" applyBorder="1" applyAlignment="1">
      <alignment horizontal="left" vertical="center"/>
    </xf>
    <xf numFmtId="3" fontId="60" fillId="0" borderId="25" xfId="85" applyNumberFormat="1" applyFont="1" applyFill="1" applyBorder="1" applyAlignment="1">
      <alignment vertical="center"/>
    </xf>
    <xf numFmtId="188" fontId="60" fillId="0" borderId="0" xfId="85" applyNumberFormat="1" applyFont="1" applyFill="1" applyAlignment="1">
      <alignment horizontal="left" vertical="center"/>
    </xf>
    <xf numFmtId="3" fontId="60" fillId="0" borderId="0" xfId="85" applyNumberFormat="1" applyFont="1" applyFill="1" applyAlignment="1">
      <alignment vertical="center"/>
    </xf>
    <xf numFmtId="188" fontId="60" fillId="0" borderId="0" xfId="85" applyNumberFormat="1" applyFont="1" applyFill="1" applyBorder="1" applyAlignment="1">
      <alignment horizontal="left" vertical="center"/>
    </xf>
    <xf numFmtId="3" fontId="60" fillId="0" borderId="0" xfId="85" applyNumberFormat="1" applyFont="1" applyFill="1" applyBorder="1" applyAlignment="1">
      <alignment vertical="center"/>
    </xf>
    <xf numFmtId="3" fontId="60" fillId="0" borderId="25" xfId="43" applyNumberFormat="1" applyFont="1" applyFill="1" applyBorder="1" applyAlignment="1">
      <alignment horizontal="left" vertical="center"/>
    </xf>
    <xf numFmtId="3" fontId="60" fillId="0" borderId="47" xfId="43" applyNumberFormat="1" applyFont="1" applyFill="1" applyBorder="1" applyAlignment="1">
      <alignment horizontal="left" vertical="center"/>
    </xf>
    <xf numFmtId="3" fontId="60" fillId="0" borderId="47" xfId="43" applyNumberFormat="1" applyFont="1" applyFill="1" applyBorder="1" applyAlignment="1">
      <alignment horizontal="right" vertical="center"/>
    </xf>
    <xf numFmtId="3" fontId="60" fillId="0" borderId="39" xfId="43" applyNumberFormat="1" applyFont="1" applyFill="1" applyBorder="1" applyAlignment="1">
      <alignment vertical="center"/>
    </xf>
    <xf numFmtId="1" fontId="60" fillId="0" borderId="25" xfId="91" applyNumberFormat="1" applyFont="1" applyFill="1" applyBorder="1" applyAlignment="1">
      <alignment vertical="center"/>
    </xf>
    <xf numFmtId="3" fontId="60" fillId="0" borderId="85" xfId="91" applyNumberFormat="1" applyFont="1" applyFill="1" applyBorder="1" applyAlignment="1">
      <alignment vertical="center"/>
    </xf>
    <xf numFmtId="0" fontId="60" fillId="0" borderId="86" xfId="43" applyFont="1" applyFill="1" applyBorder="1" applyAlignment="1">
      <alignment horizontal="left" vertical="center" indent="1"/>
    </xf>
    <xf numFmtId="3" fontId="60" fillId="0" borderId="87" xfId="91" applyNumberFormat="1" applyFont="1" applyFill="1" applyBorder="1" applyAlignment="1">
      <alignment vertical="center"/>
    </xf>
    <xf numFmtId="3" fontId="60" fillId="0" borderId="86" xfId="91" applyNumberFormat="1" applyFont="1" applyFill="1" applyBorder="1" applyAlignment="1">
      <alignment vertical="center"/>
    </xf>
    <xf numFmtId="0" fontId="60" fillId="0" borderId="0" xfId="43" applyFont="1" applyFill="1" applyBorder="1" applyAlignment="1">
      <alignment horizontal="left" vertical="center" indent="2"/>
    </xf>
    <xf numFmtId="0" fontId="82" fillId="0" borderId="86" xfId="43" applyFont="1" applyFill="1" applyBorder="1" applyAlignment="1">
      <alignment horizontal="left" vertical="center" indent="1"/>
    </xf>
    <xf numFmtId="3" fontId="60" fillId="0" borderId="39" xfId="91" applyNumberFormat="1" applyFont="1" applyFill="1" applyBorder="1" applyAlignment="1">
      <alignment vertical="center"/>
    </xf>
    <xf numFmtId="3" fontId="60" fillId="0" borderId="89" xfId="91" applyNumberFormat="1" applyFont="1" applyFill="1" applyBorder="1" applyAlignment="1">
      <alignment vertical="center"/>
    </xf>
    <xf numFmtId="3" fontId="59" fillId="27" borderId="0" xfId="91" applyNumberFormat="1" applyFont="1" applyFill="1" applyAlignment="1">
      <alignment horizontal="center"/>
    </xf>
    <xf numFmtId="172" fontId="60" fillId="27" borderId="0" xfId="85" applyFont="1" applyFill="1" applyAlignment="1">
      <alignment horizontal="center"/>
    </xf>
    <xf numFmtId="3" fontId="60" fillId="0" borderId="0" xfId="91" applyNumberFormat="1" applyFont="1" applyFill="1" applyAlignment="1">
      <alignment horizontal="center"/>
    </xf>
    <xf numFmtId="3" fontId="60" fillId="27" borderId="0" xfId="43" applyNumberFormat="1" applyFont="1" applyFill="1" applyAlignment="1">
      <alignment horizontal="center"/>
    </xf>
    <xf numFmtId="172" fontId="61" fillId="27" borderId="0" xfId="85" applyFont="1" applyFill="1"/>
    <xf numFmtId="0" fontId="60" fillId="27" borderId="0" xfId="91" applyFont="1" applyFill="1"/>
    <xf numFmtId="1" fontId="60" fillId="27" borderId="0" xfId="43" applyNumberFormat="1" applyFont="1" applyFill="1"/>
    <xf numFmtId="17" fontId="60" fillId="27" borderId="48" xfId="43" applyNumberFormat="1" applyFont="1" applyFill="1" applyBorder="1" applyAlignment="1">
      <alignment horizontal="center"/>
    </xf>
    <xf numFmtId="171" fontId="60" fillId="27" borderId="0" xfId="86" applyFont="1" applyFill="1"/>
    <xf numFmtId="0" fontId="126" fillId="27" borderId="0" xfId="43" applyFont="1" applyFill="1"/>
    <xf numFmtId="172" fontId="60" fillId="0" borderId="0" xfId="85" applyFont="1" applyFill="1" applyAlignment="1">
      <alignment horizontal="center"/>
    </xf>
    <xf numFmtId="3" fontId="66" fillId="28" borderId="0" xfId="43" applyNumberFormat="1" applyFont="1" applyFill="1" applyAlignment="1">
      <alignment horizontal="right" vertical="center"/>
    </xf>
    <xf numFmtId="3" fontId="60" fillId="27" borderId="0" xfId="91" applyNumberFormat="1" applyFont="1" applyFill="1" applyAlignment="1">
      <alignment horizontal="center"/>
    </xf>
    <xf numFmtId="3" fontId="60" fillId="27" borderId="0" xfId="91" applyNumberFormat="1" applyFont="1" applyFill="1" applyBorder="1" applyAlignment="1">
      <alignment horizontal="center"/>
    </xf>
    <xf numFmtId="172" fontId="60" fillId="0" borderId="0" xfId="85" applyFont="1" applyFill="1" applyBorder="1" applyAlignment="1">
      <alignment vertical="center"/>
    </xf>
    <xf numFmtId="0" fontId="60" fillId="0" borderId="0" xfId="43" applyFont="1" applyFill="1" applyBorder="1" applyAlignment="1">
      <alignment horizontal="left" vertical="center" indent="3"/>
    </xf>
    <xf numFmtId="194" fontId="60" fillId="0" borderId="0" xfId="85" applyNumberFormat="1" applyFont="1" applyFill="1" applyAlignment="1">
      <alignment horizontal="center" vertical="center"/>
    </xf>
    <xf numFmtId="194" fontId="60" fillId="0" borderId="0" xfId="85" applyNumberFormat="1" applyFont="1" applyFill="1" applyAlignment="1">
      <alignment horizontal="center"/>
    </xf>
    <xf numFmtId="185" fontId="60" fillId="27" borderId="0" xfId="91" applyNumberFormat="1" applyFont="1" applyFill="1" applyAlignment="1">
      <alignment horizontal="center"/>
    </xf>
    <xf numFmtId="172" fontId="58" fillId="0" borderId="0" xfId="85" applyFont="1" applyFill="1" applyAlignment="1" applyProtection="1">
      <alignment horizontal="center"/>
    </xf>
    <xf numFmtId="172" fontId="59" fillId="27" borderId="0" xfId="85" applyFont="1" applyFill="1"/>
    <xf numFmtId="215" fontId="62" fillId="27" borderId="0" xfId="85" applyNumberFormat="1" applyFont="1" applyFill="1"/>
    <xf numFmtId="0" fontId="66" fillId="27" borderId="0" xfId="43" applyFont="1" applyFill="1" applyBorder="1" applyAlignment="1">
      <alignment horizontal="center" vertical="center"/>
    </xf>
    <xf numFmtId="215" fontId="60" fillId="0" borderId="0" xfId="85" applyNumberFormat="1" applyFont="1" applyFill="1" applyAlignment="1">
      <alignment horizontal="center"/>
    </xf>
    <xf numFmtId="0" fontId="83" fillId="27" borderId="0" xfId="43" applyFont="1" applyFill="1" applyAlignment="1">
      <alignment vertical="center"/>
    </xf>
    <xf numFmtId="172" fontId="66" fillId="27" borderId="0" xfId="85" applyNumberFormat="1" applyFont="1" applyFill="1" applyAlignment="1">
      <alignment horizontal="center" vertical="center"/>
    </xf>
    <xf numFmtId="215" fontId="66" fillId="27" borderId="0" xfId="85" applyNumberFormat="1" applyFont="1" applyFill="1" applyAlignment="1">
      <alignment horizontal="center" vertical="center"/>
    </xf>
    <xf numFmtId="0" fontId="60" fillId="30" borderId="45" xfId="43" applyFont="1" applyFill="1" applyBorder="1" applyAlignment="1">
      <alignment vertical="center"/>
    </xf>
    <xf numFmtId="3" fontId="60" fillId="30" borderId="46" xfId="43" applyNumberFormat="1" applyFont="1" applyFill="1" applyBorder="1" applyAlignment="1">
      <alignment horizontal="right" vertical="center"/>
    </xf>
    <xf numFmtId="0" fontId="60" fillId="30" borderId="25" xfId="43" applyFont="1" applyFill="1" applyBorder="1" applyAlignment="1">
      <alignment vertical="center"/>
    </xf>
    <xf numFmtId="3" fontId="60" fillId="30" borderId="25" xfId="43" applyNumberFormat="1" applyFont="1" applyFill="1" applyBorder="1" applyAlignment="1">
      <alignment vertical="center"/>
    </xf>
    <xf numFmtId="3" fontId="60" fillId="30" borderId="25" xfId="43" applyNumberFormat="1" applyFont="1" applyFill="1" applyBorder="1" applyAlignment="1">
      <alignment horizontal="right" vertical="center"/>
    </xf>
    <xf numFmtId="0" fontId="60" fillId="27" borderId="0" xfId="43" applyFont="1" applyFill="1" applyAlignment="1">
      <alignment horizontal="left" vertical="center" indent="1"/>
    </xf>
    <xf numFmtId="0" fontId="60" fillId="30" borderId="85" xfId="43" applyFont="1" applyFill="1" applyBorder="1" applyAlignment="1">
      <alignment vertical="center"/>
    </xf>
    <xf numFmtId="3" fontId="60" fillId="30" borderId="85" xfId="43" applyNumberFormat="1" applyFont="1" applyFill="1" applyBorder="1" applyAlignment="1">
      <alignment vertical="center"/>
    </xf>
    <xf numFmtId="3" fontId="60" fillId="30" borderId="85" xfId="43" applyNumberFormat="1" applyFont="1" applyFill="1" applyBorder="1" applyAlignment="1">
      <alignment horizontal="right" vertical="center"/>
    </xf>
    <xf numFmtId="0" fontId="60" fillId="27" borderId="39" xfId="43" applyFont="1" applyFill="1" applyBorder="1" applyAlignment="1">
      <alignment vertical="center"/>
    </xf>
    <xf numFmtId="3" fontId="60" fillId="0" borderId="39" xfId="43" applyNumberFormat="1" applyFont="1" applyFill="1" applyBorder="1" applyAlignment="1">
      <alignment horizontal="right" vertical="center"/>
    </xf>
    <xf numFmtId="0" fontId="60" fillId="0" borderId="0" xfId="43" applyFont="1" applyFill="1" applyAlignment="1">
      <alignment horizontal="left" vertical="center" indent="1"/>
    </xf>
    <xf numFmtId="4" fontId="60" fillId="0" borderId="0" xfId="43" applyNumberFormat="1" applyFont="1" applyFill="1" applyBorder="1" applyAlignment="1">
      <alignment horizontal="right" vertical="center"/>
    </xf>
    <xf numFmtId="3" fontId="64" fillId="0" borderId="0" xfId="43" applyNumberFormat="1" applyFont="1" applyFill="1" applyAlignment="1">
      <alignment horizontal="left" vertical="center" indent="2"/>
    </xf>
    <xf numFmtId="0" fontId="64" fillId="0" borderId="0" xfId="43" applyFont="1" applyFill="1" applyAlignment="1">
      <alignment horizontal="left" vertical="center" indent="2"/>
    </xf>
    <xf numFmtId="3" fontId="60" fillId="30" borderId="25" xfId="91" applyNumberFormat="1" applyFont="1" applyFill="1" applyBorder="1" applyAlignment="1">
      <alignment vertical="center"/>
    </xf>
    <xf numFmtId="0" fontId="60" fillId="0" borderId="87" xfId="43" applyFont="1" applyFill="1" applyBorder="1" applyAlignment="1">
      <alignment horizontal="left" vertical="center" indent="1"/>
    </xf>
    <xf numFmtId="0" fontId="82" fillId="0" borderId="0" xfId="43" applyFont="1" applyFill="1" applyBorder="1" applyAlignment="1">
      <alignment horizontal="left" vertical="center" indent="1"/>
    </xf>
    <xf numFmtId="216" fontId="60" fillId="0" borderId="0" xfId="85" applyNumberFormat="1" applyFont="1" applyFill="1" applyAlignment="1">
      <alignment horizontal="center"/>
    </xf>
    <xf numFmtId="3" fontId="89" fillId="27" borderId="0" xfId="43" applyNumberFormat="1" applyFont="1" applyFill="1" applyAlignment="1">
      <alignment horizontal="center" vertical="center"/>
    </xf>
    <xf numFmtId="194" fontId="126" fillId="27" borderId="0" xfId="85" applyNumberFormat="1" applyFont="1" applyFill="1" applyAlignment="1">
      <alignment horizontal="center" vertical="center"/>
    </xf>
    <xf numFmtId="202" fontId="126" fillId="27" borderId="0" xfId="85" applyNumberFormat="1" applyFont="1" applyFill="1" applyAlignment="1">
      <alignment horizontal="center" vertical="center"/>
    </xf>
    <xf numFmtId="172" fontId="126" fillId="27" borderId="0" xfId="85" applyFont="1" applyFill="1" applyAlignment="1">
      <alignment horizontal="center" vertical="center"/>
    </xf>
    <xf numFmtId="172" fontId="126" fillId="27" borderId="0" xfId="85" applyNumberFormat="1" applyFont="1" applyFill="1" applyAlignment="1">
      <alignment horizontal="center" vertical="center"/>
    </xf>
    <xf numFmtId="194" fontId="60" fillId="27" borderId="0" xfId="85" applyNumberFormat="1" applyFont="1" applyFill="1" applyAlignment="1">
      <alignment horizontal="center"/>
    </xf>
    <xf numFmtId="172" fontId="60" fillId="27" borderId="0" xfId="85" applyNumberFormat="1" applyFont="1" applyFill="1" applyAlignment="1">
      <alignment horizontal="center"/>
    </xf>
    <xf numFmtId="0" fontId="62" fillId="0" borderId="0" xfId="43" applyFont="1" applyFill="1"/>
    <xf numFmtId="172" fontId="62" fillId="0" borderId="0" xfId="85" applyFont="1" applyFill="1"/>
    <xf numFmtId="0" fontId="62" fillId="28" borderId="0" xfId="43" applyFont="1" applyFill="1"/>
    <xf numFmtId="0" fontId="112" fillId="28" borderId="0" xfId="43" applyFont="1" applyFill="1"/>
    <xf numFmtId="0" fontId="128" fillId="28" borderId="0" xfId="43" quotePrefix="1" applyNumberFormat="1" applyFont="1" applyFill="1" applyAlignment="1" applyProtection="1">
      <alignment horizontal="centerContinuous"/>
    </xf>
    <xf numFmtId="0" fontId="62" fillId="28" borderId="0" xfId="43" quotePrefix="1" applyFont="1" applyFill="1" applyAlignment="1" applyProtection="1">
      <alignment horizontal="centerContinuous"/>
    </xf>
    <xf numFmtId="0" fontId="62" fillId="28" borderId="0" xfId="43" applyFont="1" applyFill="1" applyAlignment="1">
      <alignment horizontal="centerContinuous"/>
    </xf>
    <xf numFmtId="0" fontId="60" fillId="27" borderId="0" xfId="43" applyFont="1" applyFill="1" applyAlignment="1" applyProtection="1">
      <alignment horizontal="left" vertical="center"/>
    </xf>
    <xf numFmtId="0" fontId="112" fillId="0" borderId="0" xfId="43" applyFont="1" applyFill="1"/>
    <xf numFmtId="0" fontId="111" fillId="0" borderId="48" xfId="43" applyNumberFormat="1" applyFont="1" applyFill="1" applyBorder="1" applyProtection="1"/>
    <xf numFmtId="3" fontId="109" fillId="0" borderId="49" xfId="43" applyNumberFormat="1" applyFont="1" applyFill="1" applyBorder="1" applyAlignment="1" applyProtection="1">
      <alignment horizontal="right"/>
    </xf>
    <xf numFmtId="3" fontId="109" fillId="0" borderId="48" xfId="43" applyNumberFormat="1" applyFont="1" applyFill="1" applyBorder="1" applyAlignment="1" applyProtection="1">
      <alignment horizontal="right"/>
    </xf>
    <xf numFmtId="172" fontId="112" fillId="0" borderId="0" xfId="85" applyFont="1" applyFill="1"/>
    <xf numFmtId="0" fontId="80" fillId="29" borderId="32" xfId="43" applyNumberFormat="1" applyFont="1" applyFill="1" applyBorder="1" applyAlignment="1" applyProtection="1">
      <alignment vertical="center"/>
    </xf>
    <xf numFmtId="168" fontId="80" fillId="29" borderId="32" xfId="43" applyNumberFormat="1" applyFont="1" applyFill="1" applyBorder="1" applyAlignment="1" applyProtection="1">
      <alignment horizontal="right" vertical="center"/>
    </xf>
    <xf numFmtId="0" fontId="80" fillId="29" borderId="15" xfId="43" applyNumberFormat="1" applyFont="1" applyFill="1" applyBorder="1" applyAlignment="1" applyProtection="1">
      <alignment vertical="center"/>
    </xf>
    <xf numFmtId="10" fontId="80" fillId="29" borderId="15" xfId="97" applyNumberFormat="1" applyFont="1" applyFill="1" applyBorder="1" applyAlignment="1" applyProtection="1">
      <alignment horizontal="right" vertical="center"/>
    </xf>
    <xf numFmtId="10" fontId="80" fillId="29" borderId="16" xfId="97" applyNumberFormat="1" applyFont="1" applyFill="1" applyBorder="1" applyAlignment="1" applyProtection="1">
      <alignment horizontal="right" vertical="center"/>
    </xf>
    <xf numFmtId="0" fontId="67" fillId="28" borderId="15" xfId="43" applyNumberFormat="1" applyFont="1" applyFill="1" applyBorder="1" applyAlignment="1" applyProtection="1">
      <alignment vertical="center"/>
    </xf>
    <xf numFmtId="168" fontId="61" fillId="0" borderId="15" xfId="43" applyNumberFormat="1" applyFont="1" applyFill="1" applyBorder="1" applyAlignment="1" applyProtection="1">
      <alignment horizontal="right" vertical="center"/>
    </xf>
    <xf numFmtId="168" fontId="61" fillId="28" borderId="15" xfId="43" applyNumberFormat="1" applyFont="1" applyFill="1" applyBorder="1" applyAlignment="1" applyProtection="1">
      <alignment horizontal="right" vertical="center"/>
    </xf>
    <xf numFmtId="0" fontId="111" fillId="27" borderId="15" xfId="43" applyNumberFormat="1" applyFont="1" applyFill="1" applyBorder="1" applyAlignment="1" applyProtection="1">
      <alignment vertical="center"/>
    </xf>
    <xf numFmtId="168" fontId="109" fillId="27" borderId="15" xfId="43" applyNumberFormat="1" applyFont="1" applyFill="1" applyBorder="1" applyAlignment="1">
      <alignment vertical="center"/>
    </xf>
    <xf numFmtId="168" fontId="80" fillId="29" borderId="15" xfId="43" applyNumberFormat="1" applyFont="1" applyFill="1" applyBorder="1" applyAlignment="1" applyProtection="1">
      <alignment horizontal="right" vertical="center"/>
    </xf>
    <xf numFmtId="209" fontId="80" fillId="29" borderId="15" xfId="43" applyNumberFormat="1" applyFont="1" applyFill="1" applyBorder="1" applyAlignment="1" applyProtection="1">
      <alignment horizontal="right" vertical="center"/>
    </xf>
    <xf numFmtId="3" fontId="61" fillId="27" borderId="15" xfId="43" applyNumberFormat="1" applyFont="1" applyFill="1" applyBorder="1" applyAlignment="1" applyProtection="1">
      <alignment horizontal="right" vertical="center"/>
    </xf>
    <xf numFmtId="168" fontId="109" fillId="27" borderId="15" xfId="43" applyNumberFormat="1" applyFont="1" applyFill="1" applyBorder="1" applyAlignment="1" applyProtection="1">
      <alignment horizontal="right" vertical="center"/>
    </xf>
    <xf numFmtId="0" fontId="80" fillId="29" borderId="14" xfId="43" applyNumberFormat="1" applyFont="1" applyFill="1" applyBorder="1" applyAlignment="1" applyProtection="1"/>
    <xf numFmtId="0" fontId="67" fillId="27" borderId="15" xfId="43" applyNumberFormat="1" applyFont="1" applyFill="1" applyBorder="1" applyAlignment="1" applyProtection="1">
      <alignment vertical="center"/>
    </xf>
    <xf numFmtId="168" fontId="61" fillId="27" borderId="15" xfId="43" applyNumberFormat="1" applyFont="1" applyFill="1" applyBorder="1" applyAlignment="1" applyProtection="1">
      <alignment horizontal="right" vertical="center"/>
    </xf>
    <xf numFmtId="209" fontId="61" fillId="27" borderId="15" xfId="43" applyNumberFormat="1" applyFont="1" applyFill="1" applyBorder="1" applyAlignment="1" applyProtection="1">
      <alignment horizontal="right" vertical="center"/>
    </xf>
    <xf numFmtId="209" fontId="61" fillId="0" borderId="15" xfId="43" applyNumberFormat="1" applyFont="1" applyFill="1" applyBorder="1" applyAlignment="1" applyProtection="1">
      <alignment horizontal="right" vertical="center"/>
    </xf>
    <xf numFmtId="0" fontId="111" fillId="27" borderId="50" xfId="43" applyNumberFormat="1" applyFont="1" applyFill="1" applyBorder="1" applyAlignment="1" applyProtection="1">
      <alignment vertical="center"/>
    </xf>
    <xf numFmtId="168" fontId="109" fillId="27" borderId="50" xfId="43" applyNumberFormat="1" applyFont="1" applyFill="1" applyBorder="1" applyAlignment="1">
      <alignment vertical="center"/>
    </xf>
    <xf numFmtId="0" fontId="111" fillId="27" borderId="36" xfId="43" applyNumberFormat="1" applyFont="1" applyFill="1" applyBorder="1" applyAlignment="1" applyProtection="1">
      <alignment vertical="center"/>
    </xf>
    <xf numFmtId="168" fontId="109" fillId="27" borderId="36" xfId="43" applyNumberFormat="1" applyFont="1" applyFill="1" applyBorder="1" applyAlignment="1" applyProtection="1">
      <alignment horizontal="right" vertical="center"/>
    </xf>
    <xf numFmtId="168" fontId="59" fillId="27" borderId="15" xfId="43" applyNumberFormat="1" applyFont="1" applyFill="1" applyBorder="1" applyAlignment="1" applyProtection="1">
      <alignment horizontal="right" vertical="center"/>
    </xf>
    <xf numFmtId="168" fontId="59" fillId="27" borderId="15" xfId="43" applyNumberFormat="1" applyFont="1" applyFill="1" applyBorder="1" applyAlignment="1">
      <alignment vertical="center"/>
    </xf>
    <xf numFmtId="0" fontId="59" fillId="27" borderId="15" xfId="43" applyNumberFormat="1" applyFont="1" applyFill="1" applyBorder="1" applyAlignment="1" applyProtection="1">
      <alignment vertical="center"/>
    </xf>
    <xf numFmtId="209" fontId="59" fillId="27" borderId="15" xfId="43" applyNumberFormat="1" applyFont="1" applyFill="1" applyBorder="1" applyAlignment="1">
      <alignment vertical="center"/>
    </xf>
    <xf numFmtId="0" fontId="111" fillId="28" borderId="15" xfId="43" applyNumberFormat="1" applyFont="1" applyFill="1" applyBorder="1" applyAlignment="1" applyProtection="1">
      <alignment vertical="center"/>
    </xf>
    <xf numFmtId="209" fontId="59" fillId="27" borderId="15" xfId="43" applyNumberFormat="1" applyFont="1" applyFill="1" applyBorder="1" applyAlignment="1" applyProtection="1">
      <alignment horizontal="right" vertical="center"/>
    </xf>
    <xf numFmtId="168" fontId="59" fillId="28" borderId="15" xfId="43" applyNumberFormat="1" applyFont="1" applyFill="1" applyBorder="1" applyAlignment="1" applyProtection="1">
      <alignment horizontal="right" vertical="center"/>
    </xf>
    <xf numFmtId="209" fontId="59" fillId="28" borderId="15" xfId="43" applyNumberFormat="1" applyFont="1" applyFill="1" applyBorder="1" applyAlignment="1" applyProtection="1">
      <alignment horizontal="right" vertical="center"/>
    </xf>
    <xf numFmtId="0" fontId="111" fillId="0" borderId="15" xfId="43" applyNumberFormat="1" applyFont="1" applyFill="1" applyBorder="1" applyAlignment="1" applyProtection="1">
      <alignment vertical="center"/>
    </xf>
    <xf numFmtId="168" fontId="59" fillId="0" borderId="15" xfId="43" applyNumberFormat="1" applyFont="1" applyFill="1" applyBorder="1" applyAlignment="1" applyProtection="1">
      <alignment horizontal="right" vertical="center"/>
    </xf>
    <xf numFmtId="209" fontId="59" fillId="0" borderId="15" xfId="43" applyNumberFormat="1" applyFont="1" applyFill="1" applyBorder="1" applyAlignment="1" applyProtection="1">
      <alignment horizontal="right" vertical="center"/>
    </xf>
    <xf numFmtId="0" fontId="111" fillId="27" borderId="15" xfId="43" applyNumberFormat="1" applyFont="1" applyFill="1" applyBorder="1" applyAlignment="1" applyProtection="1">
      <alignment horizontal="left" vertical="center"/>
    </xf>
    <xf numFmtId="0" fontId="59" fillId="27" borderId="36" xfId="43" applyNumberFormat="1" applyFont="1" applyFill="1" applyBorder="1" applyAlignment="1" applyProtection="1">
      <alignment vertical="center"/>
    </xf>
    <xf numFmtId="168" fontId="59" fillId="27" borderId="36" xfId="43" applyNumberFormat="1" applyFont="1" applyFill="1" applyBorder="1" applyAlignment="1">
      <alignment vertical="center"/>
    </xf>
    <xf numFmtId="0" fontId="67" fillId="27" borderId="24" xfId="43" applyNumberFormat="1" applyFont="1" applyFill="1" applyBorder="1" applyAlignment="1" applyProtection="1">
      <alignment vertical="center"/>
    </xf>
    <xf numFmtId="0" fontId="59" fillId="27" borderId="32" xfId="43" applyNumberFormat="1" applyFont="1" applyFill="1" applyBorder="1" applyAlignment="1" applyProtection="1">
      <alignment vertical="center"/>
    </xf>
    <xf numFmtId="168" fontId="59" fillId="27" borderId="32" xfId="43" applyNumberFormat="1" applyFont="1" applyFill="1" applyBorder="1" applyAlignment="1">
      <alignment vertical="center"/>
    </xf>
    <xf numFmtId="168" fontId="80" fillId="29" borderId="16" xfId="43" applyNumberFormat="1" applyFont="1" applyFill="1" applyBorder="1" applyAlignment="1" applyProtection="1">
      <alignment horizontal="right" vertical="center"/>
    </xf>
    <xf numFmtId="0" fontId="61" fillId="27" borderId="15" xfId="43" applyNumberFormat="1" applyFont="1" applyFill="1" applyBorder="1" applyAlignment="1" applyProtection="1">
      <alignment vertical="center"/>
    </xf>
    <xf numFmtId="0" fontId="59" fillId="28" borderId="24" xfId="43" applyNumberFormat="1" applyFont="1" applyFill="1" applyBorder="1" applyAlignment="1" applyProtection="1">
      <alignment vertical="center"/>
    </xf>
    <xf numFmtId="3" fontId="59" fillId="28" borderId="24" xfId="43" applyNumberFormat="1" applyFont="1" applyFill="1" applyBorder="1" applyAlignment="1">
      <alignment vertical="center"/>
    </xf>
    <xf numFmtId="171" fontId="60" fillId="28" borderId="0" xfId="86" applyFont="1" applyFill="1"/>
    <xf numFmtId="3" fontId="59" fillId="28" borderId="0" xfId="43" applyNumberFormat="1" applyFont="1" applyFill="1" applyBorder="1"/>
    <xf numFmtId="172" fontId="59" fillId="28" borderId="0" xfId="85" applyFont="1" applyFill="1" applyBorder="1"/>
    <xf numFmtId="168" fontId="62" fillId="0" borderId="0" xfId="43" applyNumberFormat="1" applyFont="1" applyFill="1"/>
    <xf numFmtId="205" fontId="62" fillId="0" borderId="0" xfId="43" applyNumberFormat="1" applyFont="1" applyFill="1"/>
    <xf numFmtId="169" fontId="62" fillId="0" borderId="0" xfId="43" applyNumberFormat="1" applyFont="1" applyFill="1"/>
    <xf numFmtId="0" fontId="74" fillId="27" borderId="0" xfId="43" applyFont="1" applyFill="1"/>
    <xf numFmtId="0" fontId="61" fillId="27" borderId="0" xfId="91" applyFont="1" applyFill="1" applyAlignment="1">
      <alignment horizontal="center"/>
    </xf>
    <xf numFmtId="172" fontId="61" fillId="27" borderId="0" xfId="85" applyFont="1" applyFill="1" applyAlignment="1">
      <alignment horizontal="center"/>
    </xf>
    <xf numFmtId="3" fontId="61" fillId="27" borderId="0" xfId="91" applyNumberFormat="1" applyFont="1" applyFill="1" applyAlignment="1">
      <alignment horizontal="center"/>
    </xf>
    <xf numFmtId="186" fontId="60" fillId="27" borderId="0" xfId="86" applyNumberFormat="1" applyFont="1" applyFill="1" applyAlignment="1">
      <alignment horizontal="center"/>
    </xf>
    <xf numFmtId="1" fontId="60" fillId="27" borderId="0" xfId="43" applyNumberFormat="1" applyFont="1" applyFill="1" applyBorder="1" applyAlignment="1">
      <alignment horizontal="center" vertical="center"/>
    </xf>
    <xf numFmtId="212" fontId="60" fillId="0" borderId="0" xfId="85" applyNumberFormat="1" applyFont="1" applyFill="1" applyAlignment="1">
      <alignment horizontal="center"/>
    </xf>
    <xf numFmtId="0" fontId="83" fillId="0" borderId="0" xfId="43" applyFont="1" applyFill="1" applyAlignment="1">
      <alignment vertical="center"/>
    </xf>
    <xf numFmtId="3" fontId="66" fillId="27" borderId="0" xfId="43" applyNumberFormat="1" applyFont="1" applyFill="1" applyAlignment="1">
      <alignment horizontal="right" vertical="center"/>
    </xf>
    <xf numFmtId="3" fontId="60" fillId="0" borderId="87" xfId="370" applyNumberFormat="1" applyFont="1" applyFill="1" applyBorder="1" applyAlignment="1">
      <alignment vertical="center"/>
    </xf>
    <xf numFmtId="1" fontId="60" fillId="0" borderId="87" xfId="370" applyNumberFormat="1" applyFont="1" applyFill="1" applyBorder="1" applyAlignment="1">
      <alignment vertical="center"/>
    </xf>
    <xf numFmtId="3" fontId="60" fillId="0" borderId="87" xfId="370" applyNumberFormat="1" applyFont="1" applyFill="1" applyBorder="1" applyAlignment="1">
      <alignment horizontal="right" vertical="center"/>
    </xf>
    <xf numFmtId="1" fontId="60" fillId="0" borderId="87" xfId="43" applyNumberFormat="1" applyFont="1" applyFill="1" applyBorder="1" applyAlignment="1">
      <alignment vertical="center"/>
    </xf>
    <xf numFmtId="0" fontId="60" fillId="27" borderId="0" xfId="43" applyFont="1" applyFill="1" applyBorder="1" applyAlignment="1">
      <alignment vertical="center"/>
    </xf>
    <xf numFmtId="3" fontId="96" fillId="0" borderId="0" xfId="85" applyNumberFormat="1" applyFont="1" applyFill="1" applyAlignment="1">
      <alignment horizontal="center" vertical="center"/>
    </xf>
    <xf numFmtId="3" fontId="96" fillId="0" borderId="0" xfId="85" applyNumberFormat="1" applyFont="1" applyFill="1" applyBorder="1" applyAlignment="1">
      <alignment horizontal="center" vertical="center"/>
    </xf>
    <xf numFmtId="3" fontId="64" fillId="27" borderId="0" xfId="43" applyNumberFormat="1" applyFont="1" applyFill="1" applyAlignment="1">
      <alignment horizontal="left" vertical="center" indent="2"/>
    </xf>
    <xf numFmtId="0" fontId="64" fillId="27" borderId="0" xfId="370" applyFont="1" applyFill="1" applyAlignment="1">
      <alignment horizontal="left" vertical="center" indent="2"/>
    </xf>
    <xf numFmtId="3" fontId="60" fillId="0" borderId="47" xfId="91" applyNumberFormat="1" applyFont="1" applyFill="1" applyBorder="1" applyAlignment="1">
      <alignment vertical="center"/>
    </xf>
    <xf numFmtId="3" fontId="60" fillId="0" borderId="47" xfId="43" applyNumberFormat="1" applyFont="1" applyFill="1" applyBorder="1" applyAlignment="1">
      <alignment vertical="center"/>
    </xf>
    <xf numFmtId="0" fontId="60" fillId="0" borderId="25" xfId="370" applyFont="1" applyFill="1" applyBorder="1" applyAlignment="1">
      <alignment vertical="center"/>
    </xf>
    <xf numFmtId="0" fontId="60" fillId="0" borderId="47" xfId="43" applyFont="1" applyFill="1" applyBorder="1" applyAlignment="1">
      <alignment vertical="center"/>
    </xf>
    <xf numFmtId="0" fontId="66" fillId="0" borderId="0" xfId="43" applyFont="1" applyFill="1" applyBorder="1" applyAlignment="1">
      <alignment vertical="center"/>
    </xf>
    <xf numFmtId="3" fontId="66" fillId="0" borderId="0" xfId="43" applyNumberFormat="1" applyFont="1" applyFill="1" applyBorder="1" applyAlignment="1">
      <alignment horizontal="right" vertical="center"/>
    </xf>
    <xf numFmtId="0" fontId="60" fillId="0" borderId="0" xfId="91" applyFont="1" applyFill="1"/>
    <xf numFmtId="194" fontId="64" fillId="27" borderId="0" xfId="85" applyNumberFormat="1" applyFont="1" applyFill="1" applyAlignment="1">
      <alignment horizontal="center"/>
    </xf>
    <xf numFmtId="172" fontId="64" fillId="27" borderId="0" xfId="85" applyFont="1" applyFill="1" applyAlignment="1">
      <alignment horizontal="center"/>
    </xf>
    <xf numFmtId="202" fontId="60" fillId="27" borderId="0" xfId="85" applyNumberFormat="1" applyFont="1" applyFill="1" applyAlignment="1">
      <alignment horizontal="center"/>
    </xf>
    <xf numFmtId="204" fontId="61" fillId="27" borderId="0" xfId="85" applyNumberFormat="1" applyFont="1" applyFill="1" applyAlignment="1">
      <alignment horizontal="center"/>
    </xf>
    <xf numFmtId="188" fontId="60" fillId="27" borderId="48" xfId="43" applyNumberFormat="1" applyFont="1" applyFill="1" applyBorder="1" applyAlignment="1">
      <alignment horizontal="center" vertical="center"/>
    </xf>
    <xf numFmtId="1" fontId="60" fillId="27" borderId="0" xfId="43" applyNumberFormat="1" applyFont="1" applyFill="1" applyBorder="1" applyAlignment="1">
      <alignment horizontal="center"/>
    </xf>
    <xf numFmtId="212" fontId="60" fillId="0" borderId="0" xfId="85" applyNumberFormat="1" applyFont="1" applyFill="1" applyAlignment="1">
      <alignment horizontal="center" vertical="center"/>
    </xf>
    <xf numFmtId="216" fontId="66" fillId="0" borderId="0" xfId="85" applyNumberFormat="1" applyFont="1" applyFill="1" applyAlignment="1">
      <alignment horizontal="center" vertical="center"/>
    </xf>
    <xf numFmtId="215" fontId="60" fillId="0" borderId="0" xfId="85" applyNumberFormat="1" applyFont="1" applyFill="1" applyAlignment="1">
      <alignment horizontal="center" vertical="center"/>
    </xf>
    <xf numFmtId="0" fontId="64" fillId="27" borderId="0" xfId="43" applyFont="1" applyFill="1" applyAlignment="1">
      <alignment horizontal="left" vertical="center" indent="2"/>
    </xf>
    <xf numFmtId="215" fontId="60" fillId="27" borderId="0" xfId="85" applyNumberFormat="1" applyFont="1" applyFill="1" applyAlignment="1">
      <alignment horizontal="center"/>
    </xf>
    <xf numFmtId="204" fontId="60" fillId="27" borderId="0" xfId="85" applyNumberFormat="1" applyFont="1" applyFill="1" applyAlignment="1">
      <alignment horizontal="center"/>
    </xf>
    <xf numFmtId="0" fontId="60" fillId="27" borderId="0" xfId="91" applyFont="1" applyFill="1" applyAlignment="1">
      <alignment horizontal="left" vertical="center" wrapText="1"/>
    </xf>
    <xf numFmtId="0" fontId="59" fillId="27" borderId="0" xfId="43" applyFont="1" applyFill="1" applyAlignment="1">
      <alignment horizontal="right"/>
    </xf>
    <xf numFmtId="171" fontId="60" fillId="0" borderId="0" xfId="86" applyFont="1"/>
    <xf numFmtId="0" fontId="60" fillId="27" borderId="0" xfId="0" applyFont="1" applyFill="1"/>
    <xf numFmtId="0" fontId="80" fillId="29" borderId="23" xfId="43" applyFont="1" applyFill="1" applyBorder="1" applyAlignment="1">
      <alignment horizontal="center" vertical="center" wrapText="1"/>
    </xf>
    <xf numFmtId="0" fontId="69" fillId="27" borderId="15" xfId="43" applyFont="1" applyFill="1" applyBorder="1"/>
    <xf numFmtId="184" fontId="59" fillId="27" borderId="15" xfId="85" applyNumberFormat="1" applyFont="1" applyFill="1" applyBorder="1" applyAlignment="1">
      <alignment vertical="center"/>
    </xf>
    <xf numFmtId="191" fontId="59" fillId="27" borderId="15" xfId="85" applyNumberFormat="1" applyFont="1" applyFill="1" applyBorder="1" applyAlignment="1">
      <alignment vertical="center"/>
    </xf>
    <xf numFmtId="167" fontId="60" fillId="0" borderId="0" xfId="0" applyNumberFormat="1" applyFont="1"/>
    <xf numFmtId="0" fontId="59" fillId="27" borderId="24" xfId="43" applyFont="1" applyFill="1" applyBorder="1"/>
    <xf numFmtId="184" fontId="59" fillId="27" borderId="24" xfId="43" applyNumberFormat="1" applyFont="1" applyFill="1" applyBorder="1"/>
    <xf numFmtId="184" fontId="59" fillId="27" borderId="15" xfId="43" applyNumberFormat="1" applyFont="1" applyFill="1" applyBorder="1"/>
    <xf numFmtId="0" fontId="60" fillId="27" borderId="49" xfId="43" applyFont="1" applyFill="1" applyBorder="1" applyAlignment="1">
      <alignment vertical="center" wrapText="1"/>
    </xf>
    <xf numFmtId="0" fontId="77" fillId="29" borderId="22" xfId="43" applyFont="1" applyFill="1" applyBorder="1" applyAlignment="1">
      <alignment horizontal="center" vertical="center"/>
    </xf>
    <xf numFmtId="3" fontId="78" fillId="29" borderId="23" xfId="43" applyNumberFormat="1" applyFont="1" applyFill="1" applyBorder="1" applyAlignment="1">
      <alignment vertical="center"/>
    </xf>
    <xf numFmtId="0" fontId="60" fillId="27" borderId="0" xfId="43" applyFont="1" applyFill="1" applyBorder="1" applyAlignment="1">
      <alignment vertical="center" wrapText="1"/>
    </xf>
    <xf numFmtId="169" fontId="60" fillId="0" borderId="0" xfId="0" applyNumberFormat="1" applyFont="1"/>
    <xf numFmtId="0" fontId="60" fillId="27" borderId="0" xfId="43" applyFont="1" applyFill="1" applyBorder="1" applyAlignment="1">
      <alignment horizontal="left" vertical="center" wrapText="1"/>
    </xf>
    <xf numFmtId="0" fontId="61" fillId="28" borderId="0" xfId="364" applyFont="1" applyFill="1"/>
    <xf numFmtId="0" fontId="62" fillId="27" borderId="0" xfId="43" applyNumberFormat="1" applyFont="1" applyFill="1" applyBorder="1" applyAlignment="1" applyProtection="1"/>
    <xf numFmtId="0" fontId="62" fillId="27" borderId="0" xfId="43" applyFont="1" applyFill="1" applyAlignment="1">
      <alignment horizontal="left"/>
    </xf>
    <xf numFmtId="0" fontId="60" fillId="22" borderId="0" xfId="43" applyFont="1" applyFill="1"/>
    <xf numFmtId="171" fontId="129" fillId="0" borderId="0" xfId="86" applyFont="1"/>
    <xf numFmtId="0" fontId="130" fillId="29" borderId="32" xfId="43" applyFont="1" applyFill="1" applyBorder="1"/>
    <xf numFmtId="0" fontId="115" fillId="29" borderId="15" xfId="43" applyFont="1" applyFill="1" applyBorder="1" applyAlignment="1">
      <alignment horizontal="center" vertical="center"/>
    </xf>
    <xf numFmtId="0" fontId="130" fillId="29" borderId="24" xfId="43" applyFont="1" applyFill="1" applyBorder="1"/>
    <xf numFmtId="0" fontId="60" fillId="27" borderId="32" xfId="43" applyFont="1" applyFill="1" applyBorder="1"/>
    <xf numFmtId="0" fontId="131" fillId="29" borderId="15" xfId="43" applyFont="1" applyFill="1" applyBorder="1" applyAlignment="1">
      <alignment vertical="center"/>
    </xf>
    <xf numFmtId="0" fontId="68" fillId="27" borderId="15" xfId="43" applyFont="1" applyFill="1" applyBorder="1" applyAlignment="1">
      <alignment vertical="center"/>
    </xf>
    <xf numFmtId="3" fontId="60" fillId="22" borderId="15" xfId="43" applyNumberFormat="1" applyFont="1" applyFill="1" applyBorder="1" applyAlignment="1">
      <alignment vertical="center"/>
    </xf>
    <xf numFmtId="3" fontId="60" fillId="22" borderId="15" xfId="43" applyNumberFormat="1" applyFont="1" applyFill="1" applyBorder="1"/>
    <xf numFmtId="3" fontId="59" fillId="22" borderId="15" xfId="43" applyNumberFormat="1" applyFont="1" applyFill="1" applyBorder="1"/>
    <xf numFmtId="0" fontId="68" fillId="27" borderId="15" xfId="43" applyFont="1" applyFill="1" applyBorder="1"/>
    <xf numFmtId="0" fontId="60" fillId="0" borderId="15" xfId="43" applyFont="1" applyFill="1" applyBorder="1" applyAlignment="1">
      <alignment vertical="center"/>
    </xf>
    <xf numFmtId="0" fontId="131" fillId="29" borderId="15" xfId="43" applyFont="1" applyFill="1" applyBorder="1" applyAlignment="1">
      <alignment vertical="center" wrapText="1"/>
    </xf>
    <xf numFmtId="0" fontId="81" fillId="27" borderId="15" xfId="43" applyFont="1" applyFill="1" applyBorder="1"/>
    <xf numFmtId="0" fontId="80" fillId="29" borderId="15" xfId="43" applyFont="1" applyFill="1" applyBorder="1" applyAlignment="1">
      <alignment horizontal="left" vertical="center"/>
    </xf>
    <xf numFmtId="0" fontId="60" fillId="22" borderId="24" xfId="43" applyFont="1" applyFill="1" applyBorder="1"/>
    <xf numFmtId="3" fontId="60" fillId="22" borderId="24" xfId="43" applyNumberFormat="1" applyFont="1" applyFill="1" applyBorder="1"/>
    <xf numFmtId="0" fontId="132" fillId="0" borderId="0" xfId="43" applyFont="1"/>
    <xf numFmtId="0" fontId="59" fillId="27" borderId="0" xfId="43" applyFont="1" applyFill="1" applyAlignment="1">
      <alignment vertical="center" wrapText="1"/>
    </xf>
    <xf numFmtId="0" fontId="60" fillId="27" borderId="0" xfId="43" applyFont="1" applyFill="1" applyAlignment="1">
      <alignment horizontal="center"/>
    </xf>
    <xf numFmtId="0" fontId="80" fillId="29" borderId="15" xfId="43" applyFont="1" applyFill="1" applyBorder="1" applyAlignment="1">
      <alignment horizontal="center" vertical="center"/>
    </xf>
    <xf numFmtId="0" fontId="119" fillId="27" borderId="32" xfId="43" applyFont="1" applyFill="1" applyBorder="1"/>
    <xf numFmtId="0" fontId="131" fillId="29" borderId="14" xfId="43" applyFont="1" applyFill="1" applyBorder="1" applyAlignment="1">
      <alignment vertical="center"/>
    </xf>
    <xf numFmtId="0" fontId="68" fillId="27" borderId="14" xfId="43" applyFont="1" applyFill="1" applyBorder="1"/>
    <xf numFmtId="0" fontId="68" fillId="0" borderId="14" xfId="43" applyFont="1" applyFill="1" applyBorder="1" applyAlignment="1">
      <alignment vertical="center"/>
    </xf>
    <xf numFmtId="3" fontId="60" fillId="0" borderId="15" xfId="43" applyNumberFormat="1" applyFont="1" applyFill="1" applyBorder="1" applyAlignment="1" applyProtection="1">
      <alignment vertical="center"/>
      <protection locked="0"/>
    </xf>
    <xf numFmtId="0" fontId="68" fillId="0" borderId="14" xfId="43" applyFont="1" applyFill="1" applyBorder="1"/>
    <xf numFmtId="3" fontId="59" fillId="0" borderId="15" xfId="43" applyNumberFormat="1" applyFont="1" applyFill="1" applyBorder="1" applyProtection="1">
      <protection locked="0"/>
    </xf>
    <xf numFmtId="0" fontId="60" fillId="28" borderId="0" xfId="43" applyFont="1" applyFill="1"/>
    <xf numFmtId="171" fontId="60" fillId="28" borderId="0" xfId="86" applyFont="1" applyFill="1" applyBorder="1" applyAlignment="1" applyProtection="1">
      <alignment horizontal="center"/>
    </xf>
    <xf numFmtId="171" fontId="60" fillId="27" borderId="0" xfId="86" applyFont="1" applyFill="1" applyBorder="1" applyAlignment="1" applyProtection="1">
      <alignment horizontal="center"/>
    </xf>
    <xf numFmtId="171" fontId="63" fillId="27" borderId="0" xfId="86" applyFont="1" applyFill="1" applyAlignment="1"/>
    <xf numFmtId="15" fontId="61" fillId="0" borderId="0" xfId="86" applyNumberFormat="1" applyFont="1" applyFill="1" applyAlignment="1"/>
    <xf numFmtId="15" fontId="61" fillId="28" borderId="0" xfId="86" applyNumberFormat="1" applyFont="1" applyFill="1" applyAlignment="1">
      <alignment horizontal="center"/>
    </xf>
    <xf numFmtId="0" fontId="112" fillId="27" borderId="51" xfId="43" applyFont="1" applyFill="1" applyBorder="1" applyAlignment="1">
      <alignment horizontal="center"/>
    </xf>
    <xf numFmtId="3" fontId="60" fillId="27" borderId="59" xfId="43" applyNumberFormat="1" applyFont="1" applyFill="1" applyBorder="1" applyAlignment="1">
      <alignment horizontal="center" vertical="center" wrapText="1"/>
    </xf>
    <xf numFmtId="0" fontId="72" fillId="29" borderId="92" xfId="43" applyFont="1" applyFill="1" applyBorder="1" applyAlignment="1">
      <alignment vertical="center"/>
    </xf>
    <xf numFmtId="171" fontId="65" fillId="29" borderId="77" xfId="86" applyFont="1" applyFill="1" applyBorder="1" applyAlignment="1" applyProtection="1">
      <alignment horizontal="center" vertical="center"/>
    </xf>
    <xf numFmtId="171" fontId="60" fillId="0" borderId="0" xfId="364" applyNumberFormat="1" applyFont="1"/>
    <xf numFmtId="0" fontId="61" fillId="27" borderId="18" xfId="43" applyFont="1" applyFill="1" applyBorder="1"/>
    <xf numFmtId="171" fontId="61" fillId="27" borderId="20" xfId="86" applyFont="1" applyFill="1" applyBorder="1" applyProtection="1"/>
    <xf numFmtId="0" fontId="59" fillId="27" borderId="18" xfId="43" applyNumberFormat="1" applyFont="1" applyFill="1" applyBorder="1" applyAlignment="1">
      <alignment horizontal="left" vertical="center"/>
    </xf>
    <xf numFmtId="171" fontId="59" fillId="27" borderId="20" xfId="86" applyFont="1" applyFill="1" applyBorder="1" applyAlignment="1" applyProtection="1">
      <alignment horizontal="center" vertical="center"/>
    </xf>
    <xf numFmtId="0" fontId="59" fillId="27" borderId="18" xfId="85" applyNumberFormat="1" applyFont="1" applyFill="1" applyBorder="1" applyAlignment="1">
      <alignment horizontal="left" vertical="center"/>
    </xf>
    <xf numFmtId="0" fontId="60" fillId="27" borderId="30" xfId="43" applyFont="1" applyFill="1" applyBorder="1"/>
    <xf numFmtId="171" fontId="60" fillId="27" borderId="31" xfId="86" applyFont="1" applyFill="1" applyBorder="1" applyAlignment="1" applyProtection="1">
      <alignment horizontal="right"/>
    </xf>
    <xf numFmtId="0" fontId="64" fillId="27" borderId="0" xfId="43" applyFont="1" applyFill="1" applyAlignment="1">
      <alignment wrapText="1"/>
    </xf>
    <xf numFmtId="0" fontId="66" fillId="28" borderId="0" xfId="43" applyFont="1" applyFill="1" applyAlignment="1">
      <alignment horizontal="right"/>
    </xf>
    <xf numFmtId="0" fontId="63" fillId="28" borderId="0" xfId="43" applyFont="1" applyFill="1" applyAlignment="1">
      <alignment horizontal="center" vertical="center"/>
    </xf>
    <xf numFmtId="0" fontId="63" fillId="27" borderId="0" xfId="43" applyFont="1" applyFill="1" applyAlignment="1"/>
    <xf numFmtId="0" fontId="91" fillId="28" borderId="0" xfId="43" applyFont="1" applyFill="1" applyAlignment="1">
      <alignment horizontal="center" vertical="center"/>
    </xf>
    <xf numFmtId="0" fontId="83" fillId="0" borderId="0" xfId="43" applyFont="1" applyFill="1" applyAlignment="1"/>
    <xf numFmtId="168" fontId="60" fillId="28" borderId="0" xfId="43" applyNumberFormat="1" applyFont="1" applyFill="1"/>
    <xf numFmtId="0" fontId="60" fillId="28" borderId="0" xfId="43" applyFont="1" applyFill="1" applyAlignment="1">
      <alignment vertical="center"/>
    </xf>
    <xf numFmtId="0" fontId="80" fillId="29" borderId="33" xfId="43" applyFont="1" applyFill="1" applyBorder="1" applyAlignment="1">
      <alignment horizontal="center" vertical="center"/>
    </xf>
    <xf numFmtId="0" fontId="80" fillId="29" borderId="33" xfId="43" applyFont="1" applyFill="1" applyBorder="1" applyAlignment="1">
      <alignment horizontal="center" vertical="center" wrapText="1"/>
    </xf>
    <xf numFmtId="0" fontId="80" fillId="29" borderId="28" xfId="43" applyFont="1" applyFill="1" applyBorder="1" applyAlignment="1">
      <alignment horizontal="center" vertical="center" wrapText="1"/>
    </xf>
    <xf numFmtId="171" fontId="60" fillId="0" borderId="16" xfId="365" applyFont="1" applyFill="1" applyBorder="1"/>
    <xf numFmtId="0" fontId="59" fillId="27" borderId="52" xfId="43" applyFont="1" applyFill="1" applyBorder="1" applyAlignment="1">
      <alignment vertical="center"/>
    </xf>
    <xf numFmtId="168" fontId="59" fillId="27" borderId="52" xfId="86" applyNumberFormat="1" applyFont="1" applyFill="1" applyBorder="1" applyAlignment="1">
      <alignment vertical="center"/>
    </xf>
    <xf numFmtId="168" fontId="59" fillId="27" borderId="65" xfId="86" applyNumberFormat="1" applyFont="1" applyFill="1" applyBorder="1" applyAlignment="1">
      <alignment vertical="center"/>
    </xf>
    <xf numFmtId="168" fontId="59" fillId="27" borderId="47" xfId="86" applyNumberFormat="1" applyFont="1" applyFill="1" applyBorder="1" applyAlignment="1">
      <alignment vertical="center"/>
    </xf>
    <xf numFmtId="168" fontId="59" fillId="0" borderId="52" xfId="86" applyNumberFormat="1" applyFont="1" applyFill="1" applyBorder="1" applyAlignment="1">
      <alignment vertical="center"/>
    </xf>
    <xf numFmtId="168" fontId="61" fillId="27" borderId="59" xfId="86" applyNumberFormat="1" applyFont="1" applyFill="1" applyBorder="1" applyAlignment="1">
      <alignment horizontal="right" vertical="center"/>
    </xf>
    <xf numFmtId="0" fontId="60" fillId="0" borderId="16" xfId="43" applyFont="1" applyFill="1" applyBorder="1"/>
    <xf numFmtId="0" fontId="59" fillId="27" borderId="19" xfId="43" applyFont="1" applyFill="1" applyBorder="1" applyAlignment="1">
      <alignment vertical="center"/>
    </xf>
    <xf numFmtId="168" fontId="59" fillId="27" borderId="19" xfId="86" applyNumberFormat="1" applyFont="1" applyFill="1" applyBorder="1" applyAlignment="1">
      <alignment vertical="center"/>
    </xf>
    <xf numFmtId="168" fontId="59" fillId="27" borderId="63" xfId="86" applyNumberFormat="1" applyFont="1" applyFill="1" applyBorder="1" applyAlignment="1">
      <alignment vertical="center"/>
    </xf>
    <xf numFmtId="195" fontId="59" fillId="27" borderId="19" xfId="86" applyNumberFormat="1" applyFont="1" applyFill="1" applyBorder="1" applyAlignment="1">
      <alignment vertical="center"/>
    </xf>
    <xf numFmtId="168" fontId="59" fillId="27" borderId="0" xfId="86" applyNumberFormat="1" applyFont="1" applyFill="1" applyBorder="1" applyAlignment="1">
      <alignment vertical="center"/>
    </xf>
    <xf numFmtId="168" fontId="59" fillId="0" borderId="19" xfId="86" applyNumberFormat="1" applyFont="1" applyFill="1" applyBorder="1" applyAlignment="1">
      <alignment vertical="center"/>
    </xf>
    <xf numFmtId="168" fontId="61" fillId="27" borderId="20" xfId="86" applyNumberFormat="1" applyFont="1" applyFill="1" applyBorder="1" applyAlignment="1">
      <alignment horizontal="right" vertical="center"/>
    </xf>
    <xf numFmtId="0" fontId="61" fillId="27" borderId="40" xfId="43" applyFont="1" applyFill="1" applyBorder="1" applyAlignment="1">
      <alignment vertical="center"/>
    </xf>
    <xf numFmtId="168" fontId="61" fillId="27" borderId="40" xfId="86" applyNumberFormat="1" applyFont="1" applyFill="1" applyBorder="1" applyAlignment="1">
      <alignment vertical="center"/>
    </xf>
    <xf numFmtId="168" fontId="61" fillId="27" borderId="64" xfId="86" applyNumberFormat="1" applyFont="1" applyFill="1" applyBorder="1" applyAlignment="1">
      <alignment vertical="center"/>
    </xf>
    <xf numFmtId="195" fontId="61" fillId="27" borderId="40" xfId="86" applyNumberFormat="1" applyFont="1" applyFill="1" applyBorder="1" applyAlignment="1">
      <alignment vertical="center"/>
    </xf>
    <xf numFmtId="168" fontId="61" fillId="27" borderId="39" xfId="86" applyNumberFormat="1" applyFont="1" applyFill="1" applyBorder="1" applyAlignment="1">
      <alignment vertical="center"/>
    </xf>
    <xf numFmtId="168" fontId="61" fillId="0" borderId="40" xfId="86" applyNumberFormat="1" applyFont="1" applyFill="1" applyBorder="1" applyAlignment="1">
      <alignment vertical="center"/>
    </xf>
    <xf numFmtId="168" fontId="61" fillId="27" borderId="41" xfId="86" applyNumberFormat="1" applyFont="1" applyFill="1" applyBorder="1" applyAlignment="1">
      <alignment horizontal="right" vertical="center"/>
    </xf>
    <xf numFmtId="0" fontId="59" fillId="29" borderId="56" xfId="43" applyFont="1" applyFill="1" applyBorder="1" applyAlignment="1">
      <alignment vertical="center"/>
    </xf>
    <xf numFmtId="0" fontId="59" fillId="29" borderId="39" xfId="43" applyFont="1" applyFill="1" applyBorder="1" applyAlignment="1">
      <alignment vertical="center"/>
    </xf>
    <xf numFmtId="168" fontId="59" fillId="29" borderId="39" xfId="43" applyNumberFormat="1" applyFont="1" applyFill="1" applyBorder="1" applyAlignment="1">
      <alignment vertical="center"/>
    </xf>
    <xf numFmtId="168" fontId="61" fillId="29" borderId="39" xfId="43" applyNumberFormat="1" applyFont="1" applyFill="1" applyBorder="1" applyAlignment="1">
      <alignment horizontal="center" vertical="center"/>
    </xf>
    <xf numFmtId="168" fontId="61" fillId="29" borderId="40" xfId="43" applyNumberFormat="1" applyFont="1" applyFill="1" applyBorder="1" applyAlignment="1">
      <alignment horizontal="center" vertical="center"/>
    </xf>
    <xf numFmtId="168" fontId="61" fillId="29" borderId="41" xfId="43" applyNumberFormat="1" applyFont="1" applyFill="1" applyBorder="1" applyAlignment="1">
      <alignment horizontal="center" vertical="center"/>
    </xf>
    <xf numFmtId="168" fontId="61" fillId="27" borderId="0" xfId="86" applyNumberFormat="1" applyFont="1" applyFill="1" applyBorder="1" applyAlignment="1">
      <alignment horizontal="right" vertical="center"/>
    </xf>
    <xf numFmtId="168" fontId="61" fillId="0" borderId="19" xfId="86" applyNumberFormat="1" applyFont="1" applyFill="1" applyBorder="1" applyAlignment="1">
      <alignment horizontal="right" vertical="center"/>
    </xf>
    <xf numFmtId="0" fontId="61" fillId="27" borderId="19" xfId="43" applyFont="1" applyFill="1" applyBorder="1" applyAlignment="1">
      <alignment vertical="center"/>
    </xf>
    <xf numFmtId="168" fontId="61" fillId="27" borderId="19" xfId="86" applyNumberFormat="1" applyFont="1" applyFill="1" applyBorder="1" applyAlignment="1">
      <alignment vertical="center"/>
    </xf>
    <xf numFmtId="168" fontId="61" fillId="27" borderId="63" xfId="86" applyNumberFormat="1" applyFont="1" applyFill="1" applyBorder="1" applyAlignment="1">
      <alignment vertical="center"/>
    </xf>
    <xf numFmtId="0" fontId="59" fillId="29" borderId="71" xfId="43" applyFont="1" applyFill="1" applyBorder="1" applyAlignment="1">
      <alignment vertical="center"/>
    </xf>
    <xf numFmtId="0" fontId="59" fillId="29" borderId="25" xfId="43" applyFont="1" applyFill="1" applyBorder="1" applyAlignment="1">
      <alignment vertical="center"/>
    </xf>
    <xf numFmtId="168" fontId="59" fillId="29" borderId="25" xfId="43" applyNumberFormat="1" applyFont="1" applyFill="1" applyBorder="1" applyAlignment="1">
      <alignment vertical="center"/>
    </xf>
    <xf numFmtId="168" fontId="61" fillId="29" borderId="25" xfId="43" applyNumberFormat="1" applyFont="1" applyFill="1" applyBorder="1" applyAlignment="1">
      <alignment horizontal="center" vertical="center"/>
    </xf>
    <xf numFmtId="168" fontId="61" fillId="29" borderId="99" xfId="43" applyNumberFormat="1" applyFont="1" applyFill="1" applyBorder="1" applyAlignment="1">
      <alignment horizontal="center" vertical="center"/>
    </xf>
    <xf numFmtId="168" fontId="59" fillId="27" borderId="52" xfId="365" applyNumberFormat="1" applyFont="1" applyFill="1" applyBorder="1" applyAlignment="1">
      <alignment vertical="center"/>
    </xf>
    <xf numFmtId="168" fontId="59" fillId="27" borderId="65" xfId="365" applyNumberFormat="1" applyFont="1" applyFill="1" applyBorder="1" applyAlignment="1">
      <alignment vertical="center"/>
    </xf>
    <xf numFmtId="168" fontId="59" fillId="27" borderId="19" xfId="365" applyNumberFormat="1" applyFont="1" applyFill="1" applyBorder="1" applyAlignment="1">
      <alignment vertical="center"/>
    </xf>
    <xf numFmtId="168" fontId="61" fillId="27" borderId="0" xfId="365" applyNumberFormat="1" applyFont="1" applyFill="1" applyBorder="1" applyAlignment="1">
      <alignment vertical="center"/>
    </xf>
    <xf numFmtId="168" fontId="61" fillId="0" borderId="19" xfId="365" applyNumberFormat="1" applyFont="1" applyFill="1" applyBorder="1" applyAlignment="1">
      <alignment vertical="center"/>
    </xf>
    <xf numFmtId="168" fontId="61" fillId="27" borderId="20" xfId="365" applyNumberFormat="1" applyFont="1" applyFill="1" applyBorder="1" applyAlignment="1">
      <alignment vertical="center"/>
    </xf>
    <xf numFmtId="168" fontId="59" fillId="27" borderId="63" xfId="365" applyNumberFormat="1" applyFont="1" applyFill="1" applyBorder="1" applyAlignment="1">
      <alignment vertical="center"/>
    </xf>
    <xf numFmtId="168" fontId="61" fillId="27" borderId="40" xfId="365" applyNumberFormat="1" applyFont="1" applyFill="1" applyBorder="1" applyAlignment="1">
      <alignment vertical="center"/>
    </xf>
    <xf numFmtId="168" fontId="61" fillId="27" borderId="64" xfId="365" applyNumberFormat="1" applyFont="1" applyFill="1" applyBorder="1" applyAlignment="1">
      <alignment vertical="center"/>
    </xf>
    <xf numFmtId="168" fontId="61" fillId="29" borderId="77" xfId="43" applyNumberFormat="1" applyFont="1" applyFill="1" applyBorder="1" applyAlignment="1">
      <alignment horizontal="center" vertical="center"/>
    </xf>
    <xf numFmtId="168" fontId="61" fillId="27" borderId="20" xfId="86" applyNumberFormat="1" applyFont="1" applyFill="1" applyBorder="1" applyAlignment="1">
      <alignment vertical="center"/>
    </xf>
    <xf numFmtId="168" fontId="59" fillId="29" borderId="71" xfId="43" applyNumberFormat="1" applyFont="1" applyFill="1" applyBorder="1" applyAlignment="1">
      <alignment vertical="center"/>
    </xf>
    <xf numFmtId="168" fontId="61" fillId="27" borderId="64" xfId="86" applyNumberFormat="1" applyFont="1" applyFill="1" applyBorder="1" applyAlignment="1">
      <alignment horizontal="center" vertical="center"/>
    </xf>
    <xf numFmtId="168" fontId="61" fillId="27" borderId="40" xfId="86" applyNumberFormat="1" applyFont="1" applyFill="1" applyBorder="1" applyAlignment="1">
      <alignment horizontal="center" vertical="center"/>
    </xf>
    <xf numFmtId="168" fontId="61" fillId="27" borderId="41" xfId="86" applyNumberFormat="1" applyFont="1" applyFill="1" applyBorder="1" applyAlignment="1">
      <alignment horizontal="center" vertical="center"/>
    </xf>
    <xf numFmtId="168" fontId="61" fillId="27" borderId="61" xfId="86" applyNumberFormat="1" applyFont="1" applyFill="1" applyBorder="1" applyAlignment="1">
      <alignment horizontal="center" vertical="center"/>
    </xf>
    <xf numFmtId="168" fontId="61" fillId="27" borderId="34" xfId="86" applyNumberFormat="1" applyFont="1" applyFill="1" applyBorder="1" applyAlignment="1">
      <alignment horizontal="center" vertical="center"/>
    </xf>
    <xf numFmtId="168" fontId="61" fillId="27" borderId="31" xfId="86" applyNumberFormat="1" applyFont="1" applyFill="1" applyBorder="1" applyAlignment="1">
      <alignment horizontal="center" vertical="center"/>
    </xf>
    <xf numFmtId="168" fontId="60" fillId="0" borderId="0" xfId="43" applyNumberFormat="1" applyFont="1" applyFill="1"/>
    <xf numFmtId="0" fontId="59" fillId="0" borderId="0" xfId="373" applyFont="1" applyFill="1" applyAlignment="1">
      <alignment vertical="center"/>
    </xf>
    <xf numFmtId="0" fontId="60" fillId="0" borderId="0" xfId="373" applyFont="1" applyFill="1" applyAlignment="1">
      <alignment vertical="center"/>
    </xf>
    <xf numFmtId="0" fontId="59" fillId="0" borderId="0" xfId="43" applyFont="1" applyFill="1" applyAlignment="1">
      <alignment vertical="center"/>
    </xf>
    <xf numFmtId="0" fontId="60" fillId="27" borderId="0" xfId="373" applyFont="1" applyFill="1" applyAlignment="1">
      <alignment vertical="center"/>
    </xf>
    <xf numFmtId="0" fontId="60" fillId="27" borderId="0" xfId="373" applyFont="1" applyFill="1" applyBorder="1" applyAlignment="1">
      <alignment vertical="center"/>
    </xf>
    <xf numFmtId="0" fontId="80" fillId="29" borderId="57" xfId="43" applyFont="1" applyFill="1" applyBorder="1" applyAlignment="1">
      <alignment horizontal="center" vertical="center" wrapText="1"/>
    </xf>
    <xf numFmtId="0" fontId="80" fillId="29" borderId="55" xfId="43" applyFont="1" applyFill="1" applyBorder="1" applyAlignment="1">
      <alignment horizontal="center" vertical="center" wrapText="1"/>
    </xf>
    <xf numFmtId="0" fontId="80" fillId="29" borderId="58" xfId="43" applyFont="1" applyFill="1" applyBorder="1" applyAlignment="1">
      <alignment horizontal="center" vertical="center" wrapText="1"/>
    </xf>
    <xf numFmtId="17" fontId="60" fillId="27" borderId="18" xfId="43" applyNumberFormat="1" applyFont="1" applyFill="1" applyBorder="1" applyAlignment="1">
      <alignment horizontal="center" vertical="center"/>
    </xf>
    <xf numFmtId="185" fontId="66" fillId="27" borderId="19" xfId="43" applyNumberFormat="1" applyFont="1" applyFill="1" applyBorder="1" applyAlignment="1">
      <alignment horizontal="right" vertical="center"/>
    </xf>
    <xf numFmtId="185" fontId="60" fillId="27" borderId="19" xfId="43" applyNumberFormat="1" applyFont="1" applyFill="1" applyBorder="1" applyAlignment="1">
      <alignment horizontal="right" vertical="center"/>
    </xf>
    <xf numFmtId="177" fontId="60" fillId="27" borderId="20" xfId="97" applyNumberFormat="1" applyFont="1" applyFill="1" applyBorder="1" applyAlignment="1">
      <alignment horizontal="right" vertical="center"/>
    </xf>
    <xf numFmtId="185" fontId="60" fillId="0" borderId="0" xfId="373" applyNumberFormat="1" applyFont="1" applyFill="1" applyAlignment="1">
      <alignment vertical="center"/>
    </xf>
    <xf numFmtId="171" fontId="60" fillId="0" borderId="0" xfId="86" applyFont="1" applyFill="1" applyAlignment="1">
      <alignment vertical="center"/>
    </xf>
    <xf numFmtId="185" fontId="60" fillId="27" borderId="20" xfId="43" applyNumberFormat="1" applyFont="1" applyFill="1" applyBorder="1" applyAlignment="1">
      <alignment horizontal="right" vertical="center"/>
    </xf>
    <xf numFmtId="185" fontId="60" fillId="27" borderId="37" xfId="43" applyNumberFormat="1" applyFont="1" applyFill="1" applyBorder="1" applyAlignment="1">
      <alignment horizontal="right" vertical="center"/>
    </xf>
    <xf numFmtId="185" fontId="60" fillId="27" borderId="0" xfId="43" applyNumberFormat="1" applyFont="1" applyFill="1" applyBorder="1" applyAlignment="1">
      <alignment horizontal="right" vertical="center"/>
    </xf>
    <xf numFmtId="185" fontId="66" fillId="27" borderId="0" xfId="43" applyNumberFormat="1" applyFont="1" applyFill="1" applyBorder="1" applyAlignment="1">
      <alignment horizontal="right" vertical="center"/>
    </xf>
    <xf numFmtId="185" fontId="66" fillId="27" borderId="37" xfId="43" applyNumberFormat="1" applyFont="1" applyFill="1" applyBorder="1" applyAlignment="1">
      <alignment horizontal="right" vertical="center"/>
    </xf>
    <xf numFmtId="185" fontId="60" fillId="28" borderId="37" xfId="43" applyNumberFormat="1" applyFont="1" applyFill="1" applyBorder="1" applyAlignment="1">
      <alignment horizontal="right" vertical="center"/>
    </xf>
    <xf numFmtId="185" fontId="66" fillId="0" borderId="37" xfId="43" applyNumberFormat="1" applyFont="1" applyFill="1" applyBorder="1" applyAlignment="1">
      <alignment horizontal="right" vertical="center"/>
    </xf>
    <xf numFmtId="185" fontId="60" fillId="0" borderId="37" xfId="43" applyNumberFormat="1" applyFont="1" applyFill="1" applyBorder="1" applyAlignment="1">
      <alignment horizontal="right" vertical="center"/>
    </xf>
    <xf numFmtId="177" fontId="60" fillId="0" borderId="20" xfId="97" applyNumberFormat="1" applyFont="1" applyFill="1" applyBorder="1" applyAlignment="1">
      <alignment horizontal="right" vertical="center"/>
    </xf>
    <xf numFmtId="204" fontId="60" fillId="0" borderId="0" xfId="85" applyNumberFormat="1" applyFont="1" applyFill="1" applyAlignment="1">
      <alignment vertical="center"/>
    </xf>
    <xf numFmtId="207" fontId="60" fillId="0" borderId="0" xfId="85" applyNumberFormat="1" applyFont="1" applyFill="1" applyAlignment="1">
      <alignment vertical="center"/>
    </xf>
    <xf numFmtId="43" fontId="60" fillId="0" borderId="0" xfId="373" applyNumberFormat="1" applyFont="1" applyFill="1" applyAlignment="1">
      <alignment vertical="center"/>
    </xf>
    <xf numFmtId="207" fontId="60" fillId="0" borderId="0" xfId="43" applyNumberFormat="1" applyFont="1" applyFill="1" applyAlignment="1">
      <alignment vertical="center"/>
    </xf>
    <xf numFmtId="0" fontId="60" fillId="0" borderId="0" xfId="373" applyFont="1" applyFill="1" applyBorder="1" applyAlignment="1">
      <alignment vertical="center"/>
    </xf>
    <xf numFmtId="0" fontId="63" fillId="0" borderId="0" xfId="373" applyFont="1" applyFill="1" applyBorder="1" applyAlignment="1">
      <alignment vertical="center" wrapText="1"/>
    </xf>
    <xf numFmtId="0" fontId="60" fillId="0" borderId="0" xfId="374" applyFont="1" applyFill="1" applyBorder="1" applyAlignment="1">
      <alignment vertical="center"/>
    </xf>
    <xf numFmtId="0" fontId="66" fillId="0" borderId="0" xfId="374" applyFont="1" applyFill="1" applyBorder="1" applyAlignment="1">
      <alignment horizontal="centerContinuous" vertical="center"/>
    </xf>
    <xf numFmtId="0" fontId="133" fillId="29" borderId="23" xfId="374" quotePrefix="1" applyFont="1" applyFill="1" applyBorder="1" applyAlignment="1">
      <alignment horizontal="center" vertical="center" wrapText="1"/>
    </xf>
    <xf numFmtId="0" fontId="80" fillId="29" borderId="23" xfId="374" quotePrefix="1" applyFont="1" applyFill="1" applyBorder="1" applyAlignment="1">
      <alignment horizontal="center" vertical="center" wrapText="1"/>
    </xf>
    <xf numFmtId="0" fontId="80" fillId="29" borderId="23" xfId="374" applyFont="1" applyFill="1" applyBorder="1" applyAlignment="1">
      <alignment horizontal="center" vertical="center" wrapText="1"/>
    </xf>
    <xf numFmtId="0" fontId="66" fillId="0" borderId="15" xfId="374" applyFont="1" applyFill="1" applyBorder="1" applyAlignment="1">
      <alignment vertical="center"/>
    </xf>
    <xf numFmtId="0" fontId="66" fillId="0" borderId="32" xfId="374" applyFont="1" applyFill="1" applyBorder="1" applyAlignment="1">
      <alignment vertical="center"/>
    </xf>
    <xf numFmtId="3" fontId="80" fillId="29" borderId="23" xfId="374" applyNumberFormat="1" applyFont="1" applyFill="1" applyBorder="1" applyAlignment="1" applyProtection="1">
      <alignment horizontal="left" vertical="center"/>
    </xf>
    <xf numFmtId="194" fontId="80" fillId="29" borderId="23" xfId="85" applyNumberFormat="1" applyFont="1" applyFill="1" applyBorder="1" applyAlignment="1">
      <alignment horizontal="center" vertical="center"/>
    </xf>
    <xf numFmtId="3" fontId="80" fillId="29" borderId="23" xfId="374" applyNumberFormat="1" applyFont="1" applyFill="1" applyBorder="1" applyAlignment="1">
      <alignment horizontal="center" vertical="center"/>
    </xf>
    <xf numFmtId="3" fontId="73" fillId="27" borderId="32" xfId="374" applyNumberFormat="1" applyFont="1" applyFill="1" applyBorder="1" applyAlignment="1" applyProtection="1">
      <alignment horizontal="left" vertical="center"/>
    </xf>
    <xf numFmtId="194" fontId="73" fillId="27" borderId="32" xfId="85" applyNumberFormat="1" applyFont="1" applyFill="1" applyBorder="1" applyAlignment="1">
      <alignment horizontal="center" vertical="center"/>
    </xf>
    <xf numFmtId="3" fontId="73" fillId="27" borderId="32" xfId="374" applyNumberFormat="1" applyFont="1" applyFill="1" applyBorder="1" applyAlignment="1">
      <alignment horizontal="center" vertical="center"/>
    </xf>
    <xf numFmtId="3" fontId="61" fillId="27" borderId="15" xfId="374" applyNumberFormat="1" applyFont="1" applyFill="1" applyBorder="1" applyAlignment="1" applyProtection="1">
      <alignment horizontal="left" vertical="center"/>
    </xf>
    <xf numFmtId="194" fontId="61" fillId="27" borderId="15" xfId="85" applyNumberFormat="1" applyFont="1" applyFill="1" applyBorder="1" applyAlignment="1">
      <alignment horizontal="center" vertical="center"/>
    </xf>
    <xf numFmtId="194" fontId="61" fillId="0" borderId="15" xfId="85" applyNumberFormat="1" applyFont="1" applyFill="1" applyBorder="1" applyAlignment="1">
      <alignment horizontal="center" vertical="center"/>
    </xf>
    <xf numFmtId="185" fontId="66" fillId="27" borderId="15" xfId="374" applyNumberFormat="1" applyFont="1" applyFill="1" applyBorder="1" applyAlignment="1" applyProtection="1">
      <alignment horizontal="left" vertical="center"/>
    </xf>
    <xf numFmtId="194" fontId="60" fillId="27" borderId="15" xfId="85" applyNumberFormat="1" applyFont="1" applyFill="1" applyBorder="1" applyAlignment="1">
      <alignment horizontal="center" vertical="center"/>
    </xf>
    <xf numFmtId="194" fontId="60" fillId="0" borderId="15" xfId="85" applyNumberFormat="1" applyFont="1" applyFill="1" applyBorder="1" applyAlignment="1">
      <alignment horizontal="center" vertical="center"/>
    </xf>
    <xf numFmtId="0" fontId="60" fillId="27" borderId="15" xfId="374" applyFont="1" applyFill="1" applyBorder="1" applyAlignment="1">
      <alignment vertical="center"/>
    </xf>
    <xf numFmtId="3" fontId="66" fillId="27" borderId="15" xfId="374" applyNumberFormat="1" applyFont="1" applyFill="1" applyBorder="1" applyAlignment="1" applyProtection="1">
      <alignment horizontal="left" vertical="center"/>
    </xf>
    <xf numFmtId="3" fontId="66" fillId="27" borderId="24" xfId="374" applyNumberFormat="1" applyFont="1" applyFill="1" applyBorder="1" applyAlignment="1" applyProtection="1">
      <alignment horizontal="left" vertical="center"/>
    </xf>
    <xf numFmtId="3" fontId="66" fillId="27" borderId="24" xfId="374" applyNumberFormat="1" applyFont="1" applyFill="1" applyBorder="1" applyAlignment="1">
      <alignment horizontal="center" vertical="center"/>
    </xf>
    <xf numFmtId="0" fontId="64" fillId="0" borderId="0" xfId="373" applyFont="1" applyFill="1" applyAlignment="1">
      <alignment vertical="center" wrapText="1"/>
    </xf>
    <xf numFmtId="196" fontId="60" fillId="0" borderId="0" xfId="43" applyNumberFormat="1" applyFont="1" applyFill="1" applyAlignment="1">
      <alignment vertical="center"/>
    </xf>
    <xf numFmtId="0" fontId="134" fillId="0" borderId="0" xfId="79" applyFont="1" applyFill="1" applyAlignment="1" applyProtection="1">
      <alignment horizontal="center"/>
    </xf>
    <xf numFmtId="0" fontId="66" fillId="27" borderId="0" xfId="43" applyFont="1" applyFill="1"/>
    <xf numFmtId="0" fontId="66" fillId="27" borderId="0" xfId="43" applyFont="1" applyFill="1" applyAlignment="1">
      <alignment horizontal="center"/>
    </xf>
    <xf numFmtId="0" fontId="60" fillId="27" borderId="0" xfId="43" applyFont="1" applyFill="1" applyAlignment="1">
      <alignment horizontal="center" vertical="center" wrapText="1"/>
    </xf>
    <xf numFmtId="0" fontId="60" fillId="27" borderId="0" xfId="43" applyFont="1" applyFill="1" applyAlignment="1">
      <alignment horizontal="center" vertical="center"/>
    </xf>
    <xf numFmtId="0" fontId="66" fillId="27" borderId="0" xfId="43" applyFont="1" applyFill="1" applyAlignment="1">
      <alignment vertical="center"/>
    </xf>
    <xf numFmtId="0" fontId="133" fillId="29" borderId="43" xfId="43" applyFont="1" applyFill="1" applyBorder="1" applyAlignment="1">
      <alignment horizontal="center" vertical="center"/>
    </xf>
    <xf numFmtId="0" fontId="133" fillId="29" borderId="93" xfId="43" applyFont="1" applyFill="1" applyBorder="1" applyAlignment="1">
      <alignment horizontal="center" vertical="center"/>
    </xf>
    <xf numFmtId="0" fontId="133" fillId="29" borderId="66" xfId="43" applyFont="1" applyFill="1" applyBorder="1" applyAlignment="1">
      <alignment horizontal="center" vertical="center"/>
    </xf>
    <xf numFmtId="0" fontId="133" fillId="29" borderId="93" xfId="43" applyFont="1" applyFill="1" applyBorder="1" applyAlignment="1">
      <alignment horizontal="center" vertical="center" wrapText="1"/>
    </xf>
    <xf numFmtId="0" fontId="66" fillId="27" borderId="94" xfId="43" applyFont="1" applyFill="1" applyBorder="1" applyAlignment="1">
      <alignment vertical="center"/>
    </xf>
    <xf numFmtId="177" fontId="66" fillId="27" borderId="94" xfId="368" applyNumberFormat="1" applyFont="1" applyFill="1" applyBorder="1" applyAlignment="1">
      <alignment horizontal="center" vertical="center"/>
    </xf>
    <xf numFmtId="177" fontId="66" fillId="27" borderId="95" xfId="368" applyNumberFormat="1" applyFont="1" applyFill="1" applyBorder="1" applyAlignment="1">
      <alignment horizontal="center" vertical="center"/>
    </xf>
    <xf numFmtId="0" fontId="66" fillId="27" borderId="95" xfId="43" applyFont="1" applyFill="1" applyBorder="1" applyAlignment="1">
      <alignment vertical="center"/>
    </xf>
    <xf numFmtId="0" fontId="66" fillId="0" borderId="95" xfId="43" applyFont="1" applyFill="1" applyBorder="1" applyAlignment="1">
      <alignment vertical="center"/>
    </xf>
    <xf numFmtId="49" fontId="66" fillId="27" borderId="95" xfId="368" applyNumberFormat="1" applyFont="1" applyFill="1" applyBorder="1" applyAlignment="1">
      <alignment horizontal="center" vertical="center"/>
    </xf>
    <xf numFmtId="171" fontId="60" fillId="27" borderId="0" xfId="365" applyFont="1" applyFill="1"/>
    <xf numFmtId="0" fontId="66" fillId="0" borderId="96" xfId="43" applyFont="1" applyFill="1" applyBorder="1" applyAlignment="1">
      <alignment vertical="center"/>
    </xf>
    <xf numFmtId="177" fontId="66" fillId="27" borderId="96" xfId="368" applyNumberFormat="1" applyFont="1" applyFill="1" applyBorder="1" applyAlignment="1">
      <alignment horizontal="center" vertical="center"/>
    </xf>
    <xf numFmtId="49" fontId="66" fillId="27" borderId="96" xfId="368" applyNumberFormat="1" applyFont="1" applyFill="1" applyBorder="1" applyAlignment="1">
      <alignment horizontal="center" vertical="center"/>
    </xf>
    <xf numFmtId="0" fontId="66" fillId="0" borderId="94" xfId="43" applyFont="1" applyFill="1" applyBorder="1" applyAlignment="1">
      <alignment vertical="center"/>
    </xf>
    <xf numFmtId="177" fontId="66" fillId="27" borderId="0" xfId="368" applyNumberFormat="1" applyFont="1" applyFill="1" applyAlignment="1">
      <alignment horizontal="center"/>
    </xf>
    <xf numFmtId="200" fontId="66" fillId="27" borderId="93" xfId="366" applyNumberFormat="1" applyFont="1" applyFill="1" applyBorder="1" applyAlignment="1">
      <alignment horizontal="center" vertical="center"/>
    </xf>
    <xf numFmtId="0" fontId="66" fillId="28" borderId="94" xfId="43" applyFont="1" applyFill="1" applyBorder="1" applyAlignment="1">
      <alignment horizontal="left" vertical="center"/>
    </xf>
    <xf numFmtId="0" fontId="66" fillId="28" borderId="96" xfId="43" applyFont="1" applyFill="1" applyBorder="1" applyAlignment="1">
      <alignment horizontal="left" vertical="center"/>
    </xf>
    <xf numFmtId="0" fontId="66" fillId="28" borderId="0" xfId="43" applyFont="1" applyFill="1" applyBorder="1" applyAlignment="1">
      <alignment horizontal="left"/>
    </xf>
    <xf numFmtId="177" fontId="66" fillId="27" borderId="0" xfId="368" applyNumberFormat="1" applyFont="1" applyFill="1" applyBorder="1" applyAlignment="1">
      <alignment horizontal="center"/>
    </xf>
    <xf numFmtId="0" fontId="66" fillId="28" borderId="0" xfId="43" applyFont="1" applyFill="1" applyAlignment="1">
      <alignment horizontal="left"/>
    </xf>
    <xf numFmtId="200" fontId="66" fillId="27" borderId="0" xfId="366" applyNumberFormat="1" applyFont="1" applyFill="1" applyBorder="1" applyAlignment="1">
      <alignment horizontal="center"/>
    </xf>
    <xf numFmtId="201" fontId="66" fillId="27" borderId="0" xfId="366" applyNumberFormat="1" applyFont="1" applyFill="1" applyAlignment="1">
      <alignment horizontal="center"/>
    </xf>
    <xf numFmtId="177" fontId="66" fillId="0" borderId="95" xfId="368" applyNumberFormat="1" applyFont="1" applyFill="1" applyBorder="1" applyAlignment="1">
      <alignment horizontal="center" vertical="center"/>
    </xf>
    <xf numFmtId="0" fontId="66" fillId="0" borderId="54" xfId="43" applyFont="1" applyFill="1" applyBorder="1" applyAlignment="1">
      <alignment vertical="center"/>
    </xf>
    <xf numFmtId="177" fontId="66" fillId="0" borderId="94" xfId="368" applyNumberFormat="1" applyFont="1" applyFill="1" applyBorder="1" applyAlignment="1">
      <alignment horizontal="center" vertical="center"/>
    </xf>
    <xf numFmtId="0" fontId="66" fillId="0" borderId="98" xfId="43" applyFont="1" applyFill="1" applyBorder="1" applyAlignment="1">
      <alignment vertical="center"/>
    </xf>
    <xf numFmtId="0" fontId="66" fillId="0" borderId="97" xfId="43" applyFont="1" applyFill="1" applyBorder="1" applyAlignment="1">
      <alignment vertical="center"/>
    </xf>
    <xf numFmtId="177" fontId="66" fillId="0" borderId="96" xfId="368" applyNumberFormat="1" applyFont="1" applyFill="1" applyBorder="1" applyAlignment="1">
      <alignment horizontal="center" vertical="center"/>
    </xf>
    <xf numFmtId="177" fontId="66" fillId="0" borderId="0" xfId="368" applyNumberFormat="1" applyFont="1" applyFill="1" applyAlignment="1">
      <alignment horizontal="center"/>
    </xf>
    <xf numFmtId="200" fontId="66" fillId="0" borderId="93" xfId="366" applyNumberFormat="1" applyFont="1" applyFill="1" applyBorder="1" applyAlignment="1">
      <alignment horizontal="center" vertical="center"/>
    </xf>
    <xf numFmtId="0" fontId="66" fillId="0" borderId="94" xfId="43" applyFont="1" applyFill="1" applyBorder="1" applyAlignment="1">
      <alignment horizontal="left" vertical="center"/>
    </xf>
    <xf numFmtId="0" fontId="66" fillId="0" borderId="96" xfId="43" applyFont="1" applyFill="1" applyBorder="1" applyAlignment="1">
      <alignment horizontal="left" vertical="center"/>
    </xf>
    <xf numFmtId="0" fontId="66" fillId="0" borderId="0" xfId="43" applyFont="1" applyFill="1" applyBorder="1" applyAlignment="1">
      <alignment horizontal="left"/>
    </xf>
    <xf numFmtId="0" fontId="66" fillId="0" borderId="0" xfId="43" applyFont="1" applyFill="1" applyAlignment="1">
      <alignment horizontal="left"/>
    </xf>
    <xf numFmtId="0" fontId="73" fillId="27" borderId="0" xfId="465" applyFont="1" applyFill="1"/>
    <xf numFmtId="0" fontId="69" fillId="28" borderId="0" xfId="0" applyFont="1" applyFill="1"/>
    <xf numFmtId="0" fontId="73" fillId="27" borderId="0" xfId="465" applyFont="1" applyFill="1" applyAlignment="1"/>
    <xf numFmtId="43" fontId="64" fillId="0" borderId="0" xfId="364" applyNumberFormat="1" applyFont="1"/>
    <xf numFmtId="216" fontId="60" fillId="0" borderId="0" xfId="85" applyNumberFormat="1" applyFont="1"/>
    <xf numFmtId="217" fontId="60" fillId="0" borderId="0" xfId="85" applyNumberFormat="1" applyFont="1"/>
    <xf numFmtId="188" fontId="60" fillId="0" borderId="0" xfId="364" applyNumberFormat="1" applyFont="1" applyAlignment="1">
      <alignment vertical="center"/>
    </xf>
    <xf numFmtId="4" fontId="69" fillId="0" borderId="0" xfId="0" applyNumberFormat="1" applyFont="1"/>
    <xf numFmtId="172" fontId="60" fillId="0" borderId="0" xfId="85" applyNumberFormat="1" applyFont="1" applyAlignment="1">
      <alignment vertical="center"/>
    </xf>
    <xf numFmtId="218" fontId="61" fillId="0" borderId="15" xfId="85" applyNumberFormat="1" applyFont="1" applyFill="1" applyBorder="1" applyAlignment="1">
      <alignment vertical="center"/>
    </xf>
    <xf numFmtId="219" fontId="60" fillId="0" borderId="0" xfId="85" applyNumberFormat="1" applyFont="1"/>
    <xf numFmtId="219" fontId="69" fillId="0" borderId="0" xfId="85" applyNumberFormat="1" applyFont="1"/>
    <xf numFmtId="219" fontId="94" fillId="0" borderId="0" xfId="85" applyNumberFormat="1" applyFont="1"/>
    <xf numFmtId="219" fontId="60" fillId="28" borderId="0" xfId="85" applyNumberFormat="1" applyFont="1" applyFill="1"/>
    <xf numFmtId="0" fontId="65" fillId="29" borderId="53" xfId="43" applyFont="1" applyFill="1" applyBorder="1" applyAlignment="1">
      <alignment horizontal="left" vertical="center"/>
    </xf>
    <xf numFmtId="0" fontId="65" fillId="29" borderId="54" xfId="43" applyFont="1" applyFill="1" applyBorder="1" applyAlignment="1">
      <alignment horizontal="left" vertical="center"/>
    </xf>
    <xf numFmtId="0" fontId="65" fillId="29" borderId="78" xfId="43" applyFont="1" applyFill="1" applyBorder="1" applyAlignment="1">
      <alignment horizontal="left" vertical="center"/>
    </xf>
    <xf numFmtId="0" fontId="65" fillId="29" borderId="79" xfId="43" applyFont="1" applyFill="1" applyBorder="1" applyAlignment="1">
      <alignment horizontal="left" vertical="center"/>
    </xf>
    <xf numFmtId="0" fontId="71" fillId="29" borderId="53" xfId="43" applyFont="1" applyFill="1" applyBorder="1" applyAlignment="1">
      <alignment horizontal="center" vertical="center" wrapText="1"/>
    </xf>
    <xf numFmtId="0" fontId="71" fillId="29" borderId="54" xfId="43" applyFont="1" applyFill="1" applyBorder="1" applyAlignment="1">
      <alignment horizontal="center" vertical="center" wrapText="1"/>
    </xf>
    <xf numFmtId="0" fontId="73" fillId="27" borderId="43" xfId="43" applyFont="1" applyFill="1" applyBorder="1" applyAlignment="1">
      <alignment horizontal="center" vertical="center" wrapText="1"/>
    </xf>
    <xf numFmtId="0" fontId="73" fillId="27" borderId="66" xfId="43" applyFont="1" applyFill="1" applyBorder="1" applyAlignment="1">
      <alignment horizontal="center" vertical="center" wrapText="1"/>
    </xf>
    <xf numFmtId="0" fontId="72" fillId="29" borderId="100" xfId="43" applyFont="1" applyFill="1" applyBorder="1" applyAlignment="1">
      <alignment horizontal="center" vertical="center" wrapText="1"/>
    </xf>
    <xf numFmtId="0" fontId="72" fillId="29" borderId="97" xfId="43" applyFont="1" applyFill="1" applyBorder="1" applyAlignment="1">
      <alignment horizontal="center" vertical="center" wrapText="1"/>
    </xf>
    <xf numFmtId="0" fontId="60" fillId="28" borderId="0" xfId="43" applyFont="1" applyFill="1" applyAlignment="1">
      <alignment horizontal="left" vertical="center" wrapText="1"/>
    </xf>
    <xf numFmtId="0" fontId="63" fillId="27" borderId="0" xfId="43" applyFont="1" applyFill="1" applyAlignment="1">
      <alignment horizontal="center" vertical="center"/>
    </xf>
    <xf numFmtId="0" fontId="73" fillId="27" borderId="0" xfId="43" applyFont="1" applyFill="1" applyAlignment="1">
      <alignment horizontal="center" vertical="center"/>
    </xf>
    <xf numFmtId="0" fontId="60" fillId="27" borderId="0" xfId="43" applyFont="1" applyFill="1" applyAlignment="1">
      <alignment horizontal="left" wrapText="1"/>
    </xf>
    <xf numFmtId="0" fontId="60" fillId="28" borderId="0" xfId="43" applyFont="1" applyFill="1" applyAlignment="1">
      <alignment horizontal="left" wrapText="1"/>
    </xf>
    <xf numFmtId="0" fontId="60" fillId="0" borderId="0" xfId="364" applyFont="1" applyFill="1" applyAlignment="1">
      <alignment horizontal="left" vertical="center" wrapText="1"/>
    </xf>
    <xf numFmtId="0" fontId="60" fillId="0" borderId="0" xfId="43" applyFont="1" applyFill="1" applyBorder="1" applyAlignment="1">
      <alignment horizontal="left" vertical="center" wrapText="1"/>
    </xf>
    <xf numFmtId="10" fontId="59" fillId="27" borderId="32" xfId="97" applyNumberFormat="1" applyFont="1" applyFill="1" applyBorder="1" applyAlignment="1">
      <alignment horizontal="center" vertical="center" wrapText="1"/>
    </xf>
    <xf numFmtId="10" fontId="59" fillId="27" borderId="24" xfId="97" applyNumberFormat="1" applyFont="1" applyFill="1" applyBorder="1" applyAlignment="1">
      <alignment horizontal="center" vertical="center" wrapText="1"/>
    </xf>
    <xf numFmtId="172" fontId="60" fillId="27" borderId="0" xfId="371" applyNumberFormat="1" applyFont="1" applyFill="1" applyAlignment="1">
      <alignment horizontal="left" wrapText="1"/>
    </xf>
    <xf numFmtId="176" fontId="63" fillId="28" borderId="0" xfId="43" applyNumberFormat="1" applyFont="1" applyFill="1" applyBorder="1" applyAlignment="1" applyProtection="1">
      <alignment horizontal="center" vertical="center"/>
    </xf>
    <xf numFmtId="176" fontId="73" fillId="28" borderId="0" xfId="43" applyNumberFormat="1" applyFont="1" applyFill="1" applyBorder="1" applyAlignment="1" applyProtection="1">
      <alignment horizontal="center" vertical="center"/>
    </xf>
    <xf numFmtId="0" fontId="86" fillId="29" borderId="22" xfId="43" applyFont="1" applyFill="1" applyBorder="1" applyAlignment="1">
      <alignment horizontal="center" vertical="center"/>
    </xf>
    <xf numFmtId="0" fontId="86" fillId="29" borderId="48" xfId="43" applyFont="1" applyFill="1" applyBorder="1" applyAlignment="1">
      <alignment horizontal="center" vertical="center"/>
    </xf>
    <xf numFmtId="0" fontId="86" fillId="29" borderId="74" xfId="43" applyFont="1" applyFill="1" applyBorder="1" applyAlignment="1">
      <alignment horizontal="center" vertical="center"/>
    </xf>
    <xf numFmtId="176" fontId="86" fillId="29" borderId="26" xfId="43" applyNumberFormat="1" applyFont="1" applyFill="1" applyBorder="1" applyAlignment="1" applyProtection="1">
      <alignment horizontal="center" vertical="center" wrapText="1"/>
    </xf>
    <xf numFmtId="176" fontId="86" fillId="29" borderId="42" xfId="43" applyNumberFormat="1" applyFont="1" applyFill="1" applyBorder="1" applyAlignment="1" applyProtection="1">
      <alignment horizontal="center" vertical="center" wrapText="1"/>
    </xf>
    <xf numFmtId="176" fontId="86" fillId="29" borderId="56" xfId="43" applyNumberFormat="1" applyFont="1" applyFill="1" applyBorder="1" applyAlignment="1" applyProtection="1">
      <alignment horizontal="center" vertical="center" wrapText="1"/>
    </xf>
    <xf numFmtId="176" fontId="86" fillId="29" borderId="76" xfId="43" applyNumberFormat="1" applyFont="1" applyFill="1" applyBorder="1" applyAlignment="1" applyProtection="1">
      <alignment horizontal="center" vertical="center" wrapText="1"/>
    </xf>
    <xf numFmtId="176" fontId="86" fillId="29" borderId="26" xfId="43" applyNumberFormat="1" applyFont="1" applyFill="1" applyBorder="1" applyAlignment="1" applyProtection="1">
      <alignment horizontal="center" vertical="center"/>
    </xf>
    <xf numFmtId="176" fontId="86" fillId="29" borderId="42" xfId="43" applyNumberFormat="1" applyFont="1" applyFill="1" applyBorder="1" applyAlignment="1" applyProtection="1">
      <alignment horizontal="center" vertical="center"/>
    </xf>
    <xf numFmtId="176" fontId="86" fillId="29" borderId="56" xfId="43" applyNumberFormat="1" applyFont="1" applyFill="1" applyBorder="1" applyAlignment="1" applyProtection="1">
      <alignment horizontal="center" vertical="center"/>
    </xf>
    <xf numFmtId="176" fontId="86" fillId="29" borderId="76" xfId="43" applyNumberFormat="1" applyFont="1" applyFill="1" applyBorder="1" applyAlignment="1" applyProtection="1">
      <alignment horizontal="center" vertical="center"/>
    </xf>
    <xf numFmtId="0" fontId="63" fillId="0" borderId="0" xfId="43" applyFont="1" applyFill="1" applyAlignment="1">
      <alignment horizontal="center" vertical="center"/>
    </xf>
    <xf numFmtId="0" fontId="61" fillId="27" borderId="0" xfId="43" applyFont="1" applyFill="1" applyAlignment="1">
      <alignment horizontal="center" vertical="center"/>
    </xf>
    <xf numFmtId="0" fontId="68" fillId="0" borderId="0" xfId="43" applyFont="1" applyFill="1" applyAlignment="1">
      <alignment horizontal="left" vertical="center" wrapText="1"/>
    </xf>
    <xf numFmtId="0" fontId="60" fillId="0" borderId="0" xfId="43" applyFont="1" applyFill="1" applyAlignment="1">
      <alignment horizontal="left" wrapText="1"/>
    </xf>
    <xf numFmtId="3" fontId="106" fillId="29" borderId="17" xfId="43" applyNumberFormat="1" applyFont="1" applyFill="1" applyBorder="1" applyAlignment="1">
      <alignment horizontal="center" vertical="center"/>
    </xf>
    <xf numFmtId="3" fontId="106" fillId="29" borderId="103" xfId="43" applyNumberFormat="1" applyFont="1" applyFill="1" applyBorder="1" applyAlignment="1">
      <alignment horizontal="center" vertical="center"/>
    </xf>
    <xf numFmtId="3" fontId="106" fillId="29" borderId="84" xfId="43" applyNumberFormat="1" applyFont="1" applyFill="1" applyBorder="1" applyAlignment="1">
      <alignment horizontal="center" vertical="center"/>
    </xf>
    <xf numFmtId="14" fontId="61" fillId="27" borderId="0" xfId="43" applyNumberFormat="1" applyFont="1" applyFill="1" applyAlignment="1">
      <alignment horizontal="center" vertical="center"/>
    </xf>
    <xf numFmtId="0" fontId="98" fillId="29" borderId="27" xfId="43" applyFont="1" applyFill="1" applyBorder="1" applyAlignment="1">
      <alignment horizontal="center" vertical="center" wrapText="1"/>
    </xf>
    <xf numFmtId="0" fontId="98" fillId="29" borderId="18" xfId="43" applyFont="1" applyFill="1" applyBorder="1" applyAlignment="1">
      <alignment horizontal="center" vertical="center" wrapText="1"/>
    </xf>
    <xf numFmtId="0" fontId="98" fillId="29" borderId="38" xfId="43" applyFont="1" applyFill="1" applyBorder="1" applyAlignment="1">
      <alignment horizontal="center" vertical="center" wrapText="1"/>
    </xf>
    <xf numFmtId="0" fontId="98" fillId="29" borderId="33" xfId="43" applyFont="1" applyFill="1" applyBorder="1" applyAlignment="1">
      <alignment horizontal="center" vertical="center"/>
    </xf>
    <xf numFmtId="0" fontId="98" fillId="29" borderId="19" xfId="43" applyFont="1" applyFill="1" applyBorder="1" applyAlignment="1">
      <alignment horizontal="center" vertical="center"/>
    </xf>
    <xf numFmtId="0" fontId="98" fillId="29" borderId="40" xfId="43" applyFont="1" applyFill="1" applyBorder="1" applyAlignment="1">
      <alignment horizontal="center" vertical="center"/>
    </xf>
    <xf numFmtId="0" fontId="98" fillId="29" borderId="62" xfId="43" applyFont="1" applyFill="1" applyBorder="1" applyAlignment="1">
      <alignment horizontal="center" vertical="center"/>
    </xf>
    <xf numFmtId="0" fontId="98" fillId="29" borderId="63" xfId="43" applyFont="1" applyFill="1" applyBorder="1" applyAlignment="1">
      <alignment horizontal="center" vertical="center"/>
    </xf>
    <xf numFmtId="0" fontId="98" fillId="29" borderId="64" xfId="43" applyFont="1" applyFill="1" applyBorder="1" applyAlignment="1">
      <alignment horizontal="center" vertical="center"/>
    </xf>
    <xf numFmtId="3" fontId="98" fillId="29" borderId="32" xfId="43" applyNumberFormat="1" applyFont="1" applyFill="1" applyBorder="1" applyAlignment="1">
      <alignment horizontal="center" vertical="center" wrapText="1"/>
    </xf>
    <xf numFmtId="3" fontId="98" fillId="29" borderId="15" xfId="43" applyNumberFormat="1" applyFont="1" applyFill="1" applyBorder="1" applyAlignment="1">
      <alignment horizontal="center" vertical="center" wrapText="1"/>
    </xf>
    <xf numFmtId="3" fontId="98" fillId="29" borderId="50" xfId="43" applyNumberFormat="1" applyFont="1" applyFill="1" applyBorder="1" applyAlignment="1">
      <alignment horizontal="center" vertical="center" wrapText="1"/>
    </xf>
    <xf numFmtId="0" fontId="65" fillId="29" borderId="17" xfId="43" applyFont="1" applyFill="1" applyBorder="1" applyAlignment="1">
      <alignment horizontal="center"/>
    </xf>
    <xf numFmtId="0" fontId="65" fillId="29" borderId="103" xfId="43" applyFont="1" applyFill="1" applyBorder="1" applyAlignment="1">
      <alignment horizontal="center"/>
    </xf>
    <xf numFmtId="189" fontId="63" fillId="27" borderId="0" xfId="86" applyNumberFormat="1" applyFont="1" applyFill="1" applyAlignment="1">
      <alignment horizontal="center" vertical="center"/>
    </xf>
    <xf numFmtId="0" fontId="98" fillId="29" borderId="26" xfId="43" applyFont="1" applyFill="1" applyBorder="1" applyAlignment="1">
      <alignment horizontal="center" vertical="center" wrapText="1"/>
    </xf>
    <xf numFmtId="0" fontId="98" fillId="29" borderId="14" xfId="43" applyFont="1" applyFill="1" applyBorder="1" applyAlignment="1">
      <alignment horizontal="center" vertical="center" wrapText="1"/>
    </xf>
    <xf numFmtId="0" fontId="98" fillId="29" borderId="56" xfId="43" applyFont="1" applyFill="1" applyBorder="1" applyAlignment="1">
      <alignment horizontal="center" vertical="center" wrapText="1"/>
    </xf>
    <xf numFmtId="0" fontId="98" fillId="29" borderId="33" xfId="43" applyFont="1" applyFill="1" applyBorder="1" applyAlignment="1">
      <alignment horizontal="center" vertical="center" wrapText="1"/>
    </xf>
    <xf numFmtId="0" fontId="98" fillId="29" borderId="19" xfId="43" applyFont="1" applyFill="1" applyBorder="1" applyAlignment="1">
      <alignment horizontal="center" vertical="center" wrapText="1"/>
    </xf>
    <xf numFmtId="0" fontId="98" fillId="29" borderId="40" xfId="43" applyFont="1" applyFill="1" applyBorder="1" applyAlignment="1">
      <alignment horizontal="center" vertical="center" wrapText="1"/>
    </xf>
    <xf numFmtId="3" fontId="98" fillId="29" borderId="26" xfId="43" applyNumberFormat="1" applyFont="1" applyFill="1" applyBorder="1" applyAlignment="1">
      <alignment horizontal="center" vertical="center" wrapText="1"/>
    </xf>
    <xf numFmtId="3" fontId="98" fillId="29" borderId="14" xfId="43" applyNumberFormat="1" applyFont="1" applyFill="1" applyBorder="1" applyAlignment="1">
      <alignment horizontal="center" vertical="center" wrapText="1"/>
    </xf>
    <xf numFmtId="3" fontId="98" fillId="29" borderId="56" xfId="43" applyNumberFormat="1" applyFont="1" applyFill="1" applyBorder="1" applyAlignment="1">
      <alignment horizontal="center" vertical="center" wrapText="1"/>
    </xf>
    <xf numFmtId="3" fontId="98" fillId="29" borderId="28" xfId="43" applyNumberFormat="1" applyFont="1" applyFill="1" applyBorder="1" applyAlignment="1">
      <alignment horizontal="center" vertical="center" wrapText="1"/>
    </xf>
    <xf numFmtId="3" fontId="98" fillId="29" borderId="20" xfId="43" applyNumberFormat="1" applyFont="1" applyFill="1" applyBorder="1" applyAlignment="1">
      <alignment horizontal="center" vertical="center" wrapText="1"/>
    </xf>
    <xf numFmtId="3" fontId="98" fillId="29" borderId="41" xfId="43" applyNumberFormat="1" applyFont="1" applyFill="1" applyBorder="1" applyAlignment="1">
      <alignment horizontal="center" vertical="center" wrapText="1"/>
    </xf>
    <xf numFmtId="0" fontId="65" fillId="29" borderId="17" xfId="43" applyFont="1" applyFill="1" applyBorder="1" applyAlignment="1">
      <alignment horizontal="center" vertical="center" wrapText="1"/>
    </xf>
    <xf numFmtId="0" fontId="65" fillId="29" borderId="103" xfId="43" applyFont="1" applyFill="1" applyBorder="1" applyAlignment="1">
      <alignment horizontal="center" vertical="center" wrapText="1"/>
    </xf>
    <xf numFmtId="0" fontId="65" fillId="29" borderId="84" xfId="43" applyFont="1" applyFill="1" applyBorder="1" applyAlignment="1">
      <alignment horizontal="center" vertical="center" wrapText="1"/>
    </xf>
    <xf numFmtId="171" fontId="63" fillId="27" borderId="0" xfId="86" applyFont="1" applyFill="1" applyAlignment="1">
      <alignment horizontal="center" vertical="center"/>
    </xf>
    <xf numFmtId="170" fontId="63" fillId="27" borderId="0" xfId="86" applyNumberFormat="1" applyFont="1" applyFill="1" applyAlignment="1">
      <alignment horizontal="center" vertical="center"/>
    </xf>
    <xf numFmtId="0" fontId="115" fillId="29" borderId="27" xfId="43" applyFont="1" applyFill="1" applyBorder="1" applyAlignment="1">
      <alignment horizontal="center" vertical="center"/>
    </xf>
    <xf numFmtId="0" fontId="115" fillId="29" borderId="18" xfId="43" applyFont="1" applyFill="1" applyBorder="1" applyAlignment="1">
      <alignment horizontal="center" vertical="center"/>
    </xf>
    <xf numFmtId="0" fontId="115" fillId="29" borderId="30" xfId="43" applyFont="1" applyFill="1" applyBorder="1" applyAlignment="1">
      <alignment horizontal="center" vertical="center"/>
    </xf>
    <xf numFmtId="0" fontId="115" fillId="29" borderId="28" xfId="43" applyFont="1" applyFill="1" applyBorder="1" applyAlignment="1">
      <alignment horizontal="center" vertical="center" wrapText="1"/>
    </xf>
    <xf numFmtId="0" fontId="115" fillId="29" borderId="20" xfId="43" applyFont="1" applyFill="1" applyBorder="1" applyAlignment="1">
      <alignment horizontal="center" vertical="center" wrapText="1"/>
    </xf>
    <xf numFmtId="0" fontId="115" fillId="29" borderId="31" xfId="43" applyFont="1" applyFill="1" applyBorder="1" applyAlignment="1">
      <alignment horizontal="center" vertical="center" wrapText="1"/>
    </xf>
    <xf numFmtId="3" fontId="115" fillId="29" borderId="27" xfId="43" applyNumberFormat="1" applyFont="1" applyFill="1" applyBorder="1" applyAlignment="1">
      <alignment horizontal="center" vertical="center" wrapText="1"/>
    </xf>
    <xf numFmtId="3" fontId="115" fillId="29" borderId="18" xfId="43" applyNumberFormat="1" applyFont="1" applyFill="1" applyBorder="1" applyAlignment="1">
      <alignment horizontal="center" vertical="center" wrapText="1"/>
    </xf>
    <xf numFmtId="3" fontId="115" fillId="29" borderId="30" xfId="43" applyNumberFormat="1" applyFont="1" applyFill="1" applyBorder="1" applyAlignment="1">
      <alignment horizontal="center" vertical="center" wrapText="1"/>
    </xf>
    <xf numFmtId="3" fontId="115" fillId="29" borderId="33" xfId="43" applyNumberFormat="1" applyFont="1" applyFill="1" applyBorder="1" applyAlignment="1">
      <alignment horizontal="center" vertical="center" wrapText="1"/>
    </xf>
    <xf numFmtId="3" fontId="115" fillId="29" borderId="19" xfId="43" applyNumberFormat="1" applyFont="1" applyFill="1" applyBorder="1" applyAlignment="1">
      <alignment horizontal="center" vertical="center" wrapText="1"/>
    </xf>
    <xf numFmtId="3" fontId="115" fillId="29" borderId="34" xfId="43" applyNumberFormat="1" applyFont="1" applyFill="1" applyBorder="1" applyAlignment="1">
      <alignment horizontal="center" vertical="center" wrapText="1"/>
    </xf>
    <xf numFmtId="3" fontId="115" fillId="29" borderId="28" xfId="43" applyNumberFormat="1" applyFont="1" applyFill="1" applyBorder="1" applyAlignment="1">
      <alignment horizontal="center" vertical="center" wrapText="1"/>
    </xf>
    <xf numFmtId="3" fontId="115" fillId="29" borderId="20" xfId="43" applyNumberFormat="1" applyFont="1" applyFill="1" applyBorder="1" applyAlignment="1">
      <alignment horizontal="center" vertical="center" wrapText="1"/>
    </xf>
    <xf numFmtId="3" fontId="115" fillId="29" borderId="31" xfId="43" applyNumberFormat="1" applyFont="1" applyFill="1" applyBorder="1" applyAlignment="1">
      <alignment horizontal="center" vertical="center" wrapText="1"/>
    </xf>
    <xf numFmtId="3" fontId="115" fillId="29" borderId="32" xfId="43" applyNumberFormat="1" applyFont="1" applyFill="1" applyBorder="1" applyAlignment="1">
      <alignment horizontal="center" vertical="center" wrapText="1"/>
    </xf>
    <xf numFmtId="3" fontId="115" fillId="29" borderId="15" xfId="43" applyNumberFormat="1" applyFont="1" applyFill="1" applyBorder="1" applyAlignment="1">
      <alignment horizontal="center" vertical="center" wrapText="1"/>
    </xf>
    <xf numFmtId="3" fontId="115" fillId="29" borderId="24" xfId="43" applyNumberFormat="1" applyFont="1" applyFill="1" applyBorder="1" applyAlignment="1">
      <alignment horizontal="center" vertical="center" wrapText="1"/>
    </xf>
    <xf numFmtId="0" fontId="65" fillId="29" borderId="22" xfId="43" applyFont="1" applyFill="1" applyBorder="1" applyAlignment="1">
      <alignment horizontal="center" vertical="center"/>
    </xf>
    <xf numFmtId="0" fontId="65" fillId="29" borderId="48" xfId="43" applyFont="1" applyFill="1" applyBorder="1" applyAlignment="1">
      <alignment horizontal="center" vertical="center"/>
    </xf>
    <xf numFmtId="0" fontId="60" fillId="27" borderId="0" xfId="43" applyFont="1" applyFill="1" applyAlignment="1">
      <alignment horizontal="left" vertical="center"/>
    </xf>
    <xf numFmtId="170" fontId="63" fillId="27" borderId="0" xfId="86" applyNumberFormat="1" applyFont="1" applyFill="1" applyBorder="1" applyAlignment="1">
      <alignment horizontal="center" vertical="center"/>
    </xf>
    <xf numFmtId="15" fontId="61" fillId="27" borderId="0" xfId="86" applyNumberFormat="1" applyFont="1" applyFill="1" applyAlignment="1">
      <alignment horizontal="center" vertical="center"/>
    </xf>
    <xf numFmtId="0" fontId="98" fillId="29" borderId="27" xfId="43" applyFont="1" applyFill="1" applyBorder="1" applyAlignment="1">
      <alignment horizontal="center" vertical="center"/>
    </xf>
    <xf numFmtId="0" fontId="98" fillId="29" borderId="18" xfId="43" applyFont="1" applyFill="1" applyBorder="1" applyAlignment="1">
      <alignment horizontal="center" vertical="center"/>
    </xf>
    <xf numFmtId="0" fontId="98" fillId="29" borderId="30" xfId="43" applyFont="1" applyFill="1" applyBorder="1" applyAlignment="1">
      <alignment horizontal="center" vertical="center"/>
    </xf>
    <xf numFmtId="0" fontId="98" fillId="29" borderId="28" xfId="43" applyFont="1" applyFill="1" applyBorder="1" applyAlignment="1">
      <alignment horizontal="center" vertical="center" wrapText="1"/>
    </xf>
    <xf numFmtId="0" fontId="98" fillId="29" borderId="20" xfId="43" applyFont="1" applyFill="1" applyBorder="1" applyAlignment="1">
      <alignment horizontal="center" vertical="center" wrapText="1"/>
    </xf>
    <xf numFmtId="0" fontId="98" fillId="29" borderId="31" xfId="43" applyFont="1" applyFill="1" applyBorder="1" applyAlignment="1">
      <alignment horizontal="center" vertical="center" wrapText="1"/>
    </xf>
    <xf numFmtId="3" fontId="98" fillId="29" borderId="27" xfId="43" applyNumberFormat="1" applyFont="1" applyFill="1" applyBorder="1" applyAlignment="1">
      <alignment horizontal="center" vertical="center" wrapText="1"/>
    </xf>
    <xf numFmtId="3" fontId="98" fillId="29" borderId="18" xfId="43" applyNumberFormat="1" applyFont="1" applyFill="1" applyBorder="1" applyAlignment="1">
      <alignment horizontal="center" vertical="center" wrapText="1"/>
    </xf>
    <xf numFmtId="3" fontId="98" fillId="29" borderId="30" xfId="43" applyNumberFormat="1" applyFont="1" applyFill="1" applyBorder="1" applyAlignment="1">
      <alignment horizontal="center" vertical="center" wrapText="1"/>
    </xf>
    <xf numFmtId="3" fontId="98" fillId="29" borderId="33" xfId="43" applyNumberFormat="1" applyFont="1" applyFill="1" applyBorder="1" applyAlignment="1">
      <alignment horizontal="center" vertical="center" wrapText="1"/>
    </xf>
    <xf numFmtId="3" fontId="98" fillId="29" borderId="19" xfId="43" applyNumberFormat="1" applyFont="1" applyFill="1" applyBorder="1" applyAlignment="1">
      <alignment horizontal="center" vertical="center" wrapText="1"/>
    </xf>
    <xf numFmtId="3" fontId="98" fillId="29" borderId="34" xfId="43" applyNumberFormat="1" applyFont="1" applyFill="1" applyBorder="1" applyAlignment="1">
      <alignment horizontal="center" vertical="center" wrapText="1"/>
    </xf>
    <xf numFmtId="3" fontId="98" fillId="29" borderId="24" xfId="43" applyNumberFormat="1" applyFont="1" applyFill="1" applyBorder="1" applyAlignment="1">
      <alignment horizontal="center" vertical="center" wrapText="1"/>
    </xf>
    <xf numFmtId="0" fontId="80" fillId="29" borderId="26" xfId="43" applyFont="1" applyFill="1" applyBorder="1" applyAlignment="1">
      <alignment horizontal="center" vertical="center" wrapText="1"/>
    </xf>
    <xf numFmtId="0" fontId="80" fillId="29" borderId="29" xfId="43" applyFont="1" applyFill="1" applyBorder="1" applyAlignment="1">
      <alignment horizontal="center" vertical="center" wrapText="1"/>
    </xf>
    <xf numFmtId="0" fontId="80" fillId="29" borderId="22" xfId="43" applyFont="1" applyFill="1" applyBorder="1" applyAlignment="1">
      <alignment horizontal="center" vertical="center" wrapText="1"/>
    </xf>
    <xf numFmtId="0" fontId="80" fillId="29" borderId="48" xfId="43" applyFont="1" applyFill="1" applyBorder="1" applyAlignment="1">
      <alignment horizontal="center" vertical="center" wrapText="1"/>
    </xf>
    <xf numFmtId="0" fontId="80" fillId="29" borderId="74" xfId="43" applyFont="1" applyFill="1" applyBorder="1" applyAlignment="1">
      <alignment horizontal="center" vertical="center" wrapText="1"/>
    </xf>
    <xf numFmtId="168" fontId="63" fillId="27" borderId="0" xfId="85" applyNumberFormat="1" applyFont="1" applyFill="1" applyBorder="1" applyAlignment="1">
      <alignment horizontal="center" vertical="center"/>
    </xf>
    <xf numFmtId="49" fontId="120" fillId="27" borderId="0" xfId="85" applyNumberFormat="1" applyFont="1" applyFill="1" applyAlignment="1">
      <alignment horizontal="center" vertical="center"/>
    </xf>
    <xf numFmtId="49" fontId="123" fillId="27" borderId="0" xfId="85" applyNumberFormat="1" applyFont="1" applyFill="1" applyAlignment="1">
      <alignment horizontal="center" vertical="center"/>
    </xf>
    <xf numFmtId="0" fontId="66" fillId="27" borderId="32" xfId="43" applyFont="1" applyFill="1" applyBorder="1" applyAlignment="1">
      <alignment horizontal="center" vertical="center"/>
    </xf>
    <xf numFmtId="0" fontId="66" fillId="27" borderId="24" xfId="43" applyFont="1" applyFill="1" applyBorder="1" applyAlignment="1">
      <alignment horizontal="center" vertical="center"/>
    </xf>
    <xf numFmtId="0" fontId="66" fillId="27" borderId="80" xfId="43" applyFont="1" applyFill="1" applyBorder="1" applyAlignment="1">
      <alignment horizontal="center"/>
    </xf>
    <xf numFmtId="0" fontId="66" fillId="27" borderId="81" xfId="43" applyFont="1" applyFill="1" applyBorder="1" applyAlignment="1">
      <alignment horizontal="center"/>
    </xf>
    <xf numFmtId="0" fontId="66" fillId="27" borderId="101" xfId="43" applyFont="1" applyFill="1" applyBorder="1" applyAlignment="1">
      <alignment horizontal="center"/>
    </xf>
    <xf numFmtId="0" fontId="60" fillId="27" borderId="0" xfId="43" applyFont="1" applyFill="1" applyBorder="1" applyAlignment="1">
      <alignment horizontal="left" vertical="center" wrapText="1"/>
    </xf>
    <xf numFmtId="0" fontId="98" fillId="29" borderId="32" xfId="464" applyNumberFormat="1" applyFont="1" applyFill="1" applyBorder="1" applyAlignment="1">
      <alignment horizontal="center" vertical="center" wrapText="1"/>
    </xf>
    <xf numFmtId="0" fontId="98" fillId="29" borderId="24" xfId="464" applyNumberFormat="1" applyFont="1" applyFill="1" applyBorder="1" applyAlignment="1">
      <alignment horizontal="center" vertical="center" wrapText="1"/>
    </xf>
    <xf numFmtId="0" fontId="63" fillId="27" borderId="0" xfId="43" applyNumberFormat="1" applyFont="1" applyFill="1" applyAlignment="1" applyProtection="1">
      <alignment horizontal="center" vertical="center"/>
    </xf>
    <xf numFmtId="0" fontId="63" fillId="0" borderId="0" xfId="43" applyNumberFormat="1" applyFont="1" applyFill="1" applyAlignment="1" applyProtection="1">
      <alignment horizontal="center" vertical="center"/>
    </xf>
    <xf numFmtId="0" fontId="73" fillId="27" borderId="0" xfId="43" applyNumberFormat="1" applyFont="1" applyFill="1" applyAlignment="1" applyProtection="1">
      <alignment horizontal="center" vertical="center"/>
    </xf>
    <xf numFmtId="0" fontId="86" fillId="29" borderId="32" xfId="464" quotePrefix="1" applyNumberFormat="1" applyFont="1" applyFill="1" applyBorder="1" applyAlignment="1" applyProtection="1">
      <alignment horizontal="center" vertical="center"/>
    </xf>
    <xf numFmtId="0" fontId="86" fillId="29" borderId="24" xfId="464" quotePrefix="1" applyNumberFormat="1" applyFont="1" applyFill="1" applyBorder="1" applyAlignment="1" applyProtection="1">
      <alignment horizontal="center" vertical="center"/>
    </xf>
    <xf numFmtId="0" fontId="98" fillId="29" borderId="48" xfId="464" applyNumberFormat="1" applyFont="1" applyFill="1" applyBorder="1" applyAlignment="1">
      <alignment horizontal="center"/>
    </xf>
    <xf numFmtId="0" fontId="98" fillId="29" borderId="22" xfId="464" applyNumberFormat="1" applyFont="1" applyFill="1" applyBorder="1" applyAlignment="1">
      <alignment horizontal="center"/>
    </xf>
    <xf numFmtId="0" fontId="98" fillId="29" borderId="74" xfId="464" applyNumberFormat="1" applyFont="1" applyFill="1" applyBorder="1" applyAlignment="1">
      <alignment horizontal="center"/>
    </xf>
    <xf numFmtId="3" fontId="66" fillId="27" borderId="43" xfId="43" applyNumberFormat="1" applyFont="1" applyFill="1" applyBorder="1" applyAlignment="1">
      <alignment horizontal="center" vertical="center"/>
    </xf>
    <xf numFmtId="3" fontId="66" fillId="27" borderId="44" xfId="43" applyNumberFormat="1" applyFont="1" applyFill="1" applyBorder="1" applyAlignment="1">
      <alignment horizontal="center" vertical="center"/>
    </xf>
    <xf numFmtId="3" fontId="66" fillId="27" borderId="66" xfId="43" applyNumberFormat="1" applyFont="1" applyFill="1" applyBorder="1" applyAlignment="1">
      <alignment horizontal="center" vertical="center"/>
    </xf>
    <xf numFmtId="0" fontId="63" fillId="27" borderId="43" xfId="43" applyFont="1" applyFill="1" applyBorder="1" applyAlignment="1">
      <alignment horizontal="center" vertical="center"/>
    </xf>
    <xf numFmtId="0" fontId="63" fillId="27" borderId="44" xfId="43" applyFont="1" applyFill="1" applyBorder="1" applyAlignment="1">
      <alignment horizontal="center" vertical="center"/>
    </xf>
    <xf numFmtId="0" fontId="63" fillId="27" borderId="66" xfId="43" applyFont="1" applyFill="1" applyBorder="1" applyAlignment="1">
      <alignment horizontal="center" vertical="center"/>
    </xf>
    <xf numFmtId="0" fontId="127" fillId="28" borderId="0" xfId="43" applyNumberFormat="1" applyFont="1" applyFill="1" applyAlignment="1" applyProtection="1">
      <alignment horizontal="center" vertical="center"/>
    </xf>
    <xf numFmtId="0" fontId="115" fillId="29" borderId="82" xfId="43" quotePrefix="1" applyNumberFormat="1" applyFont="1" applyFill="1" applyBorder="1" applyAlignment="1" applyProtection="1">
      <alignment horizontal="center" vertical="center"/>
    </xf>
    <xf numFmtId="0" fontId="115" fillId="29" borderId="83" xfId="43" quotePrefix="1" applyNumberFormat="1" applyFont="1" applyFill="1" applyBorder="1" applyAlignment="1" applyProtection="1">
      <alignment horizontal="center" vertical="center"/>
    </xf>
    <xf numFmtId="0" fontId="115" fillId="29" borderId="32" xfId="43" quotePrefix="1" applyNumberFormat="1" applyFont="1" applyFill="1" applyBorder="1" applyAlignment="1" applyProtection="1">
      <alignment horizontal="center" vertical="center"/>
    </xf>
    <xf numFmtId="0" fontId="115" fillId="29" borderId="24" xfId="43" quotePrefix="1" applyNumberFormat="1" applyFont="1" applyFill="1" applyBorder="1" applyAlignment="1" applyProtection="1">
      <alignment horizontal="center" vertical="center"/>
    </xf>
    <xf numFmtId="0" fontId="63" fillId="27" borderId="0" xfId="43" applyFont="1" applyFill="1" applyAlignment="1">
      <alignment horizontal="center"/>
    </xf>
    <xf numFmtId="0" fontId="80" fillId="29" borderId="32" xfId="43" applyFont="1" applyFill="1" applyBorder="1" applyAlignment="1">
      <alignment horizontal="center" vertical="center" wrapText="1"/>
    </xf>
    <xf numFmtId="0" fontId="80" fillId="29" borderId="24" xfId="43" applyFont="1" applyFill="1" applyBorder="1" applyAlignment="1">
      <alignment horizontal="center" vertical="center" wrapText="1"/>
    </xf>
    <xf numFmtId="0" fontId="80" fillId="29" borderId="42" xfId="43" applyFont="1" applyFill="1" applyBorder="1" applyAlignment="1">
      <alignment horizontal="center" vertical="center" wrapText="1"/>
    </xf>
    <xf numFmtId="0" fontId="80" fillId="29" borderId="35" xfId="43" applyFont="1" applyFill="1" applyBorder="1" applyAlignment="1">
      <alignment horizontal="center" vertical="center" wrapText="1"/>
    </xf>
    <xf numFmtId="0" fontId="60" fillId="27" borderId="0" xfId="43" applyFont="1" applyFill="1" applyBorder="1" applyAlignment="1">
      <alignment horizontal="justify" vertical="center"/>
    </xf>
    <xf numFmtId="0" fontId="60" fillId="27" borderId="0" xfId="43" applyFont="1" applyFill="1" applyBorder="1" applyAlignment="1">
      <alignment horizontal="justify" vertical="center" wrapText="1"/>
    </xf>
    <xf numFmtId="0" fontId="66" fillId="27" borderId="0" xfId="43" applyFont="1" applyFill="1" applyAlignment="1" applyProtection="1">
      <alignment horizontal="center" vertical="center"/>
      <protection locked="0"/>
    </xf>
    <xf numFmtId="0" fontId="60" fillId="27" borderId="0" xfId="43" applyFont="1" applyFill="1" applyAlignment="1">
      <alignment horizontal="justify" vertical="center" wrapText="1"/>
    </xf>
    <xf numFmtId="15" fontId="61" fillId="0" borderId="0" xfId="86" applyNumberFormat="1" applyFont="1" applyFill="1" applyAlignment="1">
      <alignment horizontal="center" vertical="center"/>
    </xf>
    <xf numFmtId="0" fontId="80" fillId="29" borderId="27" xfId="43" applyFont="1" applyFill="1" applyBorder="1" applyAlignment="1">
      <alignment horizontal="center" vertical="center" wrapText="1"/>
    </xf>
    <xf numFmtId="0" fontId="80" fillId="29" borderId="18" xfId="43" applyFont="1" applyFill="1" applyBorder="1" applyAlignment="1">
      <alignment horizontal="center" vertical="center" wrapText="1"/>
    </xf>
    <xf numFmtId="0" fontId="80" fillId="29" borderId="38" xfId="43" applyFont="1" applyFill="1" applyBorder="1" applyAlignment="1">
      <alignment horizontal="center" vertical="center" wrapText="1"/>
    </xf>
    <xf numFmtId="3" fontId="80" fillId="29" borderId="28" xfId="43" applyNumberFormat="1" applyFont="1" applyFill="1" applyBorder="1" applyAlignment="1">
      <alignment horizontal="center" vertical="center" wrapText="1"/>
    </xf>
    <xf numFmtId="3" fontId="80" fillId="29" borderId="20" xfId="43" applyNumberFormat="1" applyFont="1" applyFill="1" applyBorder="1" applyAlignment="1">
      <alignment horizontal="center" vertical="center" wrapText="1"/>
    </xf>
    <xf numFmtId="3" fontId="80" fillId="29" borderId="41" xfId="43" applyNumberFormat="1" applyFont="1" applyFill="1" applyBorder="1" applyAlignment="1">
      <alignment horizontal="center" vertical="center" wrapText="1"/>
    </xf>
    <xf numFmtId="0" fontId="60" fillId="27" borderId="0" xfId="43" applyFont="1" applyFill="1" applyAlignment="1">
      <alignment horizontal="left" vertical="center" wrapText="1"/>
    </xf>
    <xf numFmtId="0" fontId="61" fillId="27" borderId="17" xfId="43" applyFont="1" applyFill="1" applyBorder="1" applyAlignment="1">
      <alignment horizontal="center" vertical="center"/>
    </xf>
    <xf numFmtId="0" fontId="61" fillId="27" borderId="84" xfId="43" applyFont="1" applyFill="1" applyBorder="1" applyAlignment="1">
      <alignment horizontal="center" vertical="center"/>
    </xf>
    <xf numFmtId="0" fontId="63" fillId="28" borderId="0" xfId="43" applyFont="1" applyFill="1" applyAlignment="1">
      <alignment horizontal="center" vertical="center"/>
    </xf>
    <xf numFmtId="0" fontId="91" fillId="28" borderId="0" xfId="43" applyFont="1" applyFill="1" applyAlignment="1">
      <alignment horizontal="center" vertical="center"/>
    </xf>
    <xf numFmtId="0" fontId="80" fillId="29" borderId="27" xfId="43" applyFont="1" applyFill="1" applyBorder="1" applyAlignment="1">
      <alignment horizontal="center" vertical="center"/>
    </xf>
    <xf numFmtId="0" fontId="80" fillId="29" borderId="33" xfId="43" applyFont="1" applyFill="1" applyBorder="1" applyAlignment="1">
      <alignment horizontal="center" vertical="center"/>
    </xf>
    <xf numFmtId="0" fontId="61" fillId="27" borderId="51" xfId="43" applyFont="1" applyFill="1" applyBorder="1" applyAlignment="1">
      <alignment horizontal="center" vertical="center"/>
    </xf>
    <xf numFmtId="0" fontId="61" fillId="27" borderId="18" xfId="43" applyFont="1" applyFill="1" applyBorder="1" applyAlignment="1">
      <alignment horizontal="center" vertical="center"/>
    </xf>
    <xf numFmtId="0" fontId="61" fillId="27" borderId="38" xfId="43" applyFont="1" applyFill="1" applyBorder="1" applyAlignment="1">
      <alignment horizontal="center" vertical="center"/>
    </xf>
    <xf numFmtId="0" fontId="61" fillId="0" borderId="51" xfId="43" applyFont="1" applyFill="1" applyBorder="1" applyAlignment="1">
      <alignment horizontal="center" vertical="center"/>
    </xf>
    <xf numFmtId="0" fontId="61" fillId="0" borderId="18" xfId="43" applyFont="1" applyFill="1" applyBorder="1" applyAlignment="1">
      <alignment horizontal="center" vertical="center"/>
    </xf>
    <xf numFmtId="0" fontId="61" fillId="0" borderId="38" xfId="43" applyFont="1" applyFill="1" applyBorder="1" applyAlignment="1">
      <alignment horizontal="center" vertical="center"/>
    </xf>
    <xf numFmtId="0" fontId="61" fillId="27" borderId="56" xfId="43" applyFont="1" applyFill="1" applyBorder="1" applyAlignment="1">
      <alignment horizontal="center" vertical="center"/>
    </xf>
    <xf numFmtId="0" fontId="61" fillId="27" borderId="90" xfId="43" applyFont="1" applyFill="1" applyBorder="1" applyAlignment="1">
      <alignment horizontal="center" vertical="center"/>
    </xf>
    <xf numFmtId="0" fontId="61" fillId="27" borderId="71" xfId="43" applyFont="1" applyFill="1" applyBorder="1" applyAlignment="1">
      <alignment horizontal="center" vertical="center"/>
    </xf>
    <xf numFmtId="0" fontId="61" fillId="27" borderId="73" xfId="43" applyFont="1" applyFill="1" applyBorder="1" applyAlignment="1">
      <alignment horizontal="center" vertical="center"/>
    </xf>
    <xf numFmtId="0" fontId="63" fillId="27" borderId="0" xfId="373" applyFont="1" applyFill="1" applyBorder="1" applyAlignment="1">
      <alignment horizontal="center" vertical="center" wrapText="1"/>
    </xf>
    <xf numFmtId="0" fontId="61" fillId="27" borderId="0" xfId="373" applyFont="1" applyFill="1" applyBorder="1" applyAlignment="1">
      <alignment horizontal="center" vertical="center"/>
    </xf>
    <xf numFmtId="0" fontId="60" fillId="27" borderId="49" xfId="373" applyFont="1" applyFill="1" applyBorder="1" applyAlignment="1">
      <alignment horizontal="justify" vertical="center" wrapText="1"/>
    </xf>
    <xf numFmtId="0" fontId="60" fillId="27" borderId="0" xfId="373" applyFont="1" applyFill="1" applyBorder="1" applyAlignment="1">
      <alignment horizontal="justify" vertical="center" wrapText="1"/>
    </xf>
    <xf numFmtId="0" fontId="63" fillId="0" borderId="0" xfId="373" applyFont="1" applyFill="1" applyBorder="1" applyAlignment="1">
      <alignment horizontal="center" vertical="center" wrapText="1"/>
    </xf>
    <xf numFmtId="0" fontId="60" fillId="0" borderId="0" xfId="373" applyFont="1" applyFill="1" applyAlignment="1">
      <alignment horizontal="left" vertical="center" wrapText="1"/>
    </xf>
    <xf numFmtId="0" fontId="66" fillId="27" borderId="94" xfId="43" applyFont="1" applyFill="1" applyBorder="1" applyAlignment="1">
      <alignment horizontal="center" vertical="center" wrapText="1" shrinkToFit="1"/>
    </xf>
    <xf numFmtId="0" fontId="66" fillId="27" borderId="96" xfId="43" applyFont="1" applyFill="1" applyBorder="1" applyAlignment="1">
      <alignment horizontal="center" vertical="center" wrapText="1" shrinkToFit="1"/>
    </xf>
    <xf numFmtId="0" fontId="66" fillId="27" borderId="53" xfId="43" applyFont="1" applyFill="1" applyBorder="1" applyAlignment="1">
      <alignment horizontal="center" vertical="center" wrapText="1"/>
    </xf>
    <xf numFmtId="0" fontId="66" fillId="27" borderId="91" xfId="43" applyFont="1" applyFill="1" applyBorder="1" applyAlignment="1">
      <alignment horizontal="center" vertical="center" wrapText="1"/>
    </xf>
    <xf numFmtId="0" fontId="66" fillId="27" borderId="94" xfId="370" applyFont="1" applyFill="1" applyBorder="1" applyAlignment="1">
      <alignment horizontal="center" vertical="center" wrapText="1"/>
    </xf>
    <xf numFmtId="0" fontId="66" fillId="27" borderId="95" xfId="370" applyFont="1" applyFill="1" applyBorder="1" applyAlignment="1">
      <alignment horizontal="center" vertical="center" wrapText="1"/>
    </xf>
    <xf numFmtId="0" fontId="66" fillId="27" borderId="96" xfId="370" applyFont="1" applyFill="1" applyBorder="1" applyAlignment="1">
      <alignment horizontal="center" vertical="center" wrapText="1"/>
    </xf>
    <xf numFmtId="0" fontId="66" fillId="27" borderId="94" xfId="43" applyFont="1" applyFill="1" applyBorder="1" applyAlignment="1">
      <alignment horizontal="center" vertical="center" wrapText="1"/>
    </xf>
    <xf numFmtId="0" fontId="66" fillId="27" borderId="95" xfId="43" applyFont="1" applyFill="1" applyBorder="1" applyAlignment="1">
      <alignment horizontal="center" vertical="center" wrapText="1"/>
    </xf>
    <xf numFmtId="0" fontId="66" fillId="27" borderId="96" xfId="43" applyFont="1" applyFill="1" applyBorder="1" applyAlignment="1">
      <alignment horizontal="center" vertical="center" wrapText="1"/>
    </xf>
  </cellXfs>
  <cellStyles count="570">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1 2" xfId="111"/>
    <cellStyle name="20% - Énfasis1 2 2" xfId="184"/>
    <cellStyle name="20% - Énfasis1 3" xfId="183"/>
    <cellStyle name="20% - Énfasis1 3 2" xfId="185"/>
    <cellStyle name="20% - Énfasis1 4" xfId="511"/>
    <cellStyle name="20% - Énfasis2" xfId="8" builtinId="34" customBuiltin="1"/>
    <cellStyle name="20% - Énfasis2 2" xfId="112"/>
    <cellStyle name="20% - Énfasis2 2 2" xfId="187"/>
    <cellStyle name="20% - Énfasis2 3" xfId="186"/>
    <cellStyle name="20% - Énfasis2 3 2" xfId="188"/>
    <cellStyle name="20% - Énfasis2 4" xfId="512"/>
    <cellStyle name="20% - Énfasis3" xfId="9" builtinId="38" customBuiltin="1"/>
    <cellStyle name="20% - Énfasis3 2" xfId="113"/>
    <cellStyle name="20% - Énfasis3 2 2" xfId="190"/>
    <cellStyle name="20% - Énfasis3 3" xfId="189"/>
    <cellStyle name="20% - Énfasis3 3 2" xfId="191"/>
    <cellStyle name="20% - Énfasis3 4" xfId="513"/>
    <cellStyle name="20% - Énfasis4" xfId="10" builtinId="42" customBuiltin="1"/>
    <cellStyle name="20% - Énfasis4 2" xfId="114"/>
    <cellStyle name="20% - Énfasis4 2 2" xfId="193"/>
    <cellStyle name="20% - Énfasis4 3" xfId="192"/>
    <cellStyle name="20% - Énfasis4 3 2" xfId="194"/>
    <cellStyle name="20% - Énfasis4 4" xfId="514"/>
    <cellStyle name="20% - Énfasis5" xfId="11" builtinId="46" customBuiltin="1"/>
    <cellStyle name="20% - Énfasis5 2" xfId="115"/>
    <cellStyle name="20% - Énfasis5 2 2" xfId="196"/>
    <cellStyle name="20% - Énfasis5 3" xfId="195"/>
    <cellStyle name="20% - Énfasis5 3 2" xfId="197"/>
    <cellStyle name="20% - Énfasis5 4" xfId="515"/>
    <cellStyle name="20% - Énfasis6" xfId="12" builtinId="50" customBuiltin="1"/>
    <cellStyle name="20% - Énfasis6 2" xfId="116"/>
    <cellStyle name="20% - Énfasis6 2 2" xfId="199"/>
    <cellStyle name="20% - Énfasis6 3" xfId="198"/>
    <cellStyle name="20% - Énfasis6 3 2" xfId="200"/>
    <cellStyle name="20% - Énfasis6 4" xfId="516"/>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1 2" xfId="121"/>
    <cellStyle name="40% - Énfasis1 2 2" xfId="202"/>
    <cellStyle name="40% - Énfasis1 3" xfId="201"/>
    <cellStyle name="40% - Énfasis1 3 2" xfId="203"/>
    <cellStyle name="40% - Énfasis1 4" xfId="517"/>
    <cellStyle name="40% - Énfasis2" xfId="20" builtinId="35" customBuiltin="1"/>
    <cellStyle name="40% - Énfasis2 2" xfId="122"/>
    <cellStyle name="40% - Énfasis2 2 2" xfId="205"/>
    <cellStyle name="40% - Énfasis2 3" xfId="204"/>
    <cellStyle name="40% - Énfasis2 3 2" xfId="206"/>
    <cellStyle name="40% - Énfasis2 4" xfId="518"/>
    <cellStyle name="40% - Énfasis3" xfId="21" builtinId="39" customBuiltin="1"/>
    <cellStyle name="40% - Énfasis3 2" xfId="123"/>
    <cellStyle name="40% - Énfasis3 2 2" xfId="208"/>
    <cellStyle name="40% - Énfasis3 3" xfId="207"/>
    <cellStyle name="40% - Énfasis3 3 2" xfId="209"/>
    <cellStyle name="40% - Énfasis3 4" xfId="519"/>
    <cellStyle name="40% - Énfasis4" xfId="22" builtinId="43" customBuiltin="1"/>
    <cellStyle name="40% - Énfasis4 2" xfId="124"/>
    <cellStyle name="40% - Énfasis4 2 2" xfId="211"/>
    <cellStyle name="40% - Énfasis4 3" xfId="210"/>
    <cellStyle name="40% - Énfasis4 3 2" xfId="212"/>
    <cellStyle name="40% - Énfasis4 4" xfId="520"/>
    <cellStyle name="40% - Énfasis5" xfId="23" builtinId="47" customBuiltin="1"/>
    <cellStyle name="40% - Énfasis5 2" xfId="125"/>
    <cellStyle name="40% - Énfasis5 2 2" xfId="214"/>
    <cellStyle name="40% - Énfasis5 3" xfId="213"/>
    <cellStyle name="40% - Énfasis5 3 2" xfId="215"/>
    <cellStyle name="40% - Énfasis5 4" xfId="521"/>
    <cellStyle name="40% - Énfasis6" xfId="24" builtinId="51" customBuiltin="1"/>
    <cellStyle name="40% - Énfasis6 2" xfId="126"/>
    <cellStyle name="40% - Énfasis6 2 2" xfId="217"/>
    <cellStyle name="40% - Énfasis6 3" xfId="216"/>
    <cellStyle name="40% - Énfasis6 3 2" xfId="218"/>
    <cellStyle name="40% - Énfasis6 4" xfId="522"/>
    <cellStyle name="60% - Accent1" xfId="25"/>
    <cellStyle name="60% - Accent1 2" xfId="127"/>
    <cellStyle name="60% - Accent1 3" xfId="148"/>
    <cellStyle name="60% - Accent1 4" xfId="334"/>
    <cellStyle name="60% - Accent1 5" xfId="343"/>
    <cellStyle name="60% - Accent2" xfId="26"/>
    <cellStyle name="60% - Accent2 2" xfId="128"/>
    <cellStyle name="60% - Accent2 3" xfId="145"/>
    <cellStyle name="60% - Accent2 4" xfId="359"/>
    <cellStyle name="60% - Accent2 5" xfId="363"/>
    <cellStyle name="60% - Accent3" xfId="27"/>
    <cellStyle name="60% - Accent3 2" xfId="129"/>
    <cellStyle name="60% - Accent3 3" xfId="120"/>
    <cellStyle name="60% - Accent3 4" xfId="357"/>
    <cellStyle name="60% - Accent3 5" xfId="361"/>
    <cellStyle name="60% - Accent4" xfId="28"/>
    <cellStyle name="60% - Accent4 2" xfId="130"/>
    <cellStyle name="60% - Accent4 3" xfId="119"/>
    <cellStyle name="60% - Accent4 4" xfId="358"/>
    <cellStyle name="60% - Accent4 5" xfId="362"/>
    <cellStyle name="60% - Accent5" xfId="29"/>
    <cellStyle name="60% - Accent5 2" xfId="131"/>
    <cellStyle name="60% - Accent5 3" xfId="118"/>
    <cellStyle name="60% - Accent5 4" xfId="333"/>
    <cellStyle name="60% - Accent5 5" xfId="344"/>
    <cellStyle name="60% - Accent6" xfId="30"/>
    <cellStyle name="60% - Accent6 2" xfId="132"/>
    <cellStyle name="60% - Accent6 3" xfId="117"/>
    <cellStyle name="60% - Accent6 4" xfId="356"/>
    <cellStyle name="60% - Accent6 5" xfId="360"/>
    <cellStyle name="60% - Énfasis1" xfId="31" builtinId="32" customBuiltin="1"/>
    <cellStyle name="60% - Énfasis1 2" xfId="133"/>
    <cellStyle name="60% - Énfasis1 2 2" xfId="220"/>
    <cellStyle name="60% - Énfasis1 3" xfId="219"/>
    <cellStyle name="60% - Énfasis1 3 2" xfId="221"/>
    <cellStyle name="60% - Énfasis1 4" xfId="523"/>
    <cellStyle name="60% - Énfasis2" xfId="32" builtinId="36" customBuiltin="1"/>
    <cellStyle name="60% - Énfasis2 2" xfId="134"/>
    <cellStyle name="60% - Énfasis2 2 2" xfId="223"/>
    <cellStyle name="60% - Énfasis2 3" xfId="222"/>
    <cellStyle name="60% - Énfasis2 3 2" xfId="224"/>
    <cellStyle name="60% - Énfasis2 4" xfId="524"/>
    <cellStyle name="60% - Énfasis3" xfId="33" builtinId="40" customBuiltin="1"/>
    <cellStyle name="60% - Énfasis3 2" xfId="135"/>
    <cellStyle name="60% - Énfasis3 2 2" xfId="226"/>
    <cellStyle name="60% - Énfasis3 3" xfId="225"/>
    <cellStyle name="60% - Énfasis3 3 2" xfId="227"/>
    <cellStyle name="60% - Énfasis3 4" xfId="525"/>
    <cellStyle name="60% - Énfasis4" xfId="34" builtinId="44" customBuiltin="1"/>
    <cellStyle name="60% - Énfasis4 2" xfId="136"/>
    <cellStyle name="60% - Énfasis4 2 2" xfId="229"/>
    <cellStyle name="60% - Énfasis4 3" xfId="228"/>
    <cellStyle name="60% - Énfasis4 3 2" xfId="230"/>
    <cellStyle name="60% - Énfasis4 4" xfId="526"/>
    <cellStyle name="60% - Énfasis5" xfId="35" builtinId="48" customBuiltin="1"/>
    <cellStyle name="60% - Énfasis5 2" xfId="137"/>
    <cellStyle name="60% - Énfasis5 2 2" xfId="232"/>
    <cellStyle name="60% - Énfasis5 3" xfId="231"/>
    <cellStyle name="60% - Énfasis5 3 2" xfId="233"/>
    <cellStyle name="60% - Énfasis5 4" xfId="527"/>
    <cellStyle name="60% - Énfasis6" xfId="36" builtinId="52" customBuiltin="1"/>
    <cellStyle name="60% - Énfasis6 2" xfId="138"/>
    <cellStyle name="60% - Énfasis6 2 2" xfId="235"/>
    <cellStyle name="60% - Énfasis6 3" xfId="234"/>
    <cellStyle name="60% - Énfasis6 3 2" xfId="236"/>
    <cellStyle name="60% - Énfasis6 4" xfId="528"/>
    <cellStyle name="Accent1" xfId="37"/>
    <cellStyle name="Accent1 2" xfId="139"/>
    <cellStyle name="Accent1 3" xfId="110"/>
    <cellStyle name="Accent1 4" xfId="355"/>
    <cellStyle name="Accent1 5" xfId="171"/>
    <cellStyle name="Accent2" xfId="38"/>
    <cellStyle name="Accent2 2" xfId="140"/>
    <cellStyle name="Accent2 3" xfId="109"/>
    <cellStyle name="Accent2 4" xfId="354"/>
    <cellStyle name="Accent2 5" xfId="167"/>
    <cellStyle name="Accent3" xfId="39"/>
    <cellStyle name="Accent3 2" xfId="141"/>
    <cellStyle name="Accent3 3" xfId="313"/>
    <cellStyle name="Accent3 4" xfId="331"/>
    <cellStyle name="Accent3 5" xfId="346"/>
    <cellStyle name="Accent4" xfId="40"/>
    <cellStyle name="Accent4 2" xfId="142"/>
    <cellStyle name="Accent4 3" xfId="314"/>
    <cellStyle name="Accent4 4" xfId="330"/>
    <cellStyle name="Accent4 5" xfId="319"/>
    <cellStyle name="Accent5" xfId="41"/>
    <cellStyle name="Accent5 2" xfId="143"/>
    <cellStyle name="Accent5 3" xfId="315"/>
    <cellStyle name="Accent5 4" xfId="353"/>
    <cellStyle name="Accent5 5" xfId="164"/>
    <cellStyle name="Accent6" xfId="42"/>
    <cellStyle name="Accent6 2" xfId="144"/>
    <cellStyle name="Accent6 3" xfId="316"/>
    <cellStyle name="Accent6 4" xfId="352"/>
    <cellStyle name="Accent6 5" xfId="336"/>
    <cellStyle name="ANCLAS,REZONES Y SUS PARTES,DE FUNDICION,DE HIERRO O DE ACERO" xfId="43"/>
    <cellStyle name="ANCLAS,REZONES Y SUS PARTES,DE FUNDICION,DE HIERRO O DE ACERO 2" xfId="370"/>
    <cellStyle name="ANCLAS,REZONES Y SUS PARTES,DE FUNDICION,DE HIERRO O DE ACERO 2 2" xfId="464"/>
    <cellStyle name="ANCLAS,REZONES Y SUS PARTES,DE FUNDICION,DE HIERRO O DE ACERO 2 3" xfId="529"/>
    <cellStyle name="ANCLAS,REZONES Y SUS PARTES,DE FUNDICION,DE HIERRO O DE ACERO 3" xfId="530"/>
    <cellStyle name="Bad" xfId="44"/>
    <cellStyle name="Bad 2" xfId="146"/>
    <cellStyle name="Bad 3" xfId="317"/>
    <cellStyle name="Bad 4" xfId="329"/>
    <cellStyle name="Bad 5" xfId="347"/>
    <cellStyle name="Buena" xfId="45" builtinId="26" customBuiltin="1"/>
    <cellStyle name="Buena 2" xfId="147"/>
    <cellStyle name="Buena 2 2" xfId="238"/>
    <cellStyle name="Buena 3" xfId="237"/>
    <cellStyle name="Buena 3 2" xfId="239"/>
    <cellStyle name="Buena 4" xfId="531"/>
    <cellStyle name="Calculation" xfId="46"/>
    <cellStyle name="Cálculo" xfId="47" builtinId="22" customBuiltin="1"/>
    <cellStyle name="Cálculo 2" xfId="149"/>
    <cellStyle name="Cálculo 2 2" xfId="241"/>
    <cellStyle name="Cálculo 3" xfId="240"/>
    <cellStyle name="Cálculo 3 2" xfId="242"/>
    <cellStyle name="Cálculo 4" xfId="532"/>
    <cellStyle name="Celda de comprobación" xfId="48" builtinId="23" customBuiltin="1"/>
    <cellStyle name="Celda de comprobación 2" xfId="150"/>
    <cellStyle name="Celda de comprobación 2 2" xfId="244"/>
    <cellStyle name="Celda de comprobación 3" xfId="243"/>
    <cellStyle name="Celda de comprobación 3 2" xfId="245"/>
    <cellStyle name="Celda de comprobación 4" xfId="533"/>
    <cellStyle name="Celda vinculada" xfId="49" builtinId="24" customBuiltin="1"/>
    <cellStyle name="Celda vinculada 2" xfId="151"/>
    <cellStyle name="Celda vinculada 2 2" xfId="247"/>
    <cellStyle name="Celda vinculada 3" xfId="246"/>
    <cellStyle name="Celda vinculada 3 2" xfId="248"/>
    <cellStyle name="Celda vinculada 4" xfId="534"/>
    <cellStyle name="Check Cell" xfId="50"/>
    <cellStyle name="Check Cell 2" xfId="152"/>
    <cellStyle name="Check Cell 3" xfId="318"/>
    <cellStyle name="Check Cell 4" xfId="351"/>
    <cellStyle name="Check Cell 5" xfId="337"/>
    <cellStyle name="Comma [0]_hojas adicionales" xfId="535"/>
    <cellStyle name="Comma [0]_insumos_DEUDA PUBLICA 30-09-2005" xfId="51"/>
    <cellStyle name="Comma_aaa Stock Deuda Provincias I 2006" xfId="536"/>
    <cellStyle name="Comma0" xfId="52"/>
    <cellStyle name="Currency [0]_aaa Stock Deuda Provincias I 2006" xfId="537"/>
    <cellStyle name="Currency_aaa Stock Deuda Provincias I 2006" xfId="538"/>
    <cellStyle name="Currency0" xfId="53"/>
    <cellStyle name="En miles" xfId="54"/>
    <cellStyle name="En millones" xfId="55"/>
    <cellStyle name="Encabezado 4" xfId="56" builtinId="19" customBuiltin="1"/>
    <cellStyle name="Encabezado 4 2" xfId="153"/>
    <cellStyle name="Encabezado 4 2 2" xfId="250"/>
    <cellStyle name="Encabezado 4 3" xfId="249"/>
    <cellStyle name="Encabezado 4 3 2" xfId="251"/>
    <cellStyle name="Encabezado 4 4" xfId="539"/>
    <cellStyle name="Énfasis1" xfId="57" builtinId="29" customBuiltin="1"/>
    <cellStyle name="Énfasis1 2" xfId="154"/>
    <cellStyle name="Énfasis1 2 2" xfId="253"/>
    <cellStyle name="Énfasis1 3" xfId="252"/>
    <cellStyle name="Énfasis1 3 2" xfId="254"/>
    <cellStyle name="Énfasis1 4" xfId="540"/>
    <cellStyle name="Énfasis2" xfId="58" builtinId="33" customBuiltin="1"/>
    <cellStyle name="Énfasis2 2" xfId="155"/>
    <cellStyle name="Énfasis2 2 2" xfId="256"/>
    <cellStyle name="Énfasis2 3" xfId="255"/>
    <cellStyle name="Énfasis2 3 2" xfId="257"/>
    <cellStyle name="Énfasis2 4" xfId="541"/>
    <cellStyle name="Énfasis3" xfId="59" builtinId="37" customBuiltin="1"/>
    <cellStyle name="Énfasis3 2" xfId="156"/>
    <cellStyle name="Énfasis3 2 2" xfId="259"/>
    <cellStyle name="Énfasis3 3" xfId="258"/>
    <cellStyle name="Énfasis3 3 2" xfId="260"/>
    <cellStyle name="Énfasis3 4" xfId="542"/>
    <cellStyle name="Énfasis4" xfId="60" builtinId="41" customBuiltin="1"/>
    <cellStyle name="Énfasis4 2" xfId="157"/>
    <cellStyle name="Énfasis4 2 2" xfId="262"/>
    <cellStyle name="Énfasis4 3" xfId="261"/>
    <cellStyle name="Énfasis4 3 2" xfId="263"/>
    <cellStyle name="Énfasis4 4" xfId="543"/>
    <cellStyle name="Énfasis5" xfId="61" builtinId="45" customBuiltin="1"/>
    <cellStyle name="Énfasis5 2" xfId="158"/>
    <cellStyle name="Énfasis5 2 2" xfId="265"/>
    <cellStyle name="Énfasis5 3" xfId="264"/>
    <cellStyle name="Énfasis5 3 2" xfId="266"/>
    <cellStyle name="Énfasis5 4" xfId="544"/>
    <cellStyle name="Énfasis6" xfId="62" builtinId="49" customBuiltin="1"/>
    <cellStyle name="Énfasis6 2" xfId="159"/>
    <cellStyle name="Énfasis6 2 2" xfId="268"/>
    <cellStyle name="Énfasis6 3" xfId="267"/>
    <cellStyle name="Énfasis6 3 2" xfId="269"/>
    <cellStyle name="Énfasis6 4" xfId="545"/>
    <cellStyle name="Entrada" xfId="63" builtinId="20" customBuiltin="1"/>
    <cellStyle name="Entrada 2" xfId="160"/>
    <cellStyle name="Entrada 2 2" xfId="271"/>
    <cellStyle name="Entrada 3" xfId="270"/>
    <cellStyle name="Entrada 3 2" xfId="272"/>
    <cellStyle name="Entrada 4" xfId="546"/>
    <cellStyle name="Euro" xfId="64"/>
    <cellStyle name="Euro 2" xfId="375"/>
    <cellStyle name="Euro 2 2" xfId="376"/>
    <cellStyle name="Euro 2 2 2" xfId="377"/>
    <cellStyle name="Euro 3" xfId="378"/>
    <cellStyle name="Explanatory Text" xfId="65"/>
    <cellStyle name="Explanatory Text 2" xfId="161"/>
    <cellStyle name="Explanatory Text 3" xfId="322"/>
    <cellStyle name="Explanatory Text 4" xfId="323"/>
    <cellStyle name="Explanatory Text 5" xfId="321"/>
    <cellStyle name="F2" xfId="66"/>
    <cellStyle name="F3" xfId="67"/>
    <cellStyle name="F4" xfId="68"/>
    <cellStyle name="F5" xfId="69"/>
    <cellStyle name="F6" xfId="70"/>
    <cellStyle name="F7" xfId="71"/>
    <cellStyle name="F8" xfId="72"/>
    <cellStyle name="facha" xfId="73"/>
    <cellStyle name="Followed Hyperlink_aaa Stock Deuda Provincias I 2006" xfId="273"/>
    <cellStyle name="Good" xfId="74"/>
    <cellStyle name="Good 2" xfId="163"/>
    <cellStyle name="Good 3" xfId="324"/>
    <cellStyle name="Good 4" xfId="350"/>
    <cellStyle name="Good 5" xfId="338"/>
    <cellStyle name="Heading 1" xfId="75"/>
    <cellStyle name="Heading 2" xfId="76"/>
    <cellStyle name="Heading 3" xfId="77"/>
    <cellStyle name="Heading 4" xfId="78"/>
    <cellStyle name="Hipervínculo" xfId="79"/>
    <cellStyle name="Hyperlink" xfId="567"/>
    <cellStyle name="Hyperlink 2" xfId="568"/>
    <cellStyle name="Hyperlink_aaa Stock Deuda Provincias I 2006" xfId="80"/>
    <cellStyle name="Incorrecto" xfId="81" builtinId="27" customBuiltin="1"/>
    <cellStyle name="Incorrecto 2" xfId="165"/>
    <cellStyle name="Incorrecto 2 2" xfId="275"/>
    <cellStyle name="Incorrecto 3" xfId="274"/>
    <cellStyle name="Incorrecto 3 2" xfId="276"/>
    <cellStyle name="Incorrecto 4" xfId="547"/>
    <cellStyle name="Input" xfId="82"/>
    <cellStyle name="Input 2" xfId="166"/>
    <cellStyle name="Input 3" xfId="326"/>
    <cellStyle name="Input 4" xfId="349"/>
    <cellStyle name="Input 5" xfId="339"/>
    <cellStyle name="jo[" xfId="83"/>
    <cellStyle name="Linked Cell" xfId="84"/>
    <cellStyle name="Linked Cell 2" xfId="168"/>
    <cellStyle name="Linked Cell 3" xfId="327"/>
    <cellStyle name="Linked Cell 4" xfId="348"/>
    <cellStyle name="Linked Cell 5" xfId="340"/>
    <cellStyle name="Millares" xfId="85"/>
    <cellStyle name="Millares [0]" xfId="86"/>
    <cellStyle name="Millares [0] 2" xfId="365"/>
    <cellStyle name="Millares [0] 2 2" xfId="379"/>
    <cellStyle name="Millares [0] 2 2 2" xfId="380"/>
    <cellStyle name="Millares [0] 2 2 2 2" xfId="381"/>
    <cellStyle name="Millares [0] 2 2 3" xfId="382"/>
    <cellStyle name="Millares [0] 2 2 4" xfId="449"/>
    <cellStyle name="Millares [0] 2 3" xfId="383"/>
    <cellStyle name="Millares [0] 2 4" xfId="548"/>
    <cellStyle name="Millares [0] 3" xfId="384"/>
    <cellStyle name="Millares [0] 3 2" xfId="437"/>
    <cellStyle name="Millares [0] 4" xfId="431"/>
    <cellStyle name="Millares [0] 4 2" xfId="476"/>
    <cellStyle name="Millares [0] 5" xfId="440"/>
    <cellStyle name="Millares [0] 5 2" xfId="483"/>
    <cellStyle name="Millares [0] 6" xfId="505"/>
    <cellStyle name="Millares [0] 7" xfId="506"/>
    <cellStyle name="Millares [0] 8" xfId="427"/>
    <cellStyle name="Millares [0] 9" xfId="549"/>
    <cellStyle name="Millares [0]_A.1.1" xfId="504"/>
    <cellStyle name="Millares [2]" xfId="87"/>
    <cellStyle name="Millares [2] 2" xfId="169"/>
    <cellStyle name="Millares [2] 3" xfId="328"/>
    <cellStyle name="Millares [2] 4" xfId="320"/>
    <cellStyle name="Millares [2] 5" xfId="325"/>
    <cellStyle name="Millares 10" xfId="430"/>
    <cellStyle name="Millares 10 2" xfId="475"/>
    <cellStyle name="Millares 11" xfId="439"/>
    <cellStyle name="Millares 11 2" xfId="482"/>
    <cellStyle name="Millares 12" xfId="446"/>
    <cellStyle name="Millares 12 2" xfId="489"/>
    <cellStyle name="Millares 13" xfId="453"/>
    <cellStyle name="Millares 13 2" xfId="491"/>
    <cellStyle name="Millares 14" xfId="451"/>
    <cellStyle name="Millares 15" xfId="372"/>
    <cellStyle name="Millares 16" xfId="445"/>
    <cellStyle name="Millares 16 2" xfId="488"/>
    <cellStyle name="Millares 17" xfId="428"/>
    <cellStyle name="Millares 18" xfId="441"/>
    <cellStyle name="Millares 18 2" xfId="484"/>
    <cellStyle name="Millares 19" xfId="507"/>
    <cellStyle name="Millares 19 2" xfId="550"/>
    <cellStyle name="Millares 19 3" xfId="566"/>
    <cellStyle name="Millares 2" xfId="366"/>
    <cellStyle name="Millares 2 2" xfId="385"/>
    <cellStyle name="Millares 2 2 2" xfId="386"/>
    <cellStyle name="Millares 2 2 2 2" xfId="387"/>
    <cellStyle name="Millares 2 2 2 2 2" xfId="388"/>
    <cellStyle name="Millares 2 2 3" xfId="389"/>
    <cellStyle name="Millares 2 2 4" xfId="452"/>
    <cellStyle name="Millares 2 3" xfId="390"/>
    <cellStyle name="Millares 2 4" xfId="391"/>
    <cellStyle name="Millares 2 5" xfId="392"/>
    <cellStyle name="Millares 2 6" xfId="393"/>
    <cellStyle name="Millares 2_A.1.4" xfId="501"/>
    <cellStyle name="Millares 20" xfId="508"/>
    <cellStyle name="Millares 21" xfId="509"/>
    <cellStyle name="Millares 22" xfId="551"/>
    <cellStyle name="Millares 23" xfId="552"/>
    <cellStyle name="Millares 24" xfId="553"/>
    <cellStyle name="Millares 25" xfId="554"/>
    <cellStyle name="Millares 3" xfId="369"/>
    <cellStyle name="Millares 3 2" xfId="432"/>
    <cellStyle name="Millares 3 2 2" xfId="477"/>
    <cellStyle name="Millares 3 3" xfId="442"/>
    <cellStyle name="Millares 3 3 2" xfId="485"/>
    <cellStyle name="Millares 3 4" xfId="455"/>
    <cellStyle name="Millares 3 4 2" xfId="493"/>
    <cellStyle name="Millares 3 5" xfId="468"/>
    <cellStyle name="Millares 4" xfId="371"/>
    <cellStyle name="Millares 4 2" xfId="394"/>
    <cellStyle name="Millares 4 2 2" xfId="395"/>
    <cellStyle name="Millares 4 2 2 2" xfId="396"/>
    <cellStyle name="Millares 4 3" xfId="397"/>
    <cellStyle name="Millares 5" xfId="398"/>
    <cellStyle name="Millares 5 2" xfId="399"/>
    <cellStyle name="Millares 5 2 2" xfId="400"/>
    <cellStyle name="Millares 5 2 2 2" xfId="401"/>
    <cellStyle name="Millares 5 3" xfId="402"/>
    <cellStyle name="Millares 5 4" xfId="436"/>
    <cellStyle name="Millares 5 5" xfId="459"/>
    <cellStyle name="Millares 5 5 2" xfId="496"/>
    <cellStyle name="Millares 5 6" xfId="469"/>
    <cellStyle name="Millares 6" xfId="403"/>
    <cellStyle name="Millares 6 2" xfId="404"/>
    <cellStyle name="Millares 7" xfId="405"/>
    <cellStyle name="Millares 7 2" xfId="406"/>
    <cellStyle name="Millares 7 3" xfId="407"/>
    <cellStyle name="Millares 7 3 2" xfId="460"/>
    <cellStyle name="Millares 7 3 2 2" xfId="497"/>
    <cellStyle name="Millares 7 3 3" xfId="470"/>
    <cellStyle name="Millares 8" xfId="408"/>
    <cellStyle name="Millares 9" xfId="409"/>
    <cellStyle name="Millares_A.1.1" xfId="503"/>
    <cellStyle name="Neutral" xfId="88" builtinId="28" customBuiltin="1"/>
    <cellStyle name="Neutral 2" xfId="170"/>
    <cellStyle name="Neutral 2 2" xfId="278"/>
    <cellStyle name="Neutral 3" xfId="277"/>
    <cellStyle name="Neutral 3 2" xfId="279"/>
    <cellStyle name="Neutral 4" xfId="555"/>
    <cellStyle name="Normal" xfId="0" builtinId="0"/>
    <cellStyle name="Normal 10" xfId="429"/>
    <cellStyle name="Normal 10 2" xfId="458"/>
    <cellStyle name="Normal 10 3" xfId="474"/>
    <cellStyle name="Normal 11" xfId="410"/>
    <cellStyle name="Normal 12" xfId="438"/>
    <cellStyle name="Normal 12 2" xfId="481"/>
    <cellStyle name="Normal 13" xfId="454"/>
    <cellStyle name="Normal 13 2" xfId="492"/>
    <cellStyle name="Normal 2" xfId="364"/>
    <cellStyle name="Normal 2 2" xfId="411"/>
    <cellStyle name="Normal 2 2 2" xfId="448"/>
    <cellStyle name="Normal 2 2 3" xfId="461"/>
    <cellStyle name="Normal 2 2 3 2" xfId="498"/>
    <cellStyle name="Normal 2 2 4" xfId="471"/>
    <cellStyle name="Normal 2 3" xfId="412"/>
    <cellStyle name="Normal 2 3 2" xfId="462"/>
    <cellStyle name="Normal 2 3 2 2" xfId="499"/>
    <cellStyle name="Normal 2 3 3" xfId="472"/>
    <cellStyle name="Normal 3" xfId="367"/>
    <cellStyle name="Normal 3 2" xfId="450"/>
    <cellStyle name="Normal 3 3" xfId="556"/>
    <cellStyle name="Normal 3_A.1.4" xfId="502"/>
    <cellStyle name="Normal 4" xfId="413"/>
    <cellStyle name="Normal 5" xfId="280"/>
    <cellStyle name="Normal 5 2" xfId="414"/>
    <cellStyle name="Normal 5 2 2" xfId="415"/>
    <cellStyle name="Normal 5 2 2 2" xfId="416"/>
    <cellStyle name="Normal 5 3" xfId="417"/>
    <cellStyle name="Normal 5 4" xfId="433"/>
    <cellStyle name="Normal 5 4 2" xfId="478"/>
    <cellStyle name="Normal 5 5" xfId="443"/>
    <cellStyle name="Normal 5 5 2" xfId="486"/>
    <cellStyle name="Normal 5 6" xfId="456"/>
    <cellStyle name="Normal 5 6 2" xfId="494"/>
    <cellStyle name="Normal 5 7" xfId="466"/>
    <cellStyle name="Normal 5_CUADRO 8 - Bonos y Prestamos Garantizados en Pesos 2do. Trim-15 (A 1.8) Mari en construcción" xfId="418"/>
    <cellStyle name="Normal 6" xfId="419"/>
    <cellStyle name="Normal 7" xfId="281"/>
    <cellStyle name="Normal 7 2" xfId="434"/>
    <cellStyle name="Normal 7 2 2" xfId="479"/>
    <cellStyle name="Normal 7 3" xfId="444"/>
    <cellStyle name="Normal 7 3 2" xfId="487"/>
    <cellStyle name="Normal 7 4" xfId="457"/>
    <cellStyle name="Normal 7 4 2" xfId="495"/>
    <cellStyle name="Normal 7 5" xfId="467"/>
    <cellStyle name="Normal 8" xfId="420"/>
    <cellStyle name="Normal 8 2" xfId="421"/>
    <cellStyle name="Normal 9" xfId="422"/>
    <cellStyle name="Normal 9 2" xfId="463"/>
    <cellStyle name="Normal 9 2 2" xfId="500"/>
    <cellStyle name="Normal 9 3" xfId="473"/>
    <cellStyle name="Normal_2012 envío (Enero a Diciembre)" xfId="465"/>
    <cellStyle name="Normal_deuda_publica_31-03-2010 re-tuneado" xfId="373"/>
    <cellStyle name="Normal_Flujo Trimestral" xfId="569"/>
    <cellStyle name="Normal_Hoja1" xfId="89"/>
    <cellStyle name="Normal_Proyecciones" xfId="90"/>
    <cellStyle name="Normal_Proyecciones capital e intereses II Trim 10 base definitiva" xfId="91"/>
    <cellStyle name="Normal_S H con link a base gm" xfId="374"/>
    <cellStyle name="Notas" xfId="92" builtinId="10" customBuiltin="1"/>
    <cellStyle name="Notas 2" xfId="172"/>
    <cellStyle name="Notas 2 2" xfId="283"/>
    <cellStyle name="Notas 3" xfId="282"/>
    <cellStyle name="Notas 3 2" xfId="284"/>
    <cellStyle name="Notas 4" xfId="557"/>
    <cellStyle name="Note" xfId="93"/>
    <cellStyle name="Nulos" xfId="94"/>
    <cellStyle name="Nulos 2" xfId="285"/>
    <cellStyle name="Nulos 2 2" xfId="286"/>
    <cellStyle name="Nulos 3" xfId="287"/>
    <cellStyle name="Nulos 4" xfId="288"/>
    <cellStyle name="Oficio" xfId="95"/>
    <cellStyle name="Output" xfId="96"/>
    <cellStyle name="Output 2" xfId="173"/>
    <cellStyle name="Output 3" xfId="332"/>
    <cellStyle name="Output 4" xfId="345"/>
    <cellStyle name="Output 5" xfId="162"/>
    <cellStyle name="Porcentaje 2" xfId="368"/>
    <cellStyle name="Porcentaje 2 2" xfId="423"/>
    <cellStyle name="Porcentaje 2 2 2" xfId="424"/>
    <cellStyle name="Porcentaje 2 2 2 2" xfId="425"/>
    <cellStyle name="Porcentaje 2 3" xfId="426"/>
    <cellStyle name="Porcentaje 3" xfId="435"/>
    <cellStyle name="Porcentaje 3 2" xfId="480"/>
    <cellStyle name="Porcentaje 4" xfId="447"/>
    <cellStyle name="Porcentaje 4 2" xfId="490"/>
    <cellStyle name="Porcentual" xfId="97"/>
    <cellStyle name="Porcentual 2" xfId="510"/>
    <cellStyle name="Salida" xfId="98" builtinId="21" customBuiltin="1"/>
    <cellStyle name="Salida 2" xfId="174"/>
    <cellStyle name="Salida 2 2" xfId="290"/>
    <cellStyle name="Salida 3" xfId="289"/>
    <cellStyle name="Salida 3 2" xfId="291"/>
    <cellStyle name="Salida 4" xfId="558"/>
    <cellStyle name="Texto de advertencia" xfId="99" builtinId="11" customBuiltin="1"/>
    <cellStyle name="Texto de advertencia 2" xfId="175"/>
    <cellStyle name="Texto de advertencia 2 2" xfId="293"/>
    <cellStyle name="Texto de advertencia 3" xfId="292"/>
    <cellStyle name="Texto de advertencia 3 2" xfId="294"/>
    <cellStyle name="Texto de advertencia 4" xfId="559"/>
    <cellStyle name="Texto explicativo" xfId="100" builtinId="53" customBuiltin="1"/>
    <cellStyle name="Texto explicativo 2" xfId="176"/>
    <cellStyle name="Texto explicativo 2 2" xfId="296"/>
    <cellStyle name="Texto explicativo 3" xfId="295"/>
    <cellStyle name="Texto explicativo 3 2" xfId="297"/>
    <cellStyle name="Texto explicativo 4" xfId="560"/>
    <cellStyle name="Title" xfId="101"/>
    <cellStyle name="Título" xfId="102" builtinId="15" customBuiltin="1"/>
    <cellStyle name="Título 1" xfId="103" builtinId="16" customBuiltin="1"/>
    <cellStyle name="Título 1 2" xfId="178"/>
    <cellStyle name="Título 1 2 2" xfId="300"/>
    <cellStyle name="Título 1 3" xfId="299"/>
    <cellStyle name="Título 1 3 2" xfId="301"/>
    <cellStyle name="Título 1 4" xfId="561"/>
    <cellStyle name="Título 2" xfId="104" builtinId="17" customBuiltin="1"/>
    <cellStyle name="Título 2 2" xfId="179"/>
    <cellStyle name="Título 2 2 2" xfId="303"/>
    <cellStyle name="Título 2 3" xfId="302"/>
    <cellStyle name="Título 2 3 2" xfId="304"/>
    <cellStyle name="Título 2 4" xfId="562"/>
    <cellStyle name="Título 3" xfId="105" builtinId="18" customBuiltin="1"/>
    <cellStyle name="Título 3 2" xfId="180"/>
    <cellStyle name="Título 3 2 2" xfId="306"/>
    <cellStyle name="Título 3 3" xfId="305"/>
    <cellStyle name="Título 3 3 2" xfId="307"/>
    <cellStyle name="Título 3 4" xfId="563"/>
    <cellStyle name="Título 4" xfId="177"/>
    <cellStyle name="Título 4 2" xfId="308"/>
    <cellStyle name="Título 5" xfId="298"/>
    <cellStyle name="Título 5 2" xfId="309"/>
    <cellStyle name="Título 6" xfId="564"/>
    <cellStyle name="Total" xfId="106" builtinId="25" customBuiltin="1"/>
    <cellStyle name="Total 2" xfId="181"/>
    <cellStyle name="Total 2 2" xfId="311"/>
    <cellStyle name="Total 3" xfId="310"/>
    <cellStyle name="Total 3 2" xfId="312"/>
    <cellStyle name="Total 4" xfId="565"/>
    <cellStyle name="vaca" xfId="107"/>
    <cellStyle name="Warning Text" xfId="108"/>
    <cellStyle name="Warning Text 2" xfId="182"/>
    <cellStyle name="Warning Text 3" xfId="335"/>
    <cellStyle name="Warning Text 4" xfId="342"/>
    <cellStyle name="Warning Text 5" xfId="34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99"/>
      <color rgb="FF123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5\Observado%2005-III\Perfil%20III%202005\INTERMEDIO%20PERFIL%20II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5\Observado%2005-IV\Perfiles\INTERMEDIO%20PERFIL%20IV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ncp\0scar\SPublico\0scarCierre\Proyec%20y%20Observados\Observado%202006\I%202006\PERFILES\INTERMEDIO%201%2020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SPublico\0scarCierre\Proyec%20y%20Observados\Observado%202006\IV%202006\INTERMEDIO%20III%20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4.33.8\secretar&#237;a%20finanzas\0INFORMA\Programas%20Financieros\Pmg%202009\Consolidado2009%20ver%2014-07-1%20Teso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4.33.8\secretar&#237;a%20finanzas\DOCUME~1\evagon\CONFIG~1\Temp\03-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4.33.8\secretar&#237;a%20finanzas\Secretar&#237;a%20Finanzas\AFJP\Vencimientos%20deuda%20dic%2008%20y%202009\CUPONES%202009%20al%2011%20deud%20pu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ncp\0scar\SPublico\0scarCierre\TitulosGN-Stock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row r="3">
          <cell r="A3" t="str">
            <v>PROYECCION DE RECURSOS 2001</v>
          </cell>
        </row>
        <row r="5">
          <cell r="A5" t="str">
            <v>EN MILLONES DE PESOS</v>
          </cell>
        </row>
        <row r="8">
          <cell r="A8" t="str">
            <v>IMPUESTOS</v>
          </cell>
          <cell r="D8" t="str">
            <v>MARZO</v>
          </cell>
        </row>
        <row r="11">
          <cell r="A11" t="str">
            <v>Ganancias</v>
          </cell>
          <cell r="D11">
            <v>777.7</v>
          </cell>
        </row>
        <row r="12">
          <cell r="A12" t="str">
            <v>Suma Fija</v>
          </cell>
          <cell r="D12">
            <v>48.332999999999998</v>
          </cell>
        </row>
        <row r="13">
          <cell r="A13" t="str">
            <v>Gcias. Neto</v>
          </cell>
          <cell r="D13">
            <v>729.36700000000008</v>
          </cell>
        </row>
        <row r="14">
          <cell r="A14" t="str">
            <v>Provincias 14%</v>
          </cell>
          <cell r="D14">
            <v>102.11138000000003</v>
          </cell>
        </row>
        <row r="15">
          <cell r="A15" t="str">
            <v>Fondo ATN</v>
          </cell>
          <cell r="D15">
            <v>14.587340000000001</v>
          </cell>
        </row>
        <row r="16">
          <cell r="A16" t="str">
            <v>Seg.Soc. 20%</v>
          </cell>
          <cell r="D16">
            <v>145.87340000000003</v>
          </cell>
        </row>
        <row r="17">
          <cell r="A17" t="str">
            <v>Gcias. Copart. Bruto</v>
          </cell>
          <cell r="D17">
            <v>466.79488000000003</v>
          </cell>
        </row>
        <row r="19">
          <cell r="A19" t="str">
            <v>IVA Neto de Reintegros</v>
          </cell>
          <cell r="D19">
            <v>1382.7</v>
          </cell>
        </row>
        <row r="20">
          <cell r="A20" t="str">
            <v>IVA BRUTO</v>
          </cell>
          <cell r="D20">
            <v>1409.7</v>
          </cell>
        </row>
        <row r="21">
          <cell r="A21" t="str">
            <v>REINTEGROS (-)</v>
          </cell>
          <cell r="D21">
            <v>27</v>
          </cell>
        </row>
        <row r="22">
          <cell r="A22" t="str">
            <v>Seg. Soc. 11%</v>
          </cell>
          <cell r="D22">
            <v>152.09700000000001</v>
          </cell>
        </row>
        <row r="23">
          <cell r="A23" t="str">
            <v>IVA Copart. Bruto</v>
          </cell>
          <cell r="D23">
            <v>1230.6030000000001</v>
          </cell>
        </row>
        <row r="26">
          <cell r="A26" t="str">
            <v>Resto Copart. Bruto</v>
          </cell>
          <cell r="D26">
            <v>204.96999999999997</v>
          </cell>
        </row>
        <row r="27">
          <cell r="A27" t="str">
            <v>Internos</v>
          </cell>
          <cell r="D27">
            <v>147.5</v>
          </cell>
        </row>
        <row r="28">
          <cell r="A28" t="str">
            <v>Presentación  Espontánea</v>
          </cell>
        </row>
        <row r="29">
          <cell r="A29" t="str">
            <v>Transferencia Inmuebles</v>
          </cell>
          <cell r="D29">
            <v>4</v>
          </cell>
        </row>
        <row r="30">
          <cell r="A30" t="str">
            <v>Premios de Juego (83,4%)</v>
          </cell>
          <cell r="D30">
            <v>4.17</v>
          </cell>
        </row>
        <row r="31">
          <cell r="A31" t="str">
            <v>Otros</v>
          </cell>
          <cell r="D31">
            <v>3.6</v>
          </cell>
        </row>
        <row r="32">
          <cell r="A32" t="str">
            <v>Gcia. Min. Presunta</v>
          </cell>
          <cell r="D32">
            <v>32</v>
          </cell>
        </row>
        <row r="33">
          <cell r="A33" t="str">
            <v>Intereses Pagados</v>
          </cell>
          <cell r="D33">
            <v>13.7</v>
          </cell>
        </row>
        <row r="35">
          <cell r="A35" t="str">
            <v>Total Impuestos</v>
          </cell>
          <cell r="D35">
            <v>2365.37</v>
          </cell>
        </row>
        <row r="37">
          <cell r="A37" t="str">
            <v>TOTAL COPART. BRUTO</v>
          </cell>
          <cell r="D37">
            <v>1902.36788</v>
          </cell>
        </row>
        <row r="38">
          <cell r="A38" t="str">
            <v>15% Pacto</v>
          </cell>
          <cell r="D38">
            <v>285.35518200000001</v>
          </cell>
        </row>
        <row r="39">
          <cell r="A39" t="str">
            <v>Fondo Compensador</v>
          </cell>
          <cell r="D39">
            <v>45.8</v>
          </cell>
        </row>
        <row r="40">
          <cell r="A40" t="str">
            <v>TOTAL COPART. NETO</v>
          </cell>
          <cell r="D40">
            <v>1571.212698</v>
          </cell>
        </row>
        <row r="42">
          <cell r="A42" t="str">
            <v>Leyes Especiales</v>
          </cell>
        </row>
        <row r="43">
          <cell r="A43" t="str">
            <v>Combustibles Naftas (100%)</v>
          </cell>
          <cell r="D43">
            <v>135</v>
          </cell>
        </row>
        <row r="44">
          <cell r="A44" t="str">
            <v>Activos(100%)</v>
          </cell>
        </row>
        <row r="45">
          <cell r="A45" t="str">
            <v>Energìa Elèctrica (100%)</v>
          </cell>
          <cell r="D45">
            <v>19.100000000000001</v>
          </cell>
        </row>
        <row r="46">
          <cell r="A46" t="str">
            <v>Bienes Personales</v>
          </cell>
          <cell r="D46">
            <v>12.1</v>
          </cell>
        </row>
        <row r="47">
          <cell r="A47" t="str">
            <v>Monotributo</v>
          </cell>
          <cell r="D47">
            <v>28.6</v>
          </cell>
        </row>
        <row r="48">
          <cell r="A48" t="str">
            <v>Internos Autom. Gasoleros</v>
          </cell>
        </row>
        <row r="49">
          <cell r="A49" t="str">
            <v>Adicional Cigarrillos</v>
          </cell>
          <cell r="D49">
            <v>17.5</v>
          </cell>
        </row>
        <row r="50">
          <cell r="A50" t="str">
            <v>Combustibles - Otros</v>
          </cell>
          <cell r="D50">
            <v>132.30000000000001</v>
          </cell>
        </row>
        <row r="51">
          <cell r="A51" t="str">
            <v>Premios de Juego (100%)</v>
          </cell>
        </row>
        <row r="52">
          <cell r="A52" t="str">
            <v>(*): ESTIMACION DNIAF DEL 11 DE AGOSTO DEL 2001</v>
          </cell>
        </row>
      </sheetData>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C9">
            <v>7.3629550000000002E-2</v>
          </cell>
          <cell r="F9">
            <v>1.6589669999999997E-2</v>
          </cell>
          <cell r="N9">
            <v>9.0219220000000003E-2</v>
          </cell>
        </row>
        <row r="10">
          <cell r="A10" t="str">
            <v>BD06-u$s</v>
          </cell>
          <cell r="B10">
            <v>15.803000000000001</v>
          </cell>
          <cell r="N10">
            <v>15.803000000000001</v>
          </cell>
        </row>
        <row r="11">
          <cell r="A11" t="str">
            <v>BD07-I $</v>
          </cell>
          <cell r="C11">
            <v>171.712753881092</v>
          </cell>
          <cell r="I11">
            <v>171.712753881092</v>
          </cell>
          <cell r="N11">
            <v>343.425507762184</v>
          </cell>
        </row>
        <row r="12">
          <cell r="A12" t="str">
            <v>BD08-UCP</v>
          </cell>
          <cell r="D12">
            <v>108.183685474795</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C14">
            <v>0</v>
          </cell>
          <cell r="I14">
            <v>1523.6552460299999</v>
          </cell>
          <cell r="N14">
            <v>1523.6552460299999</v>
          </cell>
        </row>
        <row r="15">
          <cell r="A15" t="str">
            <v>BD13-u$s</v>
          </cell>
          <cell r="E15">
            <v>245.462425</v>
          </cell>
          <cell r="K15">
            <v>0</v>
          </cell>
          <cell r="N15">
            <v>245.462425</v>
          </cell>
        </row>
        <row r="16">
          <cell r="A16" t="str">
            <v>BERL/YACYRETA</v>
          </cell>
          <cell r="B16">
            <v>0.5819824660497539</v>
          </cell>
          <cell r="H16">
            <v>0.5819824660497539</v>
          </cell>
          <cell r="N16">
            <v>1.1639649320995078</v>
          </cell>
        </row>
        <row r="17">
          <cell r="A17" t="str">
            <v>BESP</v>
          </cell>
          <cell r="D17">
            <v>0</v>
          </cell>
          <cell r="J17">
            <v>0</v>
          </cell>
          <cell r="N17">
            <v>0</v>
          </cell>
        </row>
        <row r="18">
          <cell r="A18" t="str">
            <v>BG04/06</v>
          </cell>
          <cell r="E18">
            <v>0</v>
          </cell>
          <cell r="K18">
            <v>470.93302699999998</v>
          </cell>
          <cell r="N18">
            <v>470.93302699999998</v>
          </cell>
        </row>
        <row r="19">
          <cell r="A19" t="str">
            <v>BG05/17</v>
          </cell>
          <cell r="B19">
            <v>0</v>
          </cell>
          <cell r="H19">
            <v>0</v>
          </cell>
          <cell r="N19">
            <v>0</v>
          </cell>
        </row>
        <row r="20">
          <cell r="A20" t="str">
            <v>BG06/27</v>
          </cell>
          <cell r="D20">
            <v>0</v>
          </cell>
          <cell r="J20">
            <v>0</v>
          </cell>
          <cell r="N20">
            <v>0</v>
          </cell>
        </row>
        <row r="21">
          <cell r="A21" t="str">
            <v>BG08/19</v>
          </cell>
          <cell r="C21">
            <v>0</v>
          </cell>
          <cell r="I21">
            <v>0</v>
          </cell>
          <cell r="N21">
            <v>0</v>
          </cell>
        </row>
        <row r="22">
          <cell r="A22" t="str">
            <v>BG08/Pesificado</v>
          </cell>
          <cell r="G22">
            <v>3.8874089686792099E-3</v>
          </cell>
          <cell r="M22">
            <v>3.8874089686792099E-3</v>
          </cell>
          <cell r="N22">
            <v>7.7748179373584199E-3</v>
          </cell>
        </row>
        <row r="23">
          <cell r="A23" t="str">
            <v>BG09/09</v>
          </cell>
          <cell r="E23">
            <v>0</v>
          </cell>
          <cell r="K23">
            <v>0</v>
          </cell>
          <cell r="N23">
            <v>0</v>
          </cell>
        </row>
        <row r="24">
          <cell r="A24" t="str">
            <v>BG10/20</v>
          </cell>
          <cell r="C24">
            <v>0</v>
          </cell>
          <cell r="I24">
            <v>0</v>
          </cell>
          <cell r="N24">
            <v>0</v>
          </cell>
        </row>
        <row r="25">
          <cell r="A25" t="str">
            <v>BG11/10</v>
          </cell>
          <cell r="D25">
            <v>0</v>
          </cell>
          <cell r="J25">
            <v>0</v>
          </cell>
          <cell r="N25">
            <v>0</v>
          </cell>
        </row>
        <row r="26">
          <cell r="A26" t="str">
            <v>BG12/15</v>
          </cell>
          <cell r="G26">
            <v>0</v>
          </cell>
          <cell r="M26">
            <v>0</v>
          </cell>
          <cell r="N26">
            <v>0</v>
          </cell>
        </row>
        <row r="27">
          <cell r="A27" t="str">
            <v>BG13/30</v>
          </cell>
          <cell r="B27">
            <v>0</v>
          </cell>
          <cell r="H27">
            <v>0</v>
          </cell>
          <cell r="N27">
            <v>0</v>
          </cell>
        </row>
        <row r="28">
          <cell r="A28" t="str">
            <v>BG14/31</v>
          </cell>
          <cell r="B28">
            <v>0</v>
          </cell>
          <cell r="H28">
            <v>0</v>
          </cell>
          <cell r="N28">
            <v>0</v>
          </cell>
        </row>
        <row r="29">
          <cell r="A29" t="str">
            <v>BG15/12</v>
          </cell>
          <cell r="C29">
            <v>0</v>
          </cell>
          <cell r="I29">
            <v>0</v>
          </cell>
          <cell r="N29">
            <v>0</v>
          </cell>
        </row>
        <row r="30">
          <cell r="A30" t="str">
            <v>BG16/08$</v>
          </cell>
          <cell r="D30">
            <v>0</v>
          </cell>
          <cell r="J30">
            <v>0</v>
          </cell>
          <cell r="N30">
            <v>0</v>
          </cell>
        </row>
        <row r="31">
          <cell r="A31" t="str">
            <v>BG17/08</v>
          </cell>
          <cell r="G31">
            <v>73.481211580000007</v>
          </cell>
          <cell r="M31">
            <v>73.481211580000007</v>
          </cell>
          <cell r="N31">
            <v>146.96242316000001</v>
          </cell>
        </row>
        <row r="32">
          <cell r="A32" t="str">
            <v>BG18/18</v>
          </cell>
          <cell r="M32">
            <v>0</v>
          </cell>
          <cell r="N32">
            <v>0</v>
          </cell>
        </row>
        <row r="33">
          <cell r="A33" t="str">
            <v>BG19/31</v>
          </cell>
          <cell r="M33">
            <v>0</v>
          </cell>
          <cell r="N33">
            <v>0</v>
          </cell>
        </row>
        <row r="34">
          <cell r="A34" t="str">
            <v>BID 1008</v>
          </cell>
          <cell r="G34">
            <v>0.19496853</v>
          </cell>
          <cell r="M34">
            <v>0.19496853</v>
          </cell>
          <cell r="N34">
            <v>0.38993706</v>
          </cell>
        </row>
        <row r="35">
          <cell r="A35" t="str">
            <v>BID 1021</v>
          </cell>
          <cell r="D35">
            <v>0</v>
          </cell>
          <cell r="J35">
            <v>0.36248480999999999</v>
          </cell>
          <cell r="N35">
            <v>0.36248480999999999</v>
          </cell>
        </row>
        <row r="36">
          <cell r="A36" t="str">
            <v>BID 1031</v>
          </cell>
          <cell r="C36">
            <v>10.877888480000001</v>
          </cell>
          <cell r="I36">
            <v>10.877888480000001</v>
          </cell>
          <cell r="N36">
            <v>21.755776960000002</v>
          </cell>
        </row>
        <row r="37">
          <cell r="A37" t="str">
            <v>BID 1034</v>
          </cell>
          <cell r="F37">
            <v>2.85013205</v>
          </cell>
          <cell r="L37">
            <v>2.85013205</v>
          </cell>
          <cell r="N37">
            <v>5.7002641000000001</v>
          </cell>
        </row>
        <row r="38">
          <cell r="A38" t="str">
            <v>BID 1059</v>
          </cell>
          <cell r="C38">
            <v>5.56628875</v>
          </cell>
          <cell r="I38">
            <v>5.56628875</v>
          </cell>
          <cell r="N38">
            <v>11.1325775</v>
          </cell>
        </row>
        <row r="39">
          <cell r="A39" t="str">
            <v>BID 1060</v>
          </cell>
          <cell r="B39">
            <v>1.5309737999999999</v>
          </cell>
          <cell r="H39">
            <v>1.5309737999999999</v>
          </cell>
          <cell r="N39">
            <v>3.0619475999999999</v>
          </cell>
        </row>
        <row r="40">
          <cell r="A40" t="str">
            <v>BID 1068</v>
          </cell>
          <cell r="D40">
            <v>3.1377501899999998</v>
          </cell>
          <cell r="J40">
            <v>3.1377501899999998</v>
          </cell>
          <cell r="N40">
            <v>6.2755003799999995</v>
          </cell>
        </row>
        <row r="41">
          <cell r="A41" t="str">
            <v>BID 1082</v>
          </cell>
          <cell r="C41">
            <v>5.6778839999999997E-2</v>
          </cell>
          <cell r="I41">
            <v>5.6778839999999997E-2</v>
          </cell>
          <cell r="N41">
            <v>0.11355767999999999</v>
          </cell>
        </row>
        <row r="42">
          <cell r="A42" t="str">
            <v>BID 1111</v>
          </cell>
          <cell r="G42">
            <v>0.23964007999999998</v>
          </cell>
          <cell r="M42">
            <v>0.23964007999999998</v>
          </cell>
          <cell r="N42">
            <v>0.47928015999999996</v>
          </cell>
        </row>
        <row r="43">
          <cell r="A43" t="str">
            <v>BID 1118</v>
          </cell>
          <cell r="C43">
            <v>0</v>
          </cell>
          <cell r="I43">
            <v>0</v>
          </cell>
          <cell r="N43">
            <v>0</v>
          </cell>
        </row>
        <row r="44">
          <cell r="A44" t="str">
            <v>BID 1133</v>
          </cell>
          <cell r="B44">
            <v>4.7266240000000001E-2</v>
          </cell>
          <cell r="H44">
            <v>4.7266240000000001E-2</v>
          </cell>
          <cell r="N44">
            <v>9.4532480000000002E-2</v>
          </cell>
        </row>
        <row r="45">
          <cell r="A45" t="str">
            <v>BID 1134</v>
          </cell>
          <cell r="E45">
            <v>0.53420967000000008</v>
          </cell>
          <cell r="K45">
            <v>0.53420967000000008</v>
          </cell>
          <cell r="N45">
            <v>1.0684193400000002</v>
          </cell>
        </row>
        <row r="46">
          <cell r="A46" t="str">
            <v>BID 1164</v>
          </cell>
          <cell r="G46">
            <v>1.9875882199999999</v>
          </cell>
          <cell r="M46">
            <v>1.9875882199999999</v>
          </cell>
          <cell r="N46">
            <v>3.9751764399999998</v>
          </cell>
        </row>
        <row r="47">
          <cell r="A47" t="str">
            <v>BID 1192</v>
          </cell>
          <cell r="D47">
            <v>0.51831315999999994</v>
          </cell>
          <cell r="J47">
            <v>0.51831315999999994</v>
          </cell>
          <cell r="N47">
            <v>1.0366263199999999</v>
          </cell>
        </row>
        <row r="48">
          <cell r="A48" t="str">
            <v>BID 1193</v>
          </cell>
          <cell r="D48">
            <v>0</v>
          </cell>
          <cell r="J48">
            <v>0</v>
          </cell>
          <cell r="N48">
            <v>0</v>
          </cell>
        </row>
        <row r="49">
          <cell r="A49" t="str">
            <v>BID 1201</v>
          </cell>
          <cell r="F49">
            <v>4.2663325099999998</v>
          </cell>
          <cell r="L49">
            <v>4.2663325099999998</v>
          </cell>
          <cell r="N49">
            <v>8.5326650199999996</v>
          </cell>
        </row>
        <row r="50">
          <cell r="A50" t="str">
            <v>BID 1206</v>
          </cell>
          <cell r="D50">
            <v>5.5740660000000004E-2</v>
          </cell>
          <cell r="J50">
            <v>5.5740660000000004E-2</v>
          </cell>
          <cell r="N50">
            <v>0.11148132000000001</v>
          </cell>
        </row>
        <row r="51">
          <cell r="A51" t="str">
            <v>BID 1279</v>
          </cell>
          <cell r="E51">
            <v>2.4502929999999999E-2</v>
          </cell>
          <cell r="K51">
            <v>2.4502929999999999E-2</v>
          </cell>
          <cell r="N51">
            <v>4.9005859999999998E-2</v>
          </cell>
        </row>
        <row r="52">
          <cell r="A52" t="str">
            <v>BID 1287</v>
          </cell>
          <cell r="B52">
            <v>5.3303964600000002</v>
          </cell>
          <cell r="H52">
            <v>5.3303964600000002</v>
          </cell>
          <cell r="N52">
            <v>10.66079292</v>
          </cell>
        </row>
        <row r="53">
          <cell r="A53" t="str">
            <v>BID 1295</v>
          </cell>
          <cell r="C53">
            <v>0</v>
          </cell>
          <cell r="I53">
            <v>13.33333333</v>
          </cell>
          <cell r="N53">
            <v>13.33333333</v>
          </cell>
        </row>
        <row r="54">
          <cell r="A54" t="str">
            <v>BID 1307</v>
          </cell>
          <cell r="E54">
            <v>0</v>
          </cell>
          <cell r="K54">
            <v>0</v>
          </cell>
          <cell r="N54">
            <v>0</v>
          </cell>
        </row>
        <row r="55">
          <cell r="A55" t="str">
            <v>BID 1324</v>
          </cell>
          <cell r="G55">
            <v>0</v>
          </cell>
          <cell r="M55">
            <v>16.666666670000001</v>
          </cell>
          <cell r="N55">
            <v>16.666666670000001</v>
          </cell>
        </row>
        <row r="56">
          <cell r="A56" t="str">
            <v>BID 1325</v>
          </cell>
          <cell r="G56">
            <v>1.641366E-2</v>
          </cell>
          <cell r="M56">
            <v>1.641366E-2</v>
          </cell>
          <cell r="N56">
            <v>3.282732E-2</v>
          </cell>
        </row>
        <row r="57">
          <cell r="A57" t="str">
            <v>BID 1341</v>
          </cell>
          <cell r="D57">
            <v>0</v>
          </cell>
          <cell r="J57">
            <v>0</v>
          </cell>
          <cell r="N57">
            <v>0</v>
          </cell>
        </row>
        <row r="58">
          <cell r="A58" t="str">
            <v>BID 1345</v>
          </cell>
          <cell r="F58">
            <v>0</v>
          </cell>
          <cell r="L58">
            <v>0</v>
          </cell>
          <cell r="N58">
            <v>0</v>
          </cell>
        </row>
        <row r="59">
          <cell r="A59" t="str">
            <v>BID 1353</v>
          </cell>
          <cell r="C59">
            <v>1.1576972800000001</v>
          </cell>
          <cell r="N59">
            <v>1.1576972800000001</v>
          </cell>
        </row>
        <row r="60">
          <cell r="A60" t="str">
            <v>BID 1452</v>
          </cell>
          <cell r="C60">
            <v>300</v>
          </cell>
          <cell r="I60">
            <v>300</v>
          </cell>
          <cell r="N60">
            <v>600</v>
          </cell>
        </row>
        <row r="61">
          <cell r="A61" t="str">
            <v>BID 1463</v>
          </cell>
          <cell r="D61">
            <v>0</v>
          </cell>
          <cell r="J61">
            <v>0</v>
          </cell>
          <cell r="N61">
            <v>0</v>
          </cell>
        </row>
        <row r="62">
          <cell r="A62" t="str">
            <v>BID 1517</v>
          </cell>
          <cell r="C62">
            <v>0</v>
          </cell>
          <cell r="G62">
            <v>100</v>
          </cell>
          <cell r="I62">
            <v>0</v>
          </cell>
          <cell r="M62">
            <v>100</v>
          </cell>
          <cell r="N62">
            <v>200</v>
          </cell>
        </row>
        <row r="63">
          <cell r="A63" t="str">
            <v>BID 1570</v>
          </cell>
          <cell r="D63">
            <v>0</v>
          </cell>
          <cell r="J63">
            <v>0.22885248</v>
          </cell>
          <cell r="N63">
            <v>0.22885248</v>
          </cell>
        </row>
        <row r="64">
          <cell r="A64" t="str">
            <v>BID 1606</v>
          </cell>
          <cell r="G64">
            <v>0</v>
          </cell>
          <cell r="M64">
            <v>0</v>
          </cell>
          <cell r="N64">
            <v>0</v>
          </cell>
        </row>
        <row r="65">
          <cell r="A65" t="str">
            <v>BID 165</v>
          </cell>
          <cell r="B65">
            <v>7.18012346619398E-2</v>
          </cell>
          <cell r="N65">
            <v>7.18012346619398E-2</v>
          </cell>
        </row>
        <row r="66">
          <cell r="A66" t="str">
            <v>BID 206</v>
          </cell>
          <cell r="B66">
            <v>3.8688875451482798</v>
          </cell>
          <cell r="H66">
            <v>3.8688875451482798</v>
          </cell>
          <cell r="N66">
            <v>7.7377750902965596</v>
          </cell>
        </row>
        <row r="67">
          <cell r="A67" t="str">
            <v>BID 214</v>
          </cell>
          <cell r="B67">
            <v>1.0987524224487499</v>
          </cell>
          <cell r="H67">
            <v>1.0987524224487499</v>
          </cell>
          <cell r="N67">
            <v>2.1975048448974999</v>
          </cell>
        </row>
        <row r="68">
          <cell r="A68" t="str">
            <v>BID 4</v>
          </cell>
          <cell r="C68">
            <v>8.0314430771878491E-3</v>
          </cell>
          <cell r="I68">
            <v>8.0314430771878491E-3</v>
          </cell>
          <cell r="N68">
            <v>1.6062886154375698E-2</v>
          </cell>
        </row>
        <row r="69">
          <cell r="A69" t="str">
            <v>BID 504</v>
          </cell>
          <cell r="B69">
            <v>3.9271100000000001E-3</v>
          </cell>
          <cell r="N69">
            <v>3.9271100000000001E-3</v>
          </cell>
        </row>
        <row r="70">
          <cell r="A70" t="str">
            <v>BID 514</v>
          </cell>
          <cell r="B70">
            <v>4.1075199999999999E-2</v>
          </cell>
          <cell r="H70">
            <v>4.1075199999999999E-2</v>
          </cell>
          <cell r="N70">
            <v>8.2150399999999998E-2</v>
          </cell>
        </row>
        <row r="71">
          <cell r="A71" t="str">
            <v>BID 515</v>
          </cell>
          <cell r="D71">
            <v>1.7006229100424599</v>
          </cell>
          <cell r="J71">
            <v>1.7006229100424599</v>
          </cell>
          <cell r="N71">
            <v>3.4012458200849198</v>
          </cell>
        </row>
        <row r="72">
          <cell r="A72" t="str">
            <v>BID 516</v>
          </cell>
          <cell r="D72">
            <v>1.2880448589280999</v>
          </cell>
          <cell r="J72">
            <v>1.2880448589280999</v>
          </cell>
          <cell r="N72">
            <v>2.5760897178561999</v>
          </cell>
        </row>
        <row r="73">
          <cell r="A73" t="str">
            <v>BID 528</v>
          </cell>
          <cell r="D73">
            <v>0.70864637261835106</v>
          </cell>
          <cell r="J73">
            <v>0.70864637261835106</v>
          </cell>
          <cell r="N73">
            <v>1.4172927452367021</v>
          </cell>
        </row>
        <row r="74">
          <cell r="A74" t="str">
            <v>BID 545</v>
          </cell>
          <cell r="F74">
            <v>1.87645755707303</v>
          </cell>
          <cell r="L74">
            <v>1.87645755707303</v>
          </cell>
          <cell r="N74">
            <v>3.7529151141460599</v>
          </cell>
        </row>
        <row r="75">
          <cell r="A75" t="str">
            <v>BID 553</v>
          </cell>
          <cell r="B75">
            <v>0.12921470858502301</v>
          </cell>
          <cell r="H75">
            <v>0.12921470858502301</v>
          </cell>
          <cell r="N75">
            <v>0.25842941717004603</v>
          </cell>
        </row>
        <row r="76">
          <cell r="A76" t="str">
            <v>BID 555</v>
          </cell>
          <cell r="F76">
            <v>9.7115555241198894</v>
          </cell>
          <cell r="L76">
            <v>9.7115555241198894</v>
          </cell>
          <cell r="N76">
            <v>19.423111048239779</v>
          </cell>
        </row>
        <row r="77">
          <cell r="A77" t="str">
            <v>BID 583</v>
          </cell>
          <cell r="E77">
            <v>9.1163717524635999</v>
          </cell>
          <cell r="K77">
            <v>9.1163717524635999</v>
          </cell>
          <cell r="N77">
            <v>18.2327435049272</v>
          </cell>
        </row>
        <row r="78">
          <cell r="A78" t="str">
            <v>BID 618</v>
          </cell>
          <cell r="D78">
            <v>1.72828626032447</v>
          </cell>
          <cell r="J78">
            <v>1.72828626032447</v>
          </cell>
          <cell r="N78">
            <v>3.4565725206489399</v>
          </cell>
        </row>
        <row r="79">
          <cell r="A79" t="str">
            <v>BID 619</v>
          </cell>
          <cell r="D79">
            <v>13.155169939215</v>
          </cell>
          <cell r="J79">
            <v>13.155169939215</v>
          </cell>
          <cell r="N79">
            <v>26.31033987843</v>
          </cell>
        </row>
        <row r="80">
          <cell r="A80" t="str">
            <v>BID 621</v>
          </cell>
          <cell r="B80">
            <v>2.0692985251152001</v>
          </cell>
          <cell r="H80">
            <v>2.0692985251152001</v>
          </cell>
          <cell r="N80">
            <v>4.1385970502304001</v>
          </cell>
        </row>
        <row r="81">
          <cell r="A81" t="str">
            <v>BID 633</v>
          </cell>
          <cell r="F81">
            <v>11.5007549082752</v>
          </cell>
          <cell r="L81">
            <v>11.5007549082752</v>
          </cell>
          <cell r="N81">
            <v>23.001509816550399</v>
          </cell>
        </row>
        <row r="82">
          <cell r="A82" t="str">
            <v>BID 643</v>
          </cell>
          <cell r="E82">
            <v>1.0412584466980199</v>
          </cell>
          <cell r="K82">
            <v>1.0412584466980199</v>
          </cell>
          <cell r="N82">
            <v>2.0825168933960398</v>
          </cell>
        </row>
        <row r="83">
          <cell r="A83" t="str">
            <v>BID 661</v>
          </cell>
          <cell r="D83">
            <v>0.41505735999999999</v>
          </cell>
          <cell r="J83">
            <v>0.41505735999999999</v>
          </cell>
          <cell r="N83">
            <v>0.83011471999999997</v>
          </cell>
        </row>
        <row r="84">
          <cell r="A84" t="str">
            <v>BID 682</v>
          </cell>
          <cell r="E84">
            <v>10.0858137232446</v>
          </cell>
          <cell r="K84">
            <v>10.0858137232446</v>
          </cell>
          <cell r="N84">
            <v>20.1716274464892</v>
          </cell>
        </row>
        <row r="85">
          <cell r="A85" t="str">
            <v>BID 684</v>
          </cell>
          <cell r="E85">
            <v>0.120364073556537</v>
          </cell>
          <cell r="K85">
            <v>0.120364073556537</v>
          </cell>
          <cell r="N85">
            <v>0.240728147113074</v>
          </cell>
        </row>
        <row r="86">
          <cell r="A86" t="str">
            <v>BID 718</v>
          </cell>
          <cell r="D86">
            <v>0.56482353000000007</v>
          </cell>
          <cell r="J86">
            <v>0.56482353000000007</v>
          </cell>
          <cell r="N86">
            <v>1.1296470600000001</v>
          </cell>
        </row>
        <row r="87">
          <cell r="A87" t="str">
            <v>BID 733</v>
          </cell>
          <cell r="G87">
            <v>12.159303816249</v>
          </cell>
          <cell r="M87">
            <v>12.159303816249</v>
          </cell>
          <cell r="N87">
            <v>24.318607632498001</v>
          </cell>
        </row>
        <row r="88">
          <cell r="A88" t="str">
            <v>BID 734</v>
          </cell>
          <cell r="G88">
            <v>14.1368981275685</v>
          </cell>
          <cell r="M88">
            <v>14.1368981275685</v>
          </cell>
          <cell r="N88">
            <v>28.273796255137</v>
          </cell>
        </row>
        <row r="89">
          <cell r="A89" t="str">
            <v>BID 740</v>
          </cell>
          <cell r="B89">
            <v>0.77434701676462503</v>
          </cell>
          <cell r="H89">
            <v>0.77434701676462503</v>
          </cell>
          <cell r="N89">
            <v>1.5486940335292501</v>
          </cell>
        </row>
        <row r="90">
          <cell r="A90" t="str">
            <v>BID 760</v>
          </cell>
          <cell r="B90">
            <v>2.9665633845187998</v>
          </cell>
          <cell r="H90">
            <v>2.9665633845187998</v>
          </cell>
          <cell r="N90">
            <v>5.9331267690375995</v>
          </cell>
        </row>
        <row r="91">
          <cell r="A91" t="str">
            <v>BID 768</v>
          </cell>
          <cell r="D91">
            <v>0.179826653091746</v>
          </cell>
          <cell r="J91">
            <v>0.179826653091746</v>
          </cell>
          <cell r="N91">
            <v>0.35965330618349201</v>
          </cell>
        </row>
        <row r="92">
          <cell r="A92" t="str">
            <v>BID 795</v>
          </cell>
          <cell r="D92">
            <v>12.9784992441372</v>
          </cell>
          <cell r="J92">
            <v>12.9784992441372</v>
          </cell>
          <cell r="N92">
            <v>25.956998488274401</v>
          </cell>
        </row>
        <row r="93">
          <cell r="A93" t="str">
            <v>BID 797</v>
          </cell>
          <cell r="D93">
            <v>6.8305078628982905</v>
          </cell>
          <cell r="J93">
            <v>6.8305078628982905</v>
          </cell>
          <cell r="N93">
            <v>13.661015725796581</v>
          </cell>
        </row>
        <row r="94">
          <cell r="A94" t="str">
            <v>BID 798</v>
          </cell>
          <cell r="D94">
            <v>1.80484351432682</v>
          </cell>
          <cell r="J94">
            <v>1.80484351432682</v>
          </cell>
          <cell r="N94">
            <v>3.60968702865364</v>
          </cell>
        </row>
        <row r="95">
          <cell r="A95" t="str">
            <v>BID 802</v>
          </cell>
          <cell r="D95">
            <v>3.2605394337105</v>
          </cell>
          <cell r="J95">
            <v>3.2605394337105</v>
          </cell>
          <cell r="N95">
            <v>6.5210788674210001</v>
          </cell>
        </row>
        <row r="96">
          <cell r="A96" t="str">
            <v>BID 816</v>
          </cell>
          <cell r="G96">
            <v>4.2386606629018804</v>
          </cell>
          <cell r="M96">
            <v>4.2386606629018804</v>
          </cell>
          <cell r="N96">
            <v>8.4773213258037607</v>
          </cell>
        </row>
        <row r="97">
          <cell r="A97" t="str">
            <v>BID 826</v>
          </cell>
          <cell r="B97">
            <v>1.9348335859696</v>
          </cell>
          <cell r="H97">
            <v>1.9348335859696</v>
          </cell>
          <cell r="N97">
            <v>3.8696671719392</v>
          </cell>
        </row>
        <row r="98">
          <cell r="A98" t="str">
            <v>BID 830</v>
          </cell>
          <cell r="G98">
            <v>5.5496372853334099</v>
          </cell>
          <cell r="M98">
            <v>5.5496372853334099</v>
          </cell>
          <cell r="N98">
            <v>11.09927457066682</v>
          </cell>
        </row>
        <row r="99">
          <cell r="A99" t="str">
            <v>BID 845</v>
          </cell>
          <cell r="E99">
            <v>13.032710224898901</v>
          </cell>
          <cell r="K99">
            <v>13.032710224898901</v>
          </cell>
          <cell r="N99">
            <v>26.065420449797802</v>
          </cell>
        </row>
        <row r="100">
          <cell r="A100" t="str">
            <v>BID 855</v>
          </cell>
          <cell r="C100">
            <v>0.84320547999999995</v>
          </cell>
          <cell r="I100">
            <v>0.84320547999999995</v>
          </cell>
          <cell r="N100">
            <v>1.6864109599999999</v>
          </cell>
        </row>
        <row r="101">
          <cell r="A101" t="str">
            <v>BID 857</v>
          </cell>
          <cell r="G101">
            <v>7.7543456499816905</v>
          </cell>
          <cell r="M101">
            <v>7.7543456499816905</v>
          </cell>
          <cell r="N101">
            <v>15.508691299963381</v>
          </cell>
        </row>
        <row r="102">
          <cell r="A102" t="str">
            <v>BID 863</v>
          </cell>
          <cell r="E102">
            <v>2.1218089999999998E-2</v>
          </cell>
          <cell r="K102">
            <v>2.1218089999999998E-2</v>
          </cell>
          <cell r="N102">
            <v>4.2436179999999997E-2</v>
          </cell>
        </row>
        <row r="103">
          <cell r="A103" t="str">
            <v>BID 865</v>
          </cell>
          <cell r="G103">
            <v>36.001268495617097</v>
          </cell>
          <cell r="M103">
            <v>36.001268495617097</v>
          </cell>
          <cell r="N103">
            <v>72.002536991234194</v>
          </cell>
        </row>
        <row r="104">
          <cell r="A104" t="str">
            <v>BID 867</v>
          </cell>
          <cell r="E104">
            <v>0.47034197999999999</v>
          </cell>
          <cell r="K104">
            <v>0.47034197999999999</v>
          </cell>
          <cell r="N104">
            <v>0.94068395999999999</v>
          </cell>
        </row>
        <row r="105">
          <cell r="A105" t="str">
            <v>BID 871</v>
          </cell>
          <cell r="G105">
            <v>13.187557351785001</v>
          </cell>
          <cell r="M105">
            <v>13.187557351785001</v>
          </cell>
          <cell r="N105">
            <v>26.375114703570002</v>
          </cell>
        </row>
        <row r="106">
          <cell r="A106" t="str">
            <v>BID 899</v>
          </cell>
          <cell r="D106">
            <v>5.0458772279226798</v>
          </cell>
          <cell r="J106">
            <v>5.0458772279226798</v>
          </cell>
          <cell r="N106">
            <v>10.09175445584536</v>
          </cell>
        </row>
        <row r="107">
          <cell r="A107" t="str">
            <v>BID 907</v>
          </cell>
          <cell r="D107">
            <v>0.64739437</v>
          </cell>
          <cell r="J107">
            <v>0.64739437</v>
          </cell>
          <cell r="N107">
            <v>1.29478874</v>
          </cell>
        </row>
        <row r="108">
          <cell r="A108" t="str">
            <v>BID 925</v>
          </cell>
          <cell r="G108">
            <v>0.47286607000000003</v>
          </cell>
          <cell r="M108">
            <v>0.47286607000000003</v>
          </cell>
          <cell r="N108">
            <v>0.94573214000000005</v>
          </cell>
        </row>
        <row r="109">
          <cell r="A109" t="str">
            <v>BID 925/OC</v>
          </cell>
          <cell r="D109">
            <v>0.56708312999999999</v>
          </cell>
          <cell r="J109">
            <v>0.56708312999999999</v>
          </cell>
          <cell r="N109">
            <v>1.13416626</v>
          </cell>
        </row>
        <row r="110">
          <cell r="A110" t="str">
            <v>BID 932</v>
          </cell>
          <cell r="G110">
            <v>0.9375</v>
          </cell>
          <cell r="M110">
            <v>0.9375</v>
          </cell>
          <cell r="N110">
            <v>1.875</v>
          </cell>
        </row>
        <row r="111">
          <cell r="A111" t="str">
            <v>BID 940</v>
          </cell>
          <cell r="C111">
            <v>0</v>
          </cell>
          <cell r="I111">
            <v>0</v>
          </cell>
          <cell r="N111">
            <v>0</v>
          </cell>
        </row>
        <row r="112">
          <cell r="A112" t="str">
            <v>BID 961</v>
          </cell>
          <cell r="G112">
            <v>15.962</v>
          </cell>
          <cell r="M112">
            <v>15.962</v>
          </cell>
          <cell r="N112">
            <v>31.923999999999999</v>
          </cell>
        </row>
        <row r="113">
          <cell r="A113" t="str">
            <v>BID 962</v>
          </cell>
          <cell r="C113">
            <v>1.7143301399999999</v>
          </cell>
          <cell r="I113">
            <v>1.7143301399999999</v>
          </cell>
          <cell r="N113">
            <v>3.4286602799999999</v>
          </cell>
        </row>
        <row r="114">
          <cell r="A114" t="str">
            <v>BID 979</v>
          </cell>
          <cell r="C114">
            <v>11.91359209</v>
          </cell>
          <cell r="I114">
            <v>11.91359209</v>
          </cell>
          <cell r="N114">
            <v>23.82718418</v>
          </cell>
        </row>
        <row r="115">
          <cell r="A115" t="str">
            <v>BID 989</v>
          </cell>
          <cell r="D115">
            <v>0.45427601000000001</v>
          </cell>
          <cell r="J115">
            <v>0.88438320999999998</v>
          </cell>
          <cell r="N115">
            <v>1.33865922</v>
          </cell>
        </row>
        <row r="116">
          <cell r="A116" t="str">
            <v>BID 996</v>
          </cell>
          <cell r="D116">
            <v>0.44471572999999998</v>
          </cell>
          <cell r="J116">
            <v>0.44471572999999998</v>
          </cell>
          <cell r="N116">
            <v>0.88943145999999995</v>
          </cell>
        </row>
        <row r="117">
          <cell r="A117" t="str">
            <v>BID CBA</v>
          </cell>
          <cell r="F117">
            <v>2.6290665600000001</v>
          </cell>
          <cell r="L117">
            <v>2.6290665600000001</v>
          </cell>
          <cell r="N117">
            <v>5.2581331200000001</v>
          </cell>
        </row>
        <row r="118">
          <cell r="A118" t="str">
            <v>BIRF 302</v>
          </cell>
          <cell r="G118">
            <v>0.13857376999999999</v>
          </cell>
          <cell r="M118">
            <v>0.13857376999999999</v>
          </cell>
          <cell r="N118">
            <v>0.27714753999999997</v>
          </cell>
        </row>
        <row r="119">
          <cell r="A119" t="str">
            <v>BIRF 3280</v>
          </cell>
          <cell r="E119">
            <v>8.4093992100000001</v>
          </cell>
          <cell r="K119">
            <v>8.4093992100000001</v>
          </cell>
          <cell r="N119">
            <v>16.81879842</v>
          </cell>
        </row>
        <row r="120">
          <cell r="A120" t="str">
            <v>BIRF 3281</v>
          </cell>
          <cell r="F120">
            <v>1.7077424699999999</v>
          </cell>
          <cell r="L120">
            <v>1.7077424699999999</v>
          </cell>
          <cell r="N120">
            <v>3.4154849399999998</v>
          </cell>
        </row>
        <row r="121">
          <cell r="A121" t="str">
            <v>BIRF 3291</v>
          </cell>
          <cell r="D121">
            <v>12.5</v>
          </cell>
          <cell r="J121">
            <v>12.5</v>
          </cell>
          <cell r="N121">
            <v>25</v>
          </cell>
        </row>
        <row r="122">
          <cell r="A122" t="str">
            <v>BIRF 3292</v>
          </cell>
          <cell r="D122">
            <v>0.95935999999999999</v>
          </cell>
          <cell r="J122">
            <v>0.95935999999999999</v>
          </cell>
          <cell r="N122">
            <v>1.91872</v>
          </cell>
        </row>
        <row r="123">
          <cell r="A123" t="str">
            <v>BIRF 3297</v>
          </cell>
          <cell r="D123">
            <v>1.35653</v>
          </cell>
          <cell r="J123">
            <v>1.35653</v>
          </cell>
          <cell r="N123">
            <v>2.71306</v>
          </cell>
        </row>
        <row r="124">
          <cell r="A124" t="str">
            <v>BIRF 3362</v>
          </cell>
          <cell r="D124">
            <v>0.96</v>
          </cell>
          <cell r="J124">
            <v>0.96</v>
          </cell>
          <cell r="N124">
            <v>1.92</v>
          </cell>
        </row>
        <row r="125">
          <cell r="A125" t="str">
            <v>BIRF 3394</v>
          </cell>
          <cell r="D125">
            <v>15.96</v>
          </cell>
          <cell r="J125">
            <v>16.574999999999999</v>
          </cell>
          <cell r="N125">
            <v>32.534999999999997</v>
          </cell>
        </row>
        <row r="126">
          <cell r="A126" t="str">
            <v>BIRF 343</v>
          </cell>
          <cell r="B126">
            <v>0.16967599999999999</v>
          </cell>
          <cell r="H126">
            <v>0.16967599999999999</v>
          </cell>
          <cell r="N126">
            <v>0.33935199999999999</v>
          </cell>
        </row>
        <row r="127">
          <cell r="A127" t="str">
            <v>BIRF 3460</v>
          </cell>
          <cell r="F127">
            <v>0.82952760000000003</v>
          </cell>
          <cell r="L127">
            <v>0.82952760000000003</v>
          </cell>
          <cell r="N127">
            <v>1.6590552000000001</v>
          </cell>
        </row>
        <row r="128">
          <cell r="A128" t="str">
            <v>BIRF 352</v>
          </cell>
          <cell r="G128">
            <v>3.0675689999999999E-2</v>
          </cell>
          <cell r="M128">
            <v>3.0675689999999999E-2</v>
          </cell>
          <cell r="N128">
            <v>6.1351379999999997E-2</v>
          </cell>
        </row>
        <row r="129">
          <cell r="A129" t="str">
            <v>BIRF 3520</v>
          </cell>
          <cell r="F129">
            <v>13.625</v>
          </cell>
          <cell r="L129">
            <v>14.145</v>
          </cell>
          <cell r="N129">
            <v>27.77</v>
          </cell>
        </row>
        <row r="130">
          <cell r="A130" t="str">
            <v>BIRF 3521</v>
          </cell>
          <cell r="F130">
            <v>7.5791002499999998</v>
          </cell>
          <cell r="L130">
            <v>7.8687161199999993</v>
          </cell>
          <cell r="N130">
            <v>15.447816369999998</v>
          </cell>
        </row>
        <row r="131">
          <cell r="A131" t="str">
            <v>BIRF 3555</v>
          </cell>
          <cell r="D131">
            <v>22.5</v>
          </cell>
          <cell r="J131">
            <v>22.5</v>
          </cell>
          <cell r="N131">
            <v>45</v>
          </cell>
        </row>
        <row r="132">
          <cell r="A132" t="str">
            <v>BIRF 3556</v>
          </cell>
          <cell r="B132">
            <v>13.125</v>
          </cell>
          <cell r="H132">
            <v>13.625</v>
          </cell>
          <cell r="N132">
            <v>26.75</v>
          </cell>
        </row>
        <row r="133">
          <cell r="A133" t="str">
            <v>BIRF 3558</v>
          </cell>
          <cell r="F133">
            <v>20</v>
          </cell>
          <cell r="L133">
            <v>20</v>
          </cell>
          <cell r="N133">
            <v>40</v>
          </cell>
        </row>
        <row r="134">
          <cell r="A134" t="str">
            <v>BIRF 3611</v>
          </cell>
          <cell r="G134">
            <v>16.252800000000001</v>
          </cell>
          <cell r="M134">
            <v>16.252800000000001</v>
          </cell>
          <cell r="N134">
            <v>32.505600000000001</v>
          </cell>
        </row>
        <row r="135">
          <cell r="A135" t="str">
            <v>BIRF 3643</v>
          </cell>
          <cell r="F135">
            <v>4.9783999999999997</v>
          </cell>
          <cell r="L135">
            <v>4.9783999999999997</v>
          </cell>
          <cell r="N135">
            <v>9.9567999999999994</v>
          </cell>
        </row>
        <row r="136">
          <cell r="A136" t="str">
            <v>BIRF 3709</v>
          </cell>
          <cell r="B136">
            <v>6.6467400000000003</v>
          </cell>
          <cell r="H136">
            <v>6.6467400000000003</v>
          </cell>
          <cell r="N136">
            <v>13.293480000000001</v>
          </cell>
        </row>
        <row r="137">
          <cell r="A137" t="str">
            <v>BIRF 3710</v>
          </cell>
          <cell r="D137">
            <v>0.34299999999999997</v>
          </cell>
          <cell r="J137">
            <v>0.34299999999999997</v>
          </cell>
          <cell r="N137">
            <v>0.68599999999999994</v>
          </cell>
        </row>
        <row r="138">
          <cell r="A138" t="str">
            <v>BIRF 3794</v>
          </cell>
          <cell r="F138">
            <v>8.3864314599999989</v>
          </cell>
          <cell r="L138">
            <v>8.3864314599999989</v>
          </cell>
          <cell r="N138">
            <v>16.772862919999998</v>
          </cell>
        </row>
        <row r="139">
          <cell r="A139" t="str">
            <v>BIRF 3836</v>
          </cell>
          <cell r="D139">
            <v>15</v>
          </cell>
          <cell r="J139">
            <v>15</v>
          </cell>
          <cell r="N139">
            <v>30</v>
          </cell>
        </row>
        <row r="140">
          <cell r="A140" t="str">
            <v>BIRF 3860</v>
          </cell>
          <cell r="F140">
            <v>9.4340392499999997</v>
          </cell>
          <cell r="L140">
            <v>9.4340392499999997</v>
          </cell>
          <cell r="N140">
            <v>18.868078499999999</v>
          </cell>
        </row>
        <row r="141">
          <cell r="A141" t="str">
            <v>BIRF 3877</v>
          </cell>
          <cell r="E141">
            <v>11.186620789999999</v>
          </cell>
          <cell r="K141">
            <v>11.186620789999999</v>
          </cell>
          <cell r="N141">
            <v>22.373241579999998</v>
          </cell>
        </row>
        <row r="142">
          <cell r="A142" t="str">
            <v>BIRF 3878</v>
          </cell>
          <cell r="C142">
            <v>25</v>
          </cell>
          <cell r="I142">
            <v>25</v>
          </cell>
          <cell r="N142">
            <v>50</v>
          </cell>
        </row>
        <row r="143">
          <cell r="A143" t="str">
            <v>BIRF 3921</v>
          </cell>
          <cell r="E143">
            <v>6.4135</v>
          </cell>
          <cell r="K143">
            <v>6.4135</v>
          </cell>
          <cell r="N143">
            <v>12.827</v>
          </cell>
        </row>
        <row r="144">
          <cell r="A144" t="str">
            <v>BIRF 3926</v>
          </cell>
          <cell r="C144">
            <v>27.777777659999998</v>
          </cell>
          <cell r="I144">
            <v>27.777777659999998</v>
          </cell>
          <cell r="N144">
            <v>55.555555319999996</v>
          </cell>
        </row>
        <row r="145">
          <cell r="A145" t="str">
            <v>BIRF 3927</v>
          </cell>
          <cell r="E145">
            <v>1.3862619600000001</v>
          </cell>
          <cell r="K145">
            <v>1.3862619600000001</v>
          </cell>
          <cell r="N145">
            <v>2.7725239200000003</v>
          </cell>
        </row>
        <row r="146">
          <cell r="A146" t="str">
            <v>BIRF 3931</v>
          </cell>
          <cell r="D146">
            <v>3.7231199999999998</v>
          </cell>
          <cell r="J146">
            <v>3.7231199999999998</v>
          </cell>
          <cell r="N146">
            <v>7.4462399999999995</v>
          </cell>
        </row>
        <row r="147">
          <cell r="A147" t="str">
            <v>BIRF 3948</v>
          </cell>
          <cell r="D147">
            <v>0.50019683999999998</v>
          </cell>
          <cell r="J147">
            <v>0.50019683999999998</v>
          </cell>
          <cell r="N147">
            <v>1.00039368</v>
          </cell>
        </row>
        <row r="148">
          <cell r="A148" t="str">
            <v>BIRF 3957</v>
          </cell>
          <cell r="C148">
            <v>8.4426269299999994</v>
          </cell>
          <cell r="I148">
            <v>8.4426269299999994</v>
          </cell>
          <cell r="N148">
            <v>16.885253859999999</v>
          </cell>
        </row>
        <row r="149">
          <cell r="A149" t="str">
            <v>BIRF 3958</v>
          </cell>
          <cell r="C149">
            <v>0.47318707999999998</v>
          </cell>
          <cell r="I149">
            <v>0.47318707999999998</v>
          </cell>
          <cell r="N149">
            <v>0.94637415999999996</v>
          </cell>
        </row>
        <row r="150">
          <cell r="A150" t="str">
            <v>BIRF 3960</v>
          </cell>
          <cell r="E150">
            <v>1.1284000000000001</v>
          </cell>
          <cell r="K150">
            <v>1.1284000000000001</v>
          </cell>
          <cell r="N150">
            <v>2.2568000000000001</v>
          </cell>
        </row>
        <row r="151">
          <cell r="A151" t="str">
            <v>BIRF 3971</v>
          </cell>
          <cell r="F151">
            <v>4.6810999999999998</v>
          </cell>
          <cell r="L151">
            <v>4.6810999999999998</v>
          </cell>
          <cell r="N151">
            <v>9.3621999999999996</v>
          </cell>
        </row>
        <row r="152">
          <cell r="A152" t="str">
            <v>BIRF 4002</v>
          </cell>
          <cell r="D152">
            <v>13.888888810000001</v>
          </cell>
          <cell r="J152">
            <v>13.888888810000001</v>
          </cell>
          <cell r="N152">
            <v>27.777777620000002</v>
          </cell>
        </row>
        <row r="153">
          <cell r="A153" t="str">
            <v>BIRF 4003</v>
          </cell>
          <cell r="B153">
            <v>5</v>
          </cell>
          <cell r="H153">
            <v>5</v>
          </cell>
          <cell r="N153">
            <v>10</v>
          </cell>
        </row>
        <row r="154">
          <cell r="A154" t="str">
            <v>BIRF 4004</v>
          </cell>
          <cell r="B154">
            <v>1.20150504</v>
          </cell>
          <cell r="H154">
            <v>1.20150504</v>
          </cell>
          <cell r="N154">
            <v>2.40301008</v>
          </cell>
        </row>
        <row r="155">
          <cell r="A155" t="str">
            <v>BIRF 4085</v>
          </cell>
          <cell r="E155">
            <v>0.33587914000000002</v>
          </cell>
          <cell r="K155">
            <v>0.33587914000000002</v>
          </cell>
          <cell r="N155">
            <v>0.67175828000000004</v>
          </cell>
        </row>
        <row r="156">
          <cell r="A156" t="str">
            <v>BIRF 4093</v>
          </cell>
          <cell r="D156">
            <v>12.935024010000001</v>
          </cell>
          <cell r="J156">
            <v>12.935024010000001</v>
          </cell>
          <cell r="N156">
            <v>25.870048020000002</v>
          </cell>
        </row>
        <row r="157">
          <cell r="A157" t="str">
            <v>BIRF 4116</v>
          </cell>
          <cell r="C157">
            <v>15</v>
          </cell>
          <cell r="I157">
            <v>15</v>
          </cell>
          <cell r="N157">
            <v>30</v>
          </cell>
        </row>
        <row r="158">
          <cell r="A158" t="str">
            <v>BIRF 4117</v>
          </cell>
          <cell r="C158">
            <v>8.7592408000000006</v>
          </cell>
          <cell r="I158">
            <v>8.7592408000000006</v>
          </cell>
          <cell r="N158">
            <v>17.518481600000001</v>
          </cell>
        </row>
        <row r="159">
          <cell r="A159" t="str">
            <v>BIRF 4131</v>
          </cell>
          <cell r="E159">
            <v>1</v>
          </cell>
          <cell r="K159">
            <v>1</v>
          </cell>
          <cell r="N159">
            <v>2</v>
          </cell>
        </row>
        <row r="160">
          <cell r="A160" t="str">
            <v>BIRF 4150</v>
          </cell>
          <cell r="D160">
            <v>3.03481215</v>
          </cell>
          <cell r="J160">
            <v>3.03481215</v>
          </cell>
          <cell r="N160">
            <v>6.0696243000000001</v>
          </cell>
        </row>
        <row r="161">
          <cell r="A161" t="str">
            <v>BIRF 4163</v>
          </cell>
          <cell r="G161">
            <v>7.3964802300000008</v>
          </cell>
          <cell r="M161">
            <v>7.3964802300000008</v>
          </cell>
          <cell r="N161">
            <v>14.792960460000002</v>
          </cell>
        </row>
        <row r="162">
          <cell r="A162" t="str">
            <v>BIRF 4164</v>
          </cell>
          <cell r="B162">
            <v>5</v>
          </cell>
          <cell r="H162">
            <v>5</v>
          </cell>
          <cell r="N162">
            <v>10</v>
          </cell>
        </row>
        <row r="163">
          <cell r="A163" t="str">
            <v>BIRF 4168</v>
          </cell>
          <cell r="G163">
            <v>0.74906143000000003</v>
          </cell>
          <cell r="M163">
            <v>0.74906143000000003</v>
          </cell>
          <cell r="N163">
            <v>1.4981228600000001</v>
          </cell>
        </row>
        <row r="164">
          <cell r="A164" t="str">
            <v>BIRF 4195</v>
          </cell>
          <cell r="D164">
            <v>9.9977800000000006</v>
          </cell>
          <cell r="J164">
            <v>9.9977800000000006</v>
          </cell>
          <cell r="N164">
            <v>19.995560000000001</v>
          </cell>
        </row>
        <row r="165">
          <cell r="A165" t="str">
            <v>BIRF 4212</v>
          </cell>
          <cell r="D165">
            <v>2.54078933</v>
          </cell>
          <cell r="J165">
            <v>2.54078933</v>
          </cell>
          <cell r="N165">
            <v>5.0815786599999999</v>
          </cell>
        </row>
        <row r="166">
          <cell r="A166" t="str">
            <v>BIRF 4218</v>
          </cell>
          <cell r="F166">
            <v>2.4998999999999998</v>
          </cell>
          <cell r="L166">
            <v>2.4998999999999998</v>
          </cell>
          <cell r="N166">
            <v>4.9997999999999996</v>
          </cell>
        </row>
        <row r="167">
          <cell r="A167" t="str">
            <v>BIRF 4219</v>
          </cell>
          <cell r="F167">
            <v>3.75</v>
          </cell>
          <cell r="L167">
            <v>3.75</v>
          </cell>
          <cell r="N167">
            <v>7.5</v>
          </cell>
        </row>
        <row r="168">
          <cell r="A168" t="str">
            <v>BIRF 4220</v>
          </cell>
          <cell r="F168">
            <v>1.7499</v>
          </cell>
          <cell r="L168">
            <v>1.7499</v>
          </cell>
          <cell r="N168">
            <v>3.4998</v>
          </cell>
        </row>
        <row r="169">
          <cell r="A169" t="str">
            <v>BIRF 4221</v>
          </cell>
          <cell r="F169">
            <v>5</v>
          </cell>
          <cell r="L169">
            <v>5</v>
          </cell>
          <cell r="N169">
            <v>10</v>
          </cell>
        </row>
        <row r="170">
          <cell r="A170" t="str">
            <v>BIRF 4273</v>
          </cell>
          <cell r="C170">
            <v>1.8156000000000001</v>
          </cell>
          <cell r="I170">
            <v>1.8156000000000001</v>
          </cell>
          <cell r="N170">
            <v>3.6312000000000002</v>
          </cell>
        </row>
        <row r="171">
          <cell r="A171" t="str">
            <v>BIRF 4281</v>
          </cell>
          <cell r="E171">
            <v>0.2999</v>
          </cell>
          <cell r="K171">
            <v>0.2999</v>
          </cell>
          <cell r="N171">
            <v>0.5998</v>
          </cell>
        </row>
        <row r="172">
          <cell r="A172" t="str">
            <v>BIRF 4282</v>
          </cell>
          <cell r="D172">
            <v>1.3681000000000001</v>
          </cell>
          <cell r="J172">
            <v>1.3681000000000001</v>
          </cell>
          <cell r="N172">
            <v>2.7362000000000002</v>
          </cell>
        </row>
        <row r="173">
          <cell r="A173" t="str">
            <v>BIRF 4295</v>
          </cell>
          <cell r="F173">
            <v>20.757190000000001</v>
          </cell>
          <cell r="L173">
            <v>20.757190000000001</v>
          </cell>
          <cell r="N173">
            <v>41.514380000000003</v>
          </cell>
        </row>
        <row r="174">
          <cell r="A174" t="str">
            <v>BIRF 4313</v>
          </cell>
          <cell r="F174">
            <v>5.9256000000000002</v>
          </cell>
          <cell r="L174">
            <v>5.9256000000000002</v>
          </cell>
          <cell r="N174">
            <v>11.8512</v>
          </cell>
        </row>
        <row r="175">
          <cell r="A175" t="str">
            <v>BIRF 4314</v>
          </cell>
          <cell r="F175">
            <v>0.16971082999999998</v>
          </cell>
          <cell r="L175">
            <v>0.16971082999999998</v>
          </cell>
          <cell r="N175">
            <v>0.33942165999999996</v>
          </cell>
        </row>
        <row r="176">
          <cell r="A176" t="str">
            <v>BIRF 4366</v>
          </cell>
          <cell r="C176">
            <v>14.2</v>
          </cell>
          <cell r="I176">
            <v>14.2</v>
          </cell>
          <cell r="N176">
            <v>28.4</v>
          </cell>
        </row>
        <row r="177">
          <cell r="A177" t="str">
            <v>BIRF 4398</v>
          </cell>
          <cell r="E177">
            <v>3.10749414</v>
          </cell>
          <cell r="K177">
            <v>3.1956171099999997</v>
          </cell>
          <cell r="N177">
            <v>6.3031112499999997</v>
          </cell>
        </row>
        <row r="178">
          <cell r="A178" t="str">
            <v>BIRF 4405-1</v>
          </cell>
          <cell r="E178">
            <v>62.5</v>
          </cell>
          <cell r="K178">
            <v>62.5</v>
          </cell>
          <cell r="N178">
            <v>125</v>
          </cell>
        </row>
        <row r="179">
          <cell r="A179" t="str">
            <v>BIRF 4423</v>
          </cell>
          <cell r="D179">
            <v>0.44629316999999996</v>
          </cell>
          <cell r="J179">
            <v>0.44629316999999996</v>
          </cell>
          <cell r="N179">
            <v>0.89258633999999992</v>
          </cell>
        </row>
        <row r="180">
          <cell r="A180" t="str">
            <v>BIRF 4454</v>
          </cell>
          <cell r="C180">
            <v>1.6246049999999998E-2</v>
          </cell>
          <cell r="I180">
            <v>1.6246049999999998E-2</v>
          </cell>
          <cell r="N180">
            <v>3.2492099999999996E-2</v>
          </cell>
        </row>
        <row r="181">
          <cell r="A181" t="str">
            <v>BIRF 4459</v>
          </cell>
          <cell r="E181">
            <v>0.5</v>
          </cell>
          <cell r="K181">
            <v>0.5</v>
          </cell>
          <cell r="N181">
            <v>1</v>
          </cell>
        </row>
        <row r="182">
          <cell r="A182" t="str">
            <v>BIRF 4472</v>
          </cell>
          <cell r="G182">
            <v>1.6999999999999999E-3</v>
          </cell>
          <cell r="M182">
            <v>1.75E-3</v>
          </cell>
          <cell r="N182">
            <v>3.4499999999999999E-3</v>
          </cell>
        </row>
        <row r="183">
          <cell r="A183" t="str">
            <v>BIRF 4484</v>
          </cell>
          <cell r="B183">
            <v>0.51347856999999997</v>
          </cell>
          <cell r="H183">
            <v>0.51347856999999997</v>
          </cell>
          <cell r="N183">
            <v>1.0269571399999999</v>
          </cell>
        </row>
        <row r="184">
          <cell r="A184" t="str">
            <v>BIRF 4516</v>
          </cell>
          <cell r="C184">
            <v>2.2760489100000001</v>
          </cell>
          <cell r="I184">
            <v>2.2760489100000001</v>
          </cell>
          <cell r="N184">
            <v>4.5520978200000002</v>
          </cell>
        </row>
        <row r="185">
          <cell r="A185" t="str">
            <v>BIRF 4578</v>
          </cell>
          <cell r="E185">
            <v>2.2849999900000002</v>
          </cell>
          <cell r="K185">
            <v>2.2849999900000002</v>
          </cell>
          <cell r="N185">
            <v>4.5699999800000004</v>
          </cell>
        </row>
        <row r="186">
          <cell r="A186" t="str">
            <v>BIRF 4580</v>
          </cell>
          <cell r="G186">
            <v>0.11405221</v>
          </cell>
          <cell r="M186">
            <v>0.11405221</v>
          </cell>
          <cell r="N186">
            <v>0.22810442</v>
          </cell>
        </row>
        <row r="187">
          <cell r="A187" t="str">
            <v>BIRF 4585</v>
          </cell>
          <cell r="E187">
            <v>11.39999999</v>
          </cell>
          <cell r="K187">
            <v>11.39999999</v>
          </cell>
          <cell r="N187">
            <v>22.799999979999999</v>
          </cell>
        </row>
        <row r="188">
          <cell r="A188" t="str">
            <v>BIRF 4586</v>
          </cell>
          <cell r="E188">
            <v>2.29767308</v>
          </cell>
          <cell r="K188">
            <v>2.29767308</v>
          </cell>
          <cell r="N188">
            <v>4.5953461600000001</v>
          </cell>
        </row>
        <row r="189">
          <cell r="A189" t="str">
            <v>BIRF 4634</v>
          </cell>
          <cell r="D189">
            <v>0</v>
          </cell>
          <cell r="J189">
            <v>0</v>
          </cell>
          <cell r="N189">
            <v>0</v>
          </cell>
        </row>
        <row r="190">
          <cell r="A190" t="str">
            <v>BIRF 4640</v>
          </cell>
          <cell r="E190">
            <v>0</v>
          </cell>
          <cell r="K190">
            <v>0.15237532000000001</v>
          </cell>
          <cell r="N190">
            <v>0.15237532000000001</v>
          </cell>
        </row>
        <row r="191">
          <cell r="A191" t="str">
            <v>BIRF 7075</v>
          </cell>
          <cell r="C191">
            <v>10</v>
          </cell>
          <cell r="I191">
            <v>10</v>
          </cell>
          <cell r="N191">
            <v>20</v>
          </cell>
        </row>
        <row r="192">
          <cell r="A192" t="str">
            <v>BIRF 7157</v>
          </cell>
          <cell r="E192">
            <v>0</v>
          </cell>
          <cell r="K192">
            <v>0</v>
          </cell>
          <cell r="N192">
            <v>0</v>
          </cell>
        </row>
        <row r="193">
          <cell r="A193" t="str">
            <v>BIRF 7171</v>
          </cell>
          <cell r="C193">
            <v>0</v>
          </cell>
          <cell r="I193">
            <v>13.6</v>
          </cell>
          <cell r="N193">
            <v>13.6</v>
          </cell>
        </row>
        <row r="194">
          <cell r="A194" t="str">
            <v>BIRF 7199</v>
          </cell>
          <cell r="E194">
            <v>0</v>
          </cell>
          <cell r="K194">
            <v>0</v>
          </cell>
          <cell r="N194">
            <v>0</v>
          </cell>
        </row>
        <row r="195">
          <cell r="A195" t="str">
            <v>BIRF 7242</v>
          </cell>
          <cell r="G195">
            <v>0</v>
          </cell>
          <cell r="M195">
            <v>0</v>
          </cell>
          <cell r="N195">
            <v>0</v>
          </cell>
        </row>
        <row r="196">
          <cell r="A196" t="str">
            <v>BIRF 7268</v>
          </cell>
          <cell r="E196">
            <v>0</v>
          </cell>
          <cell r="K196">
            <v>0</v>
          </cell>
          <cell r="N196">
            <v>0</v>
          </cell>
        </row>
        <row r="197">
          <cell r="A197" t="str">
            <v>BIRF 7295</v>
          </cell>
          <cell r="C197">
            <v>0</v>
          </cell>
          <cell r="I197">
            <v>0</v>
          </cell>
          <cell r="N197">
            <v>0</v>
          </cell>
        </row>
        <row r="198">
          <cell r="A198" t="str">
            <v>BNA/ATC</v>
          </cell>
          <cell r="F198">
            <v>0.33032446954692901</v>
          </cell>
          <cell r="N198">
            <v>0.33032446954692901</v>
          </cell>
        </row>
        <row r="199">
          <cell r="A199" t="str">
            <v>BNA/NASA</v>
          </cell>
          <cell r="B199">
            <v>8.4081100000000006</v>
          </cell>
          <cell r="H199">
            <v>8.5130769999999991</v>
          </cell>
          <cell r="N199">
            <v>16.921187</v>
          </cell>
        </row>
        <row r="200">
          <cell r="A200" t="str">
            <v>BNA/PROVLP</v>
          </cell>
          <cell r="E200">
            <v>1.55024107585204</v>
          </cell>
          <cell r="K200">
            <v>0</v>
          </cell>
          <cell r="N200">
            <v>1.55024107585204</v>
          </cell>
        </row>
        <row r="201">
          <cell r="A201" t="str">
            <v>BNA/SALUD</v>
          </cell>
          <cell r="G201">
            <v>6.1561009424821602</v>
          </cell>
          <cell r="M201">
            <v>6.1561009424821602</v>
          </cell>
          <cell r="N201">
            <v>12.31220188496432</v>
          </cell>
        </row>
        <row r="202">
          <cell r="A202" t="str">
            <v>BNA/TESORO/BCO</v>
          </cell>
          <cell r="E202">
            <v>0.589265512027491</v>
          </cell>
          <cell r="F202">
            <v>0.11816767945741209</v>
          </cell>
          <cell r="L202">
            <v>7.1170615696291711E-2</v>
          </cell>
          <cell r="N202">
            <v>0.77860380718119482</v>
          </cell>
        </row>
        <row r="203">
          <cell r="A203" t="str">
            <v>BNLH/PROVMI</v>
          </cell>
          <cell r="F203">
            <v>0.32500000000000001</v>
          </cell>
          <cell r="K203">
            <v>0.32500000000000001</v>
          </cell>
          <cell r="N203">
            <v>0.65</v>
          </cell>
        </row>
        <row r="204">
          <cell r="A204" t="str">
            <v>BODEN 2007 - II</v>
          </cell>
          <cell r="C204">
            <v>57.274916736589795</v>
          </cell>
          <cell r="I204">
            <v>57.274916736589795</v>
          </cell>
          <cell r="N204">
            <v>114.54983347317959</v>
          </cell>
        </row>
        <row r="205">
          <cell r="A205" t="str">
            <v>BODEN 2012 - II</v>
          </cell>
          <cell r="C205">
            <v>0</v>
          </cell>
          <cell r="I205">
            <v>45.980799879999999</v>
          </cell>
          <cell r="N205">
            <v>45.980799879999999</v>
          </cell>
        </row>
        <row r="206">
          <cell r="A206" t="str">
            <v>BODEN 2014 ($+CER)</v>
          </cell>
          <cell r="D206">
            <v>0</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G208">
            <v>0</v>
          </cell>
          <cell r="M208">
            <v>7.6175639259664401</v>
          </cell>
          <cell r="N208">
            <v>7.6175639259664401</v>
          </cell>
        </row>
        <row r="209">
          <cell r="A209" t="str">
            <v>BP06/B450-Fid1</v>
          </cell>
          <cell r="B209">
            <v>0</v>
          </cell>
          <cell r="D209">
            <v>0</v>
          </cell>
          <cell r="E209">
            <v>0</v>
          </cell>
          <cell r="F209">
            <v>0</v>
          </cell>
          <cell r="H209">
            <v>0</v>
          </cell>
          <cell r="I209">
            <v>0</v>
          </cell>
          <cell r="K209">
            <v>0</v>
          </cell>
          <cell r="L209">
            <v>0</v>
          </cell>
          <cell r="N209">
            <v>0</v>
          </cell>
        </row>
        <row r="210">
          <cell r="A210" t="str">
            <v>BP06/B450-Fid3</v>
          </cell>
          <cell r="B210">
            <v>0</v>
          </cell>
          <cell r="D210">
            <v>0</v>
          </cell>
          <cell r="F210">
            <v>0</v>
          </cell>
          <cell r="H210">
            <v>5.5275449393315398E-2</v>
          </cell>
          <cell r="N210">
            <v>5.5275449393315398E-2</v>
          </cell>
        </row>
        <row r="211">
          <cell r="A211" t="str">
            <v>BP06/B450-Fid4</v>
          </cell>
          <cell r="C211">
            <v>0</v>
          </cell>
          <cell r="D211">
            <v>0</v>
          </cell>
          <cell r="F211">
            <v>0</v>
          </cell>
          <cell r="G211">
            <v>0</v>
          </cell>
          <cell r="I211">
            <v>4.0092441715612902E-2</v>
          </cell>
          <cell r="N211">
            <v>4.0092441715612902E-2</v>
          </cell>
        </row>
        <row r="212">
          <cell r="A212" t="str">
            <v>BP07/B450</v>
          </cell>
          <cell r="B212">
            <v>0</v>
          </cell>
          <cell r="D212">
            <v>0</v>
          </cell>
          <cell r="E212">
            <v>0</v>
          </cell>
          <cell r="G212">
            <v>0</v>
          </cell>
          <cell r="H212">
            <v>0</v>
          </cell>
          <cell r="J212">
            <v>0</v>
          </cell>
          <cell r="K212">
            <v>0</v>
          </cell>
          <cell r="M212">
            <v>0</v>
          </cell>
          <cell r="N212">
            <v>0</v>
          </cell>
        </row>
        <row r="213">
          <cell r="A213" t="str">
            <v>BRA/TESORO</v>
          </cell>
          <cell r="F213">
            <v>0.12253164</v>
          </cell>
          <cell r="L213">
            <v>0.12253164</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N214">
            <v>1.6787863299999999</v>
          </cell>
        </row>
        <row r="215">
          <cell r="A215" t="str">
            <v>BT06</v>
          </cell>
          <cell r="F215">
            <v>26.13342284702447</v>
          </cell>
          <cell r="N215">
            <v>26.13342284702447</v>
          </cell>
        </row>
        <row r="216">
          <cell r="A216" t="str">
            <v>CAF I</v>
          </cell>
          <cell r="F216">
            <v>0</v>
          </cell>
          <cell r="L216">
            <v>0</v>
          </cell>
          <cell r="N216">
            <v>0</v>
          </cell>
        </row>
        <row r="217">
          <cell r="A217" t="str">
            <v>CCF06</v>
          </cell>
          <cell r="M217">
            <v>45.665320181103297</v>
          </cell>
          <cell r="N217">
            <v>45.665320181103297</v>
          </cell>
        </row>
        <row r="218">
          <cell r="A218" t="str">
            <v>CHINA/EJERCITO</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D220">
            <v>0</v>
          </cell>
          <cell r="F220">
            <v>180.14689091238688</v>
          </cell>
          <cell r="G220">
            <v>0</v>
          </cell>
          <cell r="J220">
            <v>0</v>
          </cell>
          <cell r="L220">
            <v>185.44532479331616</v>
          </cell>
          <cell r="M220">
            <v>0</v>
          </cell>
          <cell r="N220">
            <v>365.59221570570304</v>
          </cell>
        </row>
        <row r="221">
          <cell r="A221" t="str">
            <v>DBF/CONEA</v>
          </cell>
          <cell r="M221">
            <v>4.3933865520971001</v>
          </cell>
          <cell r="N221">
            <v>4.3933865520971001</v>
          </cell>
        </row>
        <row r="222">
          <cell r="A222" t="str">
            <v>DISC $+CER</v>
          </cell>
          <cell r="G222">
            <v>0</v>
          </cell>
          <cell r="M222">
            <v>0</v>
          </cell>
          <cell r="N222">
            <v>0</v>
          </cell>
        </row>
        <row r="223">
          <cell r="A223" t="str">
            <v>DISC EUR</v>
          </cell>
          <cell r="G223">
            <v>0</v>
          </cell>
          <cell r="M223">
            <v>0</v>
          </cell>
          <cell r="N223">
            <v>0</v>
          </cell>
        </row>
        <row r="224">
          <cell r="A224" t="str">
            <v>DISC JPY</v>
          </cell>
          <cell r="G224">
            <v>0</v>
          </cell>
          <cell r="M224">
            <v>0</v>
          </cell>
          <cell r="N224">
            <v>0</v>
          </cell>
        </row>
        <row r="225">
          <cell r="A225" t="str">
            <v>DISC USD</v>
          </cell>
          <cell r="G225">
            <v>0</v>
          </cell>
          <cell r="M225">
            <v>0</v>
          </cell>
          <cell r="N225">
            <v>0</v>
          </cell>
        </row>
        <row r="226">
          <cell r="A226" t="str">
            <v>DISD</v>
          </cell>
          <cell r="F226">
            <v>0</v>
          </cell>
          <cell r="L226">
            <v>0</v>
          </cell>
          <cell r="N226">
            <v>0</v>
          </cell>
        </row>
        <row r="227">
          <cell r="A227" t="str">
            <v>DISDDM</v>
          </cell>
          <cell r="F227">
            <v>0</v>
          </cell>
          <cell r="L227">
            <v>0</v>
          </cell>
          <cell r="N227">
            <v>0</v>
          </cell>
        </row>
        <row r="228">
          <cell r="A228" t="str">
            <v>EDC/YACYRETA</v>
          </cell>
          <cell r="D228">
            <v>2.3741216999999999</v>
          </cell>
          <cell r="J228">
            <v>2.3741216999999999</v>
          </cell>
          <cell r="N228">
            <v>4.7482433999999998</v>
          </cell>
        </row>
        <row r="229">
          <cell r="A229" t="str">
            <v>EEUU/TESORO</v>
          </cell>
          <cell r="D229">
            <v>0</v>
          </cell>
          <cell r="G229">
            <v>0</v>
          </cell>
          <cell r="J229">
            <v>2.6910750000000001</v>
          </cell>
          <cell r="M229">
            <v>0</v>
          </cell>
          <cell r="N229">
            <v>2.6910750000000001</v>
          </cell>
        </row>
        <row r="230">
          <cell r="A230" t="str">
            <v>EIB/VIALIDAD</v>
          </cell>
          <cell r="G230">
            <v>1.3048031499999999</v>
          </cell>
          <cell r="M230">
            <v>1.3484918300000002</v>
          </cell>
          <cell r="N230">
            <v>2.6532949800000001</v>
          </cell>
        </row>
        <row r="231">
          <cell r="A231" t="str">
            <v>EL/ARP-61</v>
          </cell>
          <cell r="C231">
            <v>0</v>
          </cell>
          <cell r="I231">
            <v>0</v>
          </cell>
          <cell r="N231">
            <v>0</v>
          </cell>
        </row>
        <row r="232">
          <cell r="A232" t="str">
            <v>EL/DEM-40</v>
          </cell>
          <cell r="E232">
            <v>221.59627312823</v>
          </cell>
          <cell r="N232">
            <v>221.59627312823</v>
          </cell>
        </row>
        <row r="233">
          <cell r="A233" t="str">
            <v>EL/DEM-44</v>
          </cell>
          <cell r="F233">
            <v>0</v>
          </cell>
          <cell r="N233">
            <v>0</v>
          </cell>
        </row>
        <row r="234">
          <cell r="A234" t="str">
            <v>EL/DEM-52</v>
          </cell>
          <cell r="J234">
            <v>0</v>
          </cell>
          <cell r="N234">
            <v>0</v>
          </cell>
        </row>
        <row r="235">
          <cell r="A235" t="str">
            <v>EL/DEM-55</v>
          </cell>
          <cell r="L235">
            <v>0</v>
          </cell>
          <cell r="N235">
            <v>0</v>
          </cell>
        </row>
        <row r="236">
          <cell r="A236" t="str">
            <v>EL/DEM-72</v>
          </cell>
          <cell r="K236">
            <v>0</v>
          </cell>
          <cell r="N236">
            <v>0</v>
          </cell>
        </row>
        <row r="237">
          <cell r="A237" t="str">
            <v>EL/DEM-76</v>
          </cell>
          <cell r="C237">
            <v>0</v>
          </cell>
          <cell r="N237">
            <v>0</v>
          </cell>
        </row>
        <row r="238">
          <cell r="A238" t="str">
            <v>EL/DEM-82</v>
          </cell>
          <cell r="H238">
            <v>0</v>
          </cell>
          <cell r="N238">
            <v>0</v>
          </cell>
        </row>
        <row r="239">
          <cell r="A239" t="str">
            <v>EL/DEM-86</v>
          </cell>
          <cell r="L239">
            <v>0</v>
          </cell>
          <cell r="N239">
            <v>0</v>
          </cell>
        </row>
        <row r="240">
          <cell r="A240" t="str">
            <v>EL/EUR-108</v>
          </cell>
          <cell r="B240">
            <v>0</v>
          </cell>
          <cell r="N240">
            <v>0</v>
          </cell>
        </row>
        <row r="241">
          <cell r="A241" t="str">
            <v>EL/EUR-114</v>
          </cell>
          <cell r="J241">
            <v>0</v>
          </cell>
          <cell r="N241">
            <v>0</v>
          </cell>
        </row>
        <row r="242">
          <cell r="A242" t="str">
            <v>EL/EUR-116</v>
          </cell>
          <cell r="C242">
            <v>0</v>
          </cell>
          <cell r="N242">
            <v>0</v>
          </cell>
        </row>
        <row r="243">
          <cell r="A243" t="str">
            <v>EL/EUR-80</v>
          </cell>
          <cell r="E243">
            <v>0</v>
          </cell>
          <cell r="N243">
            <v>0</v>
          </cell>
        </row>
        <row r="244">
          <cell r="A244" t="str">
            <v>EL/EUR-81</v>
          </cell>
          <cell r="F244">
            <v>0</v>
          </cell>
          <cell r="N244">
            <v>0</v>
          </cell>
        </row>
        <row r="245">
          <cell r="A245" t="str">
            <v>EL/EUR-85</v>
          </cell>
          <cell r="H245">
            <v>0</v>
          </cell>
          <cell r="N245">
            <v>0</v>
          </cell>
        </row>
        <row r="246">
          <cell r="A246" t="str">
            <v>EL/EUR-88</v>
          </cell>
          <cell r="C246">
            <v>0</v>
          </cell>
          <cell r="N246">
            <v>0</v>
          </cell>
        </row>
        <row r="247">
          <cell r="A247" t="str">
            <v>EL/EUR-92</v>
          </cell>
          <cell r="C247">
            <v>0</v>
          </cell>
          <cell r="N247">
            <v>0</v>
          </cell>
        </row>
        <row r="248">
          <cell r="A248" t="str">
            <v>EL/EUR-93</v>
          </cell>
          <cell r="E248">
            <v>217.43900973440699</v>
          </cell>
          <cell r="N248">
            <v>217.43900973440699</v>
          </cell>
        </row>
        <row r="249">
          <cell r="A249" t="str">
            <v>EL/EUR-95</v>
          </cell>
          <cell r="F249">
            <v>0</v>
          </cell>
          <cell r="N249">
            <v>0</v>
          </cell>
        </row>
        <row r="250">
          <cell r="A250" t="str">
            <v>EL/ITL-60</v>
          </cell>
          <cell r="B250">
            <v>0</v>
          </cell>
          <cell r="N250">
            <v>0</v>
          </cell>
        </row>
        <row r="251">
          <cell r="A251" t="str">
            <v>EL/ITL-69</v>
          </cell>
          <cell r="I251">
            <v>0</v>
          </cell>
          <cell r="N251">
            <v>0</v>
          </cell>
        </row>
        <row r="252">
          <cell r="A252" t="str">
            <v>EL/ITL-77</v>
          </cell>
          <cell r="K252">
            <v>0</v>
          </cell>
          <cell r="N252">
            <v>0</v>
          </cell>
        </row>
        <row r="253">
          <cell r="A253" t="str">
            <v>EL/JPY-39</v>
          </cell>
          <cell r="E253">
            <v>2.0258962388795902</v>
          </cell>
          <cell r="N253">
            <v>2.0258962388795902</v>
          </cell>
        </row>
        <row r="254">
          <cell r="A254" t="str">
            <v>EL/JPY-42</v>
          </cell>
          <cell r="E254">
            <v>8.8082445168677896</v>
          </cell>
          <cell r="N254">
            <v>8.8082445168677896</v>
          </cell>
        </row>
        <row r="255">
          <cell r="A255" t="str">
            <v>EL/JPY-46</v>
          </cell>
          <cell r="F255">
            <v>0.88082445168677903</v>
          </cell>
          <cell r="N255">
            <v>0.88082445168677903</v>
          </cell>
        </row>
        <row r="256">
          <cell r="A256" t="str">
            <v>EL/JPY-99</v>
          </cell>
          <cell r="I256">
            <v>0</v>
          </cell>
          <cell r="N256">
            <v>0</v>
          </cell>
        </row>
        <row r="257">
          <cell r="A257" t="str">
            <v>EL/LIB-67</v>
          </cell>
          <cell r="G257">
            <v>0</v>
          </cell>
          <cell r="N257">
            <v>0</v>
          </cell>
        </row>
        <row r="258">
          <cell r="A258" t="str">
            <v>EL/NLG-78</v>
          </cell>
          <cell r="C258">
            <v>0</v>
          </cell>
          <cell r="N258">
            <v>0</v>
          </cell>
        </row>
        <row r="259">
          <cell r="A259" t="str">
            <v>EL/USD-89</v>
          </cell>
          <cell r="D259">
            <v>0.54615119999999995</v>
          </cell>
          <cell r="J259">
            <v>0.54615119999999995</v>
          </cell>
          <cell r="N259">
            <v>1.0923023999999999</v>
          </cell>
        </row>
        <row r="260">
          <cell r="A260" t="str">
            <v>EN/YACYRETA</v>
          </cell>
          <cell r="D260">
            <v>1.386424E-2</v>
          </cell>
          <cell r="F260">
            <v>0.39573040999999998</v>
          </cell>
          <cell r="G260">
            <v>1.386424E-2</v>
          </cell>
          <cell r="L260">
            <v>0.16076685999999998</v>
          </cell>
          <cell r="N260">
            <v>0.58422574999999988</v>
          </cell>
        </row>
        <row r="261">
          <cell r="A261" t="str">
            <v>EXIMUS/YACYRETA</v>
          </cell>
          <cell r="F261">
            <v>11.608162530000001</v>
          </cell>
          <cell r="L261">
            <v>11.608162530000001</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E263">
            <v>0</v>
          </cell>
          <cell r="K263">
            <v>0</v>
          </cell>
          <cell r="N263">
            <v>0</v>
          </cell>
        </row>
        <row r="264">
          <cell r="A264" t="str">
            <v>FIDA 225</v>
          </cell>
          <cell r="G264">
            <v>0.446332133702941</v>
          </cell>
          <cell r="M264">
            <v>0.45597701699645604</v>
          </cell>
          <cell r="N264">
            <v>0.90230915069939699</v>
          </cell>
        </row>
        <row r="265">
          <cell r="A265" t="str">
            <v>FIDA 417</v>
          </cell>
          <cell r="G265">
            <v>0.15552810572994</v>
          </cell>
          <cell r="M265">
            <v>0.15552810572994</v>
          </cell>
          <cell r="N265">
            <v>0.31105621145987999</v>
          </cell>
        </row>
        <row r="266">
          <cell r="A266" t="str">
            <v>FIDA 514</v>
          </cell>
          <cell r="G266">
            <v>8.6038594155029412E-3</v>
          </cell>
          <cell r="M266">
            <v>8.6038594155029412E-3</v>
          </cell>
          <cell r="N266">
            <v>1.7207718831005882E-2</v>
          </cell>
        </row>
        <row r="267">
          <cell r="A267" t="str">
            <v>FKUW/PROVSF</v>
          </cell>
          <cell r="G267">
            <v>1.11886518315645</v>
          </cell>
          <cell r="M267">
            <v>1.11886518315645</v>
          </cell>
          <cell r="N267">
            <v>2.2377303663129</v>
          </cell>
        </row>
        <row r="268">
          <cell r="A268" t="str">
            <v>FMI 2000</v>
          </cell>
          <cell r="C268">
            <v>0</v>
          </cell>
          <cell r="N268">
            <v>0</v>
          </cell>
        </row>
        <row r="269">
          <cell r="A269" t="str">
            <v>FMI 2000/SRF</v>
          </cell>
          <cell r="B269">
            <v>138.622949059951</v>
          </cell>
          <cell r="C269">
            <v>0</v>
          </cell>
          <cell r="F269">
            <v>138.622949059951</v>
          </cell>
          <cell r="G269">
            <v>138.622949059951</v>
          </cell>
          <cell r="I269">
            <v>0</v>
          </cell>
          <cell r="J269">
            <v>138.622949059951</v>
          </cell>
          <cell r="L269">
            <v>0</v>
          </cell>
          <cell r="N269">
            <v>554.49179623980399</v>
          </cell>
        </row>
        <row r="270">
          <cell r="A270" t="str">
            <v>FMI 2003</v>
          </cell>
          <cell r="B270">
            <v>135.44799014765502</v>
          </cell>
          <cell r="C270">
            <v>0</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C271">
            <v>0</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C272">
            <v>0</v>
          </cell>
          <cell r="D272">
            <v>30.967962470571297</v>
          </cell>
          <cell r="F272">
            <v>0</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N274">
            <v>13.25130882474228</v>
          </cell>
        </row>
        <row r="275">
          <cell r="A275" t="str">
            <v>FONP 06/94</v>
          </cell>
          <cell r="D275">
            <v>3.1607262200000004</v>
          </cell>
          <cell r="E275">
            <v>0.15139385</v>
          </cell>
          <cell r="J275">
            <v>3.1607262200000004</v>
          </cell>
          <cell r="K275">
            <v>0.15139385</v>
          </cell>
          <cell r="N275">
            <v>6.6242401400000004</v>
          </cell>
        </row>
        <row r="276">
          <cell r="A276" t="str">
            <v>FONP 07/94</v>
          </cell>
          <cell r="C276">
            <v>2.0096328200000002</v>
          </cell>
          <cell r="I276">
            <v>2.0096328200000002</v>
          </cell>
          <cell r="N276">
            <v>4.0192656400000004</v>
          </cell>
        </row>
        <row r="277">
          <cell r="A277" t="str">
            <v>FONP 10/96</v>
          </cell>
          <cell r="F277">
            <v>0.70247727999999998</v>
          </cell>
          <cell r="L277">
            <v>0.70247727999999998</v>
          </cell>
          <cell r="N277">
            <v>1.40495456</v>
          </cell>
        </row>
        <row r="278">
          <cell r="A278" t="str">
            <v>FONP 12/02</v>
          </cell>
          <cell r="B278">
            <v>3.61875E-3</v>
          </cell>
          <cell r="H278">
            <v>3.61875E-3</v>
          </cell>
          <cell r="N278">
            <v>7.2375E-3</v>
          </cell>
        </row>
        <row r="279">
          <cell r="A279" t="str">
            <v>FONP 13/03</v>
          </cell>
          <cell r="D279">
            <v>0</v>
          </cell>
          <cell r="J279">
            <v>0</v>
          </cell>
          <cell r="N279">
            <v>0</v>
          </cell>
        </row>
        <row r="280">
          <cell r="A280" t="str">
            <v>FONP 14/04</v>
          </cell>
          <cell r="C280">
            <v>0</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E283">
            <v>0</v>
          </cell>
          <cell r="H283">
            <v>0</v>
          </cell>
          <cell r="K283">
            <v>0</v>
          </cell>
          <cell r="N283">
            <v>0</v>
          </cell>
        </row>
        <row r="284">
          <cell r="A284" t="str">
            <v>ICE/ASEGSAL</v>
          </cell>
          <cell r="B284">
            <v>0.10730121000000001</v>
          </cell>
          <cell r="H284">
            <v>0.10730121000000001</v>
          </cell>
          <cell r="N284">
            <v>0.21460242000000002</v>
          </cell>
        </row>
        <row r="285">
          <cell r="A285" t="str">
            <v>ICE/BANADE</v>
          </cell>
          <cell r="G285">
            <v>0.92688078000000007</v>
          </cell>
          <cell r="M285">
            <v>0.92688078000000007</v>
          </cell>
          <cell r="N285">
            <v>1.8537615600000001</v>
          </cell>
        </row>
        <row r="286">
          <cell r="A286" t="str">
            <v>ICE/BICE</v>
          </cell>
          <cell r="B286">
            <v>0.77098568000000001</v>
          </cell>
          <cell r="H286">
            <v>0.77098568000000001</v>
          </cell>
          <cell r="N286">
            <v>1.54197136</v>
          </cell>
        </row>
        <row r="287">
          <cell r="A287" t="str">
            <v>ICE/CORTE</v>
          </cell>
          <cell r="E287">
            <v>9.3219579999999996E-2</v>
          </cell>
          <cell r="K287">
            <v>9.3219579999999996E-2</v>
          </cell>
          <cell r="N287">
            <v>0.18643915999999999</v>
          </cell>
        </row>
        <row r="288">
          <cell r="A288" t="str">
            <v>ICE/DEFENSA</v>
          </cell>
          <cell r="B288">
            <v>0.72804878000000006</v>
          </cell>
          <cell r="H288">
            <v>0.72804878000000006</v>
          </cell>
          <cell r="N288">
            <v>1.4560975600000001</v>
          </cell>
        </row>
        <row r="289">
          <cell r="A289" t="str">
            <v>ICE/EDUCACION</v>
          </cell>
          <cell r="B289">
            <v>0.43121872999999999</v>
          </cell>
          <cell r="H289">
            <v>0.43121872999999999</v>
          </cell>
          <cell r="N289">
            <v>0.86243745999999999</v>
          </cell>
        </row>
        <row r="290">
          <cell r="A290" t="str">
            <v>ICE/JUSTICIA</v>
          </cell>
          <cell r="B290">
            <v>9.8774089999999995E-2</v>
          </cell>
          <cell r="H290">
            <v>9.8774089999999995E-2</v>
          </cell>
          <cell r="N290">
            <v>0.19754817999999999</v>
          </cell>
        </row>
        <row r="291">
          <cell r="A291" t="str">
            <v>ICE/MCBA</v>
          </cell>
          <cell r="G291">
            <v>0.35395259000000001</v>
          </cell>
          <cell r="M291">
            <v>0.35395259000000001</v>
          </cell>
          <cell r="N291">
            <v>0.70790518000000002</v>
          </cell>
        </row>
        <row r="292">
          <cell r="A292" t="str">
            <v>ICE/PREFEC</v>
          </cell>
          <cell r="G292">
            <v>6.6803979999999999E-2</v>
          </cell>
          <cell r="M292">
            <v>6.6803979999999999E-2</v>
          </cell>
          <cell r="N292">
            <v>0.13360796</v>
          </cell>
        </row>
        <row r="293">
          <cell r="A293" t="str">
            <v>ICE/PRES</v>
          </cell>
          <cell r="B293">
            <v>1.5233170000000001E-2</v>
          </cell>
          <cell r="H293">
            <v>1.5233170000000001E-2</v>
          </cell>
          <cell r="N293">
            <v>3.0466340000000001E-2</v>
          </cell>
        </row>
        <row r="294">
          <cell r="A294" t="str">
            <v>ICE/PROVCB</v>
          </cell>
          <cell r="E294">
            <v>0.62365181000000003</v>
          </cell>
          <cell r="K294">
            <v>0.62365181000000003</v>
          </cell>
          <cell r="N294">
            <v>1.2473036200000001</v>
          </cell>
        </row>
        <row r="295">
          <cell r="A295" t="str">
            <v>ICE/SALUD</v>
          </cell>
          <cell r="F295">
            <v>2.34358567</v>
          </cell>
          <cell r="L295">
            <v>2.34358567</v>
          </cell>
          <cell r="N295">
            <v>4.6871713399999999</v>
          </cell>
        </row>
        <row r="296">
          <cell r="A296" t="str">
            <v>ICE/SALUDPBA</v>
          </cell>
          <cell r="B296">
            <v>0.64464681999999995</v>
          </cell>
          <cell r="H296">
            <v>0.64464681999999995</v>
          </cell>
          <cell r="N296">
            <v>1.2892936399999999</v>
          </cell>
        </row>
        <row r="297">
          <cell r="A297" t="str">
            <v>ICE/VIALIDAD</v>
          </cell>
          <cell r="D297">
            <v>0.12129997000000001</v>
          </cell>
          <cell r="J297">
            <v>0.12129997000000001</v>
          </cell>
          <cell r="N297">
            <v>0.24259994000000001</v>
          </cell>
        </row>
        <row r="298">
          <cell r="A298" t="str">
            <v>ICO/CBA</v>
          </cell>
          <cell r="E298">
            <v>0</v>
          </cell>
          <cell r="K298">
            <v>0</v>
          </cell>
          <cell r="N298">
            <v>0</v>
          </cell>
        </row>
        <row r="299">
          <cell r="A299" t="str">
            <v>ICO/SALUD</v>
          </cell>
          <cell r="E299">
            <v>0</v>
          </cell>
          <cell r="K299">
            <v>0</v>
          </cell>
          <cell r="N299">
            <v>0</v>
          </cell>
        </row>
        <row r="300">
          <cell r="A300" t="str">
            <v>IRB/RELEXT</v>
          </cell>
          <cell r="D300">
            <v>3.7286864559548097E-3</v>
          </cell>
          <cell r="G300">
            <v>3.8027160197091699E-3</v>
          </cell>
          <cell r="J300">
            <v>3.8781997356087E-3</v>
          </cell>
          <cell r="M300">
            <v>3.9551736570123796E-3</v>
          </cell>
          <cell r="N300">
            <v>1.5364775868285059E-2</v>
          </cell>
        </row>
        <row r="301">
          <cell r="A301" t="str">
            <v>ISTBSP/SALUD</v>
          </cell>
          <cell r="D301">
            <v>0.86759571999999996</v>
          </cell>
          <cell r="J301">
            <v>0.86759571999999996</v>
          </cell>
          <cell r="N301">
            <v>1.7351914399999999</v>
          </cell>
        </row>
        <row r="302">
          <cell r="A302" t="str">
            <v>JBIC/HIDRONOR</v>
          </cell>
          <cell r="F302">
            <v>3.32002994803136</v>
          </cell>
          <cell r="L302">
            <v>3.4176869549898701</v>
          </cell>
          <cell r="N302">
            <v>6.7377169030212301</v>
          </cell>
        </row>
        <row r="303">
          <cell r="A303" t="str">
            <v>JBIC/PROV</v>
          </cell>
          <cell r="C303">
            <v>1.3805273231744899</v>
          </cell>
          <cell r="I303">
            <v>1.3805273231744899</v>
          </cell>
          <cell r="N303">
            <v>2.7610546463489798</v>
          </cell>
        </row>
        <row r="304">
          <cell r="A304" t="str">
            <v>JBIC/PROVBA</v>
          </cell>
          <cell r="D304">
            <v>1.1033647494054399</v>
          </cell>
          <cell r="J304">
            <v>1.1033647494054399</v>
          </cell>
          <cell r="N304">
            <v>2.2067294988108799</v>
          </cell>
        </row>
        <row r="305">
          <cell r="A305" t="str">
            <v>JBIC/TESORO</v>
          </cell>
          <cell r="E305">
            <v>54.860688804721242</v>
          </cell>
          <cell r="K305">
            <v>21.401479785078841</v>
          </cell>
          <cell r="N305">
            <v>76.262168589800083</v>
          </cell>
        </row>
        <row r="306">
          <cell r="A306" t="str">
            <v>KFW/CONEA</v>
          </cell>
          <cell r="D306">
            <v>22.385850546809241</v>
          </cell>
          <cell r="J306">
            <v>22.385850546809241</v>
          </cell>
          <cell r="N306">
            <v>44.771701093618482</v>
          </cell>
        </row>
        <row r="307">
          <cell r="A307" t="str">
            <v>KFW/INTI</v>
          </cell>
          <cell r="G307">
            <v>0.28425349116692722</v>
          </cell>
          <cell r="M307">
            <v>0.28425349116692722</v>
          </cell>
          <cell r="N307">
            <v>0.56850698233385444</v>
          </cell>
        </row>
        <row r="308">
          <cell r="A308" t="str">
            <v>KFW/NASA</v>
          </cell>
          <cell r="C308">
            <v>0.53056723951448193</v>
          </cell>
          <cell r="I308">
            <v>0.53056723951448193</v>
          </cell>
          <cell r="N308">
            <v>1.0611344790289639</v>
          </cell>
        </row>
        <row r="309">
          <cell r="A309" t="str">
            <v>KFW/YACYRETA</v>
          </cell>
          <cell r="F309">
            <v>0.34118306693907002</v>
          </cell>
          <cell r="L309">
            <v>0.34118306693907002</v>
          </cell>
          <cell r="N309">
            <v>0.68236613387814005</v>
          </cell>
        </row>
        <row r="310">
          <cell r="A310" t="str">
            <v>MEDIO/BANADE</v>
          </cell>
          <cell r="D310">
            <v>8.9941845931979306E-2</v>
          </cell>
          <cell r="E310">
            <v>4.6278854945318999</v>
          </cell>
          <cell r="F310">
            <v>2.1660289508472501</v>
          </cell>
          <cell r="G310">
            <v>1.9980904458598698</v>
          </cell>
          <cell r="J310">
            <v>8.9941845931979306E-2</v>
          </cell>
          <cell r="K310">
            <v>4.6278854945318999</v>
          </cell>
          <cell r="L310">
            <v>2.1660289508472501</v>
          </cell>
          <cell r="M310">
            <v>1.9980904458598698</v>
          </cell>
          <cell r="N310">
            <v>17.763893474342002</v>
          </cell>
        </row>
        <row r="311">
          <cell r="A311" t="str">
            <v>MEDIO/BCRA</v>
          </cell>
          <cell r="D311">
            <v>1.4191061399999998</v>
          </cell>
          <cell r="E311">
            <v>1.4385553799999999</v>
          </cell>
          <cell r="J311">
            <v>1.4191061399999998</v>
          </cell>
          <cell r="K311">
            <v>1.4385553799999999</v>
          </cell>
          <cell r="N311">
            <v>5.7153230399999995</v>
          </cell>
        </row>
        <row r="312">
          <cell r="A312" t="str">
            <v>MEDIO/HIDRONOR</v>
          </cell>
          <cell r="E312">
            <v>6.5103881744982606E-2</v>
          </cell>
          <cell r="K312">
            <v>6.5103881744982606E-2</v>
          </cell>
          <cell r="N312">
            <v>0.13020776348996521</v>
          </cell>
        </row>
        <row r="313">
          <cell r="A313" t="str">
            <v>MEDIO/JUSTICIA</v>
          </cell>
          <cell r="F313">
            <v>5.6662050000000005E-2</v>
          </cell>
          <cell r="L313">
            <v>5.6662050000000005E-2</v>
          </cell>
          <cell r="N313">
            <v>0.11332410000000001</v>
          </cell>
        </row>
        <row r="314">
          <cell r="A314" t="str">
            <v>MEDIO/NASA</v>
          </cell>
          <cell r="F314">
            <v>0.239855726475183</v>
          </cell>
          <cell r="L314">
            <v>0.239855726475183</v>
          </cell>
          <cell r="N314">
            <v>0.47971145295036599</v>
          </cell>
        </row>
        <row r="315">
          <cell r="A315" t="str">
            <v>MEDIO/PROVBA</v>
          </cell>
          <cell r="G315">
            <v>0.473955462083884</v>
          </cell>
          <cell r="M315">
            <v>0.473955462083884</v>
          </cell>
          <cell r="N315">
            <v>0.94791092416776801</v>
          </cell>
        </row>
        <row r="316">
          <cell r="A316" t="str">
            <v>MEDIO/SALUD</v>
          </cell>
          <cell r="F316">
            <v>0.57456817690181494</v>
          </cell>
          <cell r="L316">
            <v>0.57456817690181494</v>
          </cell>
          <cell r="N316">
            <v>1.1491363538036299</v>
          </cell>
        </row>
        <row r="317">
          <cell r="A317" t="str">
            <v>MEDIO/YACYRETA</v>
          </cell>
          <cell r="B317">
            <v>4.9872034611224594E-2</v>
          </cell>
          <cell r="H317">
            <v>4.9872034611224594E-2</v>
          </cell>
          <cell r="N317">
            <v>9.9744069222449189E-2</v>
          </cell>
        </row>
        <row r="318">
          <cell r="A318" t="str">
            <v>OCMO</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H334">
            <v>0</v>
          </cell>
          <cell r="I334">
            <v>0</v>
          </cell>
          <cell r="J334">
            <v>0</v>
          </cell>
          <cell r="K334">
            <v>0</v>
          </cell>
          <cell r="L334">
            <v>0</v>
          </cell>
          <cell r="M334">
            <v>0</v>
          </cell>
          <cell r="N334">
            <v>0</v>
          </cell>
        </row>
        <row r="335">
          <cell r="A335" t="str">
            <v>P BG19/31</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N340">
            <v>25.056992935139</v>
          </cell>
        </row>
        <row r="341">
          <cell r="A341" t="str">
            <v>P BP03/B405 (Radar II)</v>
          </cell>
          <cell r="B341">
            <v>0</v>
          </cell>
          <cell r="C341">
            <v>0</v>
          </cell>
          <cell r="D341">
            <v>0</v>
          </cell>
          <cell r="E341">
            <v>0</v>
          </cell>
          <cell r="F341">
            <v>22.885172933019899</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N349">
            <v>634.99859723992222</v>
          </cell>
        </row>
        <row r="350">
          <cell r="A350" t="str">
            <v>P BT03Flot</v>
          </cell>
          <cell r="B350">
            <v>0</v>
          </cell>
          <cell r="C350">
            <v>0</v>
          </cell>
          <cell r="D350">
            <v>0</v>
          </cell>
          <cell r="E350">
            <v>0</v>
          </cell>
          <cell r="F350">
            <v>0</v>
          </cell>
          <cell r="G350">
            <v>0</v>
          </cell>
          <cell r="H350">
            <v>70.211776324267632</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CG5">
            <v>4.470872</v>
          </cell>
          <cell r="CH5">
            <v>0</v>
          </cell>
        </row>
        <row r="6">
          <cell r="A6" t="str">
            <v>ARMADA-CCI</v>
          </cell>
          <cell r="B6">
            <v>1.0782157285223366</v>
          </cell>
          <cell r="CG6">
            <v>1.0782157285223366</v>
          </cell>
          <cell r="CH6">
            <v>0</v>
          </cell>
        </row>
        <row r="7">
          <cell r="A7" t="str">
            <v>BD07-I $</v>
          </cell>
          <cell r="B7">
            <v>235.99412550652502</v>
          </cell>
          <cell r="CG7">
            <v>235.99412550652502</v>
          </cell>
          <cell r="CH7">
            <v>0</v>
          </cell>
        </row>
        <row r="8">
          <cell r="A8" t="str">
            <v>BD08-UCP</v>
          </cell>
          <cell r="B8">
            <v>216.36737094959</v>
          </cell>
          <cell r="C8">
            <v>216.84379087782401</v>
          </cell>
          <cell r="CG8">
            <v>433.211161827414</v>
          </cell>
          <cell r="CH8">
            <v>0</v>
          </cell>
        </row>
        <row r="9">
          <cell r="A9" t="str">
            <v>BD11-UCP</v>
          </cell>
          <cell r="B9">
            <v>364.40039061493195</v>
          </cell>
          <cell r="C9">
            <v>364.40039061493195</v>
          </cell>
          <cell r="D9">
            <v>364.40039061493195</v>
          </cell>
          <cell r="E9">
            <v>364.40039061493195</v>
          </cell>
          <cell r="F9">
            <v>122.4875262562537</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CG11">
            <v>1718.2369749999998</v>
          </cell>
          <cell r="CH11">
            <v>981.84969999999998</v>
          </cell>
        </row>
        <row r="12">
          <cell r="A12" t="str">
            <v>BERL/YACYRETA</v>
          </cell>
          <cell r="B12">
            <v>1.1639649320995078</v>
          </cell>
          <cell r="C12">
            <v>1.1639649320995078</v>
          </cell>
          <cell r="D12">
            <v>1.1639649320995078</v>
          </cell>
          <cell r="E12">
            <v>1.1639647878860719</v>
          </cell>
          <cell r="CG12">
            <v>4.6558595841845953</v>
          </cell>
          <cell r="CH12">
            <v>1.1639647878860719</v>
          </cell>
        </row>
        <row r="13">
          <cell r="A13" t="str">
            <v>BESP</v>
          </cell>
          <cell r="B13">
            <v>0</v>
          </cell>
          <cell r="C13">
            <v>54.704999999999998</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CG17">
            <v>1.555898314112825E-2</v>
          </cell>
          <cell r="CH17">
            <v>0</v>
          </cell>
        </row>
        <row r="18">
          <cell r="A18" t="str">
            <v>BG09/09</v>
          </cell>
          <cell r="B18">
            <v>0</v>
          </cell>
          <cell r="C18">
            <v>0</v>
          </cell>
          <cell r="D18">
            <v>384.63801000000001</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CG24">
            <v>168.03500099999999</v>
          </cell>
          <cell r="CH24">
            <v>168.03500099999999</v>
          </cell>
        </row>
        <row r="25">
          <cell r="A25" t="str">
            <v>BG16/08$</v>
          </cell>
          <cell r="B25">
            <v>0</v>
          </cell>
          <cell r="C25">
            <v>595.39718800000003</v>
          </cell>
          <cell r="CG25">
            <v>595.39718800000003</v>
          </cell>
          <cell r="CH25">
            <v>0</v>
          </cell>
        </row>
        <row r="26">
          <cell r="A26" t="str">
            <v>BG17/08</v>
          </cell>
          <cell r="B26">
            <v>146.96242316000001</v>
          </cell>
          <cell r="C26">
            <v>147.13884864000002</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CG59">
            <v>42.771410026643899</v>
          </cell>
          <cell r="CH59">
            <v>19.558084755754219</v>
          </cell>
        </row>
        <row r="60">
          <cell r="A60" t="str">
            <v>BID 214</v>
          </cell>
          <cell r="B60">
            <v>1.1255457057415301</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CG64">
            <v>17.160244797452577</v>
          </cell>
          <cell r="CH64">
            <v>9.4319756438839804</v>
          </cell>
        </row>
        <row r="65">
          <cell r="A65" t="str">
            <v>BID 528</v>
          </cell>
          <cell r="B65">
            <v>1.4172927452367021</v>
          </cell>
          <cell r="C65">
            <v>0.80119738291167508</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CG67">
            <v>2.1777771242882014</v>
          </cell>
          <cell r="CH67">
            <v>1.4024888727780631</v>
          </cell>
        </row>
        <row r="68">
          <cell r="A68" t="str">
            <v>BID 555</v>
          </cell>
          <cell r="B68">
            <v>19.423111048239779</v>
          </cell>
          <cell r="C68">
            <v>19.031928119415351</v>
          </cell>
          <cell r="CG68">
            <v>38.45503916765513</v>
          </cell>
          <cell r="CH68">
            <v>0</v>
          </cell>
        </row>
        <row r="69">
          <cell r="A69" t="str">
            <v>BID 583</v>
          </cell>
          <cell r="B69">
            <v>18.2327435049272</v>
          </cell>
          <cell r="C69">
            <v>18.2327435049272</v>
          </cell>
          <cell r="D69">
            <v>18.2327435049272</v>
          </cell>
          <cell r="E69">
            <v>9.1160614704192096</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CG74">
            <v>11.455432347490689</v>
          </cell>
          <cell r="CH74">
            <v>5.2078816673025692</v>
          </cell>
        </row>
        <row r="75">
          <cell r="A75" t="str">
            <v>BID 661</v>
          </cell>
          <cell r="B75">
            <v>0.83011475000000001</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CG77">
            <v>1.324000720392716</v>
          </cell>
          <cell r="CH77">
            <v>0.601816279053494</v>
          </cell>
        </row>
        <row r="78">
          <cell r="A78" t="str">
            <v>BID 718</v>
          </cell>
          <cell r="B78">
            <v>1.1296470600000001</v>
          </cell>
          <cell r="C78">
            <v>1.1296470600000001</v>
          </cell>
          <cell r="D78">
            <v>1.12964704</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CG85">
            <v>103.62545165701547</v>
          </cell>
          <cell r="CH85">
            <v>62.642404479625732</v>
          </cell>
        </row>
        <row r="86">
          <cell r="A86" t="str">
            <v>BID 798</v>
          </cell>
          <cell r="B86">
            <v>3.60968702865364</v>
          </cell>
          <cell r="C86">
            <v>3.60968702865364</v>
          </cell>
          <cell r="D86">
            <v>1.63205345280628</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CG94">
            <v>0.44557983999999995</v>
          </cell>
          <cell r="CH94">
            <v>0.31827129999999998</v>
          </cell>
        </row>
        <row r="95">
          <cell r="A95" t="str">
            <v>BID 865</v>
          </cell>
          <cell r="B95">
            <v>72.002536991234194</v>
          </cell>
          <cell r="C95">
            <v>72.002536991234194</v>
          </cell>
          <cell r="D95">
            <v>72.002536991234194</v>
          </cell>
          <cell r="E95">
            <v>35.350511384996402</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CG110">
            <v>1.1085901599999999</v>
          </cell>
          <cell r="CH110">
            <v>0.27714753999999997</v>
          </cell>
        </row>
        <row r="111">
          <cell r="A111" t="str">
            <v>BIRF 3280</v>
          </cell>
          <cell r="B111">
            <v>16.406802280000001</v>
          </cell>
          <cell r="CG111">
            <v>16.406802280000001</v>
          </cell>
          <cell r="CH111">
            <v>0</v>
          </cell>
        </row>
        <row r="112">
          <cell r="A112" t="str">
            <v>BIRF 3281</v>
          </cell>
          <cell r="B112">
            <v>3.2465995699999999</v>
          </cell>
          <cell r="CG112">
            <v>3.2465995699999999</v>
          </cell>
          <cell r="CH112">
            <v>0</v>
          </cell>
        </row>
        <row r="113">
          <cell r="A113" t="str">
            <v>BIRF 3291</v>
          </cell>
          <cell r="B113">
            <v>25</v>
          </cell>
          <cell r="C113">
            <v>12.5</v>
          </cell>
          <cell r="CG113">
            <v>37.5</v>
          </cell>
          <cell r="CH113">
            <v>0</v>
          </cell>
        </row>
        <row r="114">
          <cell r="A114" t="str">
            <v>BIRF 3292</v>
          </cell>
          <cell r="B114">
            <v>1.91872</v>
          </cell>
          <cell r="C114">
            <v>0.91944961999999997</v>
          </cell>
          <cell r="CG114">
            <v>2.8381696199999999</v>
          </cell>
          <cell r="CH114">
            <v>0</v>
          </cell>
        </row>
        <row r="115">
          <cell r="A115" t="str">
            <v>BIRF 3297</v>
          </cell>
          <cell r="B115">
            <v>2.7358324499999997</v>
          </cell>
          <cell r="C115">
            <v>1.35468699</v>
          </cell>
          <cell r="CG115">
            <v>4.0905194399999996</v>
          </cell>
          <cell r="CH115">
            <v>0</v>
          </cell>
        </row>
        <row r="116">
          <cell r="A116" t="str">
            <v>BIRF 3362</v>
          </cell>
          <cell r="B116">
            <v>1.92</v>
          </cell>
          <cell r="C116">
            <v>1.88</v>
          </cell>
          <cell r="CG116">
            <v>3.8</v>
          </cell>
          <cell r="CH116">
            <v>0</v>
          </cell>
        </row>
        <row r="117">
          <cell r="A117" t="str">
            <v>BIRF 3394</v>
          </cell>
          <cell r="B117">
            <v>35.094999999999999</v>
          </cell>
          <cell r="C117">
            <v>37.854999999999997</v>
          </cell>
          <cell r="CG117">
            <v>72.95</v>
          </cell>
          <cell r="CH117">
            <v>0</v>
          </cell>
        </row>
        <row r="118">
          <cell r="A118" t="str">
            <v>BIRF 343</v>
          </cell>
          <cell r="B118">
            <v>0.33935199999999999</v>
          </cell>
          <cell r="C118">
            <v>0.33935199999999999</v>
          </cell>
          <cell r="D118">
            <v>0.33935199999999999</v>
          </cell>
          <cell r="E118">
            <v>0.17068696999999999</v>
          </cell>
          <cell r="CG118">
            <v>1.1887429700000001</v>
          </cell>
          <cell r="CH118">
            <v>0.17068696999999999</v>
          </cell>
        </row>
        <row r="119">
          <cell r="A119" t="str">
            <v>BIRF 3460</v>
          </cell>
          <cell r="B119">
            <v>1.6590552000000001</v>
          </cell>
          <cell r="C119">
            <v>1.6590552000000001</v>
          </cell>
          <cell r="D119">
            <v>0.89182019999999995</v>
          </cell>
          <cell r="CG119">
            <v>4.2099305999999999</v>
          </cell>
          <cell r="CH119">
            <v>0</v>
          </cell>
        </row>
        <row r="120">
          <cell r="A120" t="str">
            <v>BIRF 352</v>
          </cell>
          <cell r="B120">
            <v>6.1351379999999997E-2</v>
          </cell>
          <cell r="C120">
            <v>6.1351379999999997E-2</v>
          </cell>
          <cell r="CG120">
            <v>0.12270275999999999</v>
          </cell>
          <cell r="CH120">
            <v>0</v>
          </cell>
        </row>
        <row r="121">
          <cell r="A121" t="str">
            <v>BIRF 3520</v>
          </cell>
          <cell r="B121">
            <v>29.92</v>
          </cell>
          <cell r="C121">
            <v>32.24</v>
          </cell>
          <cell r="D121">
            <v>34.922081599999999</v>
          </cell>
          <cell r="CG121">
            <v>97.082081599999995</v>
          </cell>
          <cell r="CH121">
            <v>0</v>
          </cell>
        </row>
        <row r="122">
          <cell r="A122" t="str">
            <v>BIRF 3521</v>
          </cell>
          <cell r="B122">
            <v>16.64554983</v>
          </cell>
          <cell r="C122">
            <v>17.936549410000001</v>
          </cell>
          <cell r="D122">
            <v>19.97296309</v>
          </cell>
          <cell r="CG122">
            <v>54.555062330000005</v>
          </cell>
          <cell r="CH122">
            <v>0</v>
          </cell>
        </row>
        <row r="123">
          <cell r="A123" t="str">
            <v>BIRF 3555</v>
          </cell>
          <cell r="B123">
            <v>45</v>
          </cell>
          <cell r="C123">
            <v>22.5</v>
          </cell>
          <cell r="CG123">
            <v>67.5</v>
          </cell>
          <cell r="CH123">
            <v>0</v>
          </cell>
        </row>
        <row r="124">
          <cell r="A124" t="str">
            <v>BIRF 3556</v>
          </cell>
          <cell r="B124">
            <v>28.824999999999999</v>
          </cell>
          <cell r="C124">
            <v>31.06</v>
          </cell>
          <cell r="D124">
            <v>33.465000000000003</v>
          </cell>
          <cell r="E124">
            <v>17.68</v>
          </cell>
          <cell r="CG124">
            <v>111.03</v>
          </cell>
          <cell r="CH124">
            <v>17.68</v>
          </cell>
        </row>
        <row r="125">
          <cell r="A125" t="str">
            <v>BIRF 3558</v>
          </cell>
          <cell r="B125">
            <v>40</v>
          </cell>
          <cell r="C125">
            <v>20</v>
          </cell>
          <cell r="CG125">
            <v>60</v>
          </cell>
          <cell r="CH125">
            <v>0</v>
          </cell>
        </row>
        <row r="126">
          <cell r="A126" t="str">
            <v>BIRF 3611</v>
          </cell>
          <cell r="B126">
            <v>32.505600000000001</v>
          </cell>
          <cell r="C126">
            <v>16.25408298</v>
          </cell>
          <cell r="CG126">
            <v>48.759682980000001</v>
          </cell>
          <cell r="CH126">
            <v>0</v>
          </cell>
        </row>
        <row r="127">
          <cell r="A127" t="str">
            <v>BIRF 3643</v>
          </cell>
          <cell r="B127">
            <v>9.9567999999999994</v>
          </cell>
          <cell r="C127">
            <v>9.9570450500000014</v>
          </cell>
          <cell r="CG127">
            <v>19.913845049999999</v>
          </cell>
          <cell r="CH127">
            <v>0</v>
          </cell>
        </row>
        <row r="128">
          <cell r="A128" t="str">
            <v>BIRF 3709</v>
          </cell>
          <cell r="B128">
            <v>13.293480000000001</v>
          </cell>
          <cell r="C128">
            <v>13.293480000000001</v>
          </cell>
          <cell r="D128">
            <v>6.6517095300000006</v>
          </cell>
          <cell r="CG128">
            <v>33.238669530000003</v>
          </cell>
          <cell r="CH128">
            <v>0</v>
          </cell>
        </row>
        <row r="129">
          <cell r="A129" t="str">
            <v>BIRF 3710</v>
          </cell>
          <cell r="B129">
            <v>0.68599999999999994</v>
          </cell>
          <cell r="C129">
            <v>0.68599999999999994</v>
          </cell>
          <cell r="D129">
            <v>0.34340424999999997</v>
          </cell>
          <cell r="CG129">
            <v>1.7154042499999997</v>
          </cell>
          <cell r="CH129">
            <v>0</v>
          </cell>
        </row>
        <row r="130">
          <cell r="A130" t="str">
            <v>BIRF 3794</v>
          </cell>
          <cell r="B130">
            <v>16.772862919999998</v>
          </cell>
          <cell r="C130">
            <v>16.772862919999998</v>
          </cell>
          <cell r="D130">
            <v>14.712936879999997</v>
          </cell>
          <cell r="CG130">
            <v>48.25866271999999</v>
          </cell>
          <cell r="CH130">
            <v>0</v>
          </cell>
        </row>
        <row r="131">
          <cell r="A131" t="str">
            <v>BIRF 3836</v>
          </cell>
          <cell r="B131">
            <v>30</v>
          </cell>
          <cell r="C131">
            <v>30</v>
          </cell>
          <cell r="D131">
            <v>30</v>
          </cell>
          <cell r="E131">
            <v>15</v>
          </cell>
          <cell r="CG131">
            <v>105</v>
          </cell>
          <cell r="CH131">
            <v>15</v>
          </cell>
        </row>
        <row r="132">
          <cell r="A132" t="str">
            <v>BIRF 3860</v>
          </cell>
          <cell r="B132">
            <v>18.868078499999999</v>
          </cell>
          <cell r="C132">
            <v>18.868078499999999</v>
          </cell>
          <cell r="D132">
            <v>18.868078499999999</v>
          </cell>
          <cell r="E132">
            <v>9.3447041500000001</v>
          </cell>
          <cell r="CG132">
            <v>65.94893965</v>
          </cell>
          <cell r="CH132">
            <v>9.3447041500000001</v>
          </cell>
        </row>
        <row r="133">
          <cell r="A133" t="str">
            <v>BIRF 3877</v>
          </cell>
          <cell r="B133">
            <v>22.373241579999998</v>
          </cell>
          <cell r="C133">
            <v>22.373241579999998</v>
          </cell>
          <cell r="D133">
            <v>22.373241579999998</v>
          </cell>
          <cell r="E133">
            <v>11.07073782</v>
          </cell>
          <cell r="CG133">
            <v>78.19046256</v>
          </cell>
          <cell r="CH133">
            <v>11.07073782</v>
          </cell>
        </row>
        <row r="134">
          <cell r="A134" t="str">
            <v>BIRF 3878</v>
          </cell>
          <cell r="B134">
            <v>50</v>
          </cell>
          <cell r="C134">
            <v>50</v>
          </cell>
          <cell r="D134">
            <v>50</v>
          </cell>
          <cell r="E134">
            <v>50</v>
          </cell>
          <cell r="CG134">
            <v>200</v>
          </cell>
          <cell r="CH134">
            <v>50</v>
          </cell>
        </row>
        <row r="135">
          <cell r="A135" t="str">
            <v>BIRF 3921</v>
          </cell>
          <cell r="B135">
            <v>12.827</v>
          </cell>
          <cell r="C135">
            <v>12.827</v>
          </cell>
          <cell r="D135">
            <v>12.827</v>
          </cell>
          <cell r="E135">
            <v>12.82918974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CG136">
            <v>157.22222390000002</v>
          </cell>
          <cell r="CH136">
            <v>27.6666667</v>
          </cell>
        </row>
        <row r="137">
          <cell r="A137" t="str">
            <v>BIRF 3927</v>
          </cell>
          <cell r="B137">
            <v>2.7725239200000003</v>
          </cell>
          <cell r="C137">
            <v>2.7725239200000003</v>
          </cell>
          <cell r="D137">
            <v>2.7725239200000003</v>
          </cell>
          <cell r="E137">
            <v>2.75777261</v>
          </cell>
          <cell r="CG137">
            <v>11.07534437</v>
          </cell>
          <cell r="CH137">
            <v>2.75777261</v>
          </cell>
        </row>
        <row r="138">
          <cell r="A138" t="str">
            <v>BIRF 3931</v>
          </cell>
          <cell r="B138">
            <v>7.4462399999999995</v>
          </cell>
          <cell r="C138">
            <v>7.4462399999999995</v>
          </cell>
          <cell r="D138">
            <v>7.4462399999999995</v>
          </cell>
          <cell r="E138">
            <v>7.4499713200000004</v>
          </cell>
          <cell r="CG138">
            <v>29.788691319999998</v>
          </cell>
          <cell r="CH138">
            <v>7.4499713200000004</v>
          </cell>
        </row>
        <row r="139">
          <cell r="A139" t="str">
            <v>BIRF 3948</v>
          </cell>
          <cell r="B139">
            <v>1.00039368</v>
          </cell>
          <cell r="C139">
            <v>1.00039368</v>
          </cell>
          <cell r="D139">
            <v>1.00039368</v>
          </cell>
          <cell r="E139">
            <v>1.0658192099999999</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CG141">
            <v>4.27452539</v>
          </cell>
          <cell r="CH141">
            <v>1.4354029099999999</v>
          </cell>
        </row>
        <row r="142">
          <cell r="A142" t="str">
            <v>BIRF 3960</v>
          </cell>
          <cell r="B142">
            <v>2.2568000000000001</v>
          </cell>
          <cell r="C142">
            <v>2.2568000000000001</v>
          </cell>
          <cell r="D142">
            <v>2.2568000000000001</v>
          </cell>
          <cell r="E142">
            <v>2.2573534</v>
          </cell>
          <cell r="CG142">
            <v>9.0277533999999999</v>
          </cell>
          <cell r="CH142">
            <v>2.2573534</v>
          </cell>
        </row>
        <row r="143">
          <cell r="A143" t="str">
            <v>BIRF 3971</v>
          </cell>
          <cell r="B143">
            <v>9.3621999999999996</v>
          </cell>
          <cell r="C143">
            <v>9.3621999999999996</v>
          </cell>
          <cell r="D143">
            <v>9.3621999999999996</v>
          </cell>
          <cell r="E143">
            <v>9.2572807899999994</v>
          </cell>
          <cell r="CG143">
            <v>37.34388079</v>
          </cell>
          <cell r="CH143">
            <v>9.2572807899999994</v>
          </cell>
        </row>
        <row r="144">
          <cell r="A144" t="str">
            <v>BIRF 4002</v>
          </cell>
          <cell r="B144">
            <v>27.777777620000002</v>
          </cell>
          <cell r="C144">
            <v>27.77777768</v>
          </cell>
          <cell r="D144">
            <v>11.11111232</v>
          </cell>
          <cell r="CG144">
            <v>66.666667619999998</v>
          </cell>
          <cell r="CH144">
            <v>0</v>
          </cell>
        </row>
        <row r="145">
          <cell r="A145" t="str">
            <v>BIRF 4003</v>
          </cell>
          <cell r="B145">
            <v>10</v>
          </cell>
          <cell r="C145">
            <v>10</v>
          </cell>
          <cell r="D145">
            <v>10</v>
          </cell>
          <cell r="E145">
            <v>10</v>
          </cell>
          <cell r="F145">
            <v>10</v>
          </cell>
          <cell r="CG145">
            <v>50</v>
          </cell>
          <cell r="CH145">
            <v>20</v>
          </cell>
        </row>
        <row r="146">
          <cell r="A146" t="str">
            <v>BIRF 4004</v>
          </cell>
          <cell r="B146">
            <v>2.40301008</v>
          </cell>
          <cell r="C146">
            <v>2.40301008</v>
          </cell>
          <cell r="D146">
            <v>2.40301008</v>
          </cell>
          <cell r="E146">
            <v>2.40301008</v>
          </cell>
          <cell r="F146">
            <v>2.4098891600000001</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CG148">
            <v>128.98693286000002</v>
          </cell>
          <cell r="CH148">
            <v>51.3767888</v>
          </cell>
        </row>
        <row r="149">
          <cell r="A149" t="str">
            <v>BIRF 4116</v>
          </cell>
          <cell r="B149">
            <v>30</v>
          </cell>
          <cell r="C149">
            <v>30</v>
          </cell>
          <cell r="D149">
            <v>30</v>
          </cell>
          <cell r="E149">
            <v>30</v>
          </cell>
          <cell r="F149">
            <v>30</v>
          </cell>
          <cell r="G149">
            <v>15</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CG150">
            <v>96.351648800000007</v>
          </cell>
          <cell r="CH150">
            <v>43.796204000000003</v>
          </cell>
        </row>
        <row r="151">
          <cell r="A151" t="str">
            <v>BIRF 4131</v>
          </cell>
          <cell r="B151">
            <v>2</v>
          </cell>
          <cell r="C151">
            <v>2</v>
          </cell>
          <cell r="D151">
            <v>2</v>
          </cell>
          <cell r="E151">
            <v>2</v>
          </cell>
          <cell r="F151">
            <v>2</v>
          </cell>
          <cell r="G151">
            <v>1</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CG153">
            <v>81.361282529999997</v>
          </cell>
          <cell r="CH153">
            <v>36.982401150000001</v>
          </cell>
        </row>
        <row r="154">
          <cell r="A154" t="str">
            <v>BIRF 4164</v>
          </cell>
          <cell r="B154">
            <v>10</v>
          </cell>
          <cell r="C154">
            <v>10</v>
          </cell>
          <cell r="D154">
            <v>10</v>
          </cell>
          <cell r="E154">
            <v>10</v>
          </cell>
          <cell r="F154">
            <v>10</v>
          </cell>
          <cell r="G154">
            <v>10</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CG158">
            <v>30.000799999999998</v>
          </cell>
          <cell r="CH158">
            <v>15.001399999999999</v>
          </cell>
        </row>
        <row r="159">
          <cell r="A159" t="str">
            <v>BIRF 4219</v>
          </cell>
          <cell r="B159">
            <v>7.5</v>
          </cell>
          <cell r="C159">
            <v>7.5</v>
          </cell>
          <cell r="D159">
            <v>7.5</v>
          </cell>
          <cell r="E159">
            <v>7.5</v>
          </cell>
          <cell r="F159">
            <v>7.5</v>
          </cell>
          <cell r="G159">
            <v>7.5</v>
          </cell>
          <cell r="CG159">
            <v>45</v>
          </cell>
          <cell r="CH159">
            <v>22.5</v>
          </cell>
        </row>
        <row r="160">
          <cell r="A160" t="str">
            <v>BIRF 4220</v>
          </cell>
          <cell r="B160">
            <v>3.4998</v>
          </cell>
          <cell r="C160">
            <v>3.4998</v>
          </cell>
          <cell r="D160">
            <v>3.4998</v>
          </cell>
          <cell r="E160">
            <v>3.4998</v>
          </cell>
          <cell r="F160">
            <v>3.4998</v>
          </cell>
          <cell r="G160">
            <v>3.5018000000000002</v>
          </cell>
          <cell r="CG160">
            <v>21.000799999999998</v>
          </cell>
          <cell r="CH160">
            <v>10.5014</v>
          </cell>
        </row>
        <row r="161">
          <cell r="A161" t="str">
            <v>BIRF 4221</v>
          </cell>
          <cell r="B161">
            <v>10</v>
          </cell>
          <cell r="C161">
            <v>10</v>
          </cell>
          <cell r="D161">
            <v>10</v>
          </cell>
          <cell r="E161">
            <v>10</v>
          </cell>
          <cell r="F161">
            <v>10</v>
          </cell>
          <cell r="G161">
            <v>10</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CG169">
            <v>56.027655519999996</v>
          </cell>
          <cell r="CH169">
            <v>34.766829939999994</v>
          </cell>
        </row>
        <row r="170">
          <cell r="A170" t="str">
            <v>BIRF 4405-1</v>
          </cell>
          <cell r="B170">
            <v>62.5</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Y190">
            <v>60.464159700000003</v>
          </cell>
          <cell r="CG190">
            <v>60.464159700000003</v>
          </cell>
          <cell r="CH190">
            <v>60.464159700000003</v>
          </cell>
        </row>
        <row r="191">
          <cell r="A191" t="str">
            <v>BNA/NASA</v>
          </cell>
          <cell r="B191">
            <v>17.352874</v>
          </cell>
          <cell r="CG191">
            <v>17.352874</v>
          </cell>
          <cell r="CH191">
            <v>0</v>
          </cell>
        </row>
        <row r="192">
          <cell r="A192" t="str">
            <v>BNA/PROVLP</v>
          </cell>
          <cell r="B192">
            <v>1.55024107585204</v>
          </cell>
          <cell r="CG192">
            <v>1.55024107585204</v>
          </cell>
          <cell r="CH192">
            <v>0</v>
          </cell>
        </row>
        <row r="193">
          <cell r="A193" t="str">
            <v>BNA/SALUD</v>
          </cell>
          <cell r="B193">
            <v>12.31220188496432</v>
          </cell>
          <cell r="C193">
            <v>6.1559988989694361</v>
          </cell>
          <cell r="CG193">
            <v>18.468200783933757</v>
          </cell>
          <cell r="CH193">
            <v>0</v>
          </cell>
        </row>
        <row r="194">
          <cell r="A194" t="str">
            <v>BNA/TESORO/BCO</v>
          </cell>
          <cell r="B194">
            <v>0.15861886725975519</v>
          </cell>
          <cell r="C194">
            <v>0.1585502510349687</v>
          </cell>
          <cell r="CG194">
            <v>0.31716911829472388</v>
          </cell>
          <cell r="CH194">
            <v>0</v>
          </cell>
        </row>
        <row r="195">
          <cell r="A195" t="str">
            <v>BNLH/PROVMI</v>
          </cell>
          <cell r="B195">
            <v>0.65</v>
          </cell>
          <cell r="C195">
            <v>0.32500000000000001</v>
          </cell>
          <cell r="CG195">
            <v>0.97499999999999998</v>
          </cell>
          <cell r="CH195">
            <v>0</v>
          </cell>
        </row>
        <row r="196">
          <cell r="A196" t="str">
            <v>BODEN 2007 - II</v>
          </cell>
          <cell r="B196">
            <v>57.274916736589795</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CG199">
            <v>10353.991542539514</v>
          </cell>
          <cell r="CH199">
            <v>8719.1507732915616</v>
          </cell>
        </row>
        <row r="200">
          <cell r="A200" t="str">
            <v>BONOS/PROVSJ</v>
          </cell>
          <cell r="B200">
            <v>7.6175639259664401</v>
          </cell>
          <cell r="C200">
            <v>7.6175639259664401</v>
          </cell>
          <cell r="D200">
            <v>7.6175639259664401</v>
          </cell>
          <cell r="CG200">
            <v>22.85269177789932</v>
          </cell>
          <cell r="CH200">
            <v>0</v>
          </cell>
        </row>
        <row r="201">
          <cell r="A201" t="str">
            <v>BP06/B450-Fid1</v>
          </cell>
          <cell r="B201">
            <v>4.0092441715612902E-2</v>
          </cell>
          <cell r="CG201">
            <v>4.0092441715612902E-2</v>
          </cell>
          <cell r="CH201">
            <v>0</v>
          </cell>
        </row>
        <row r="202">
          <cell r="A202" t="str">
            <v>BP07/B450</v>
          </cell>
          <cell r="B202">
            <v>4.3393767916309903E-2</v>
          </cell>
          <cell r="CG202">
            <v>4.3393767916309903E-2</v>
          </cell>
          <cell r="CH202">
            <v>0</v>
          </cell>
        </row>
        <row r="203">
          <cell r="A203" t="str">
            <v>BRA/TESORO</v>
          </cell>
          <cell r="B203">
            <v>0.24506327999999999</v>
          </cell>
          <cell r="CG203">
            <v>0.24506327999999999</v>
          </cell>
          <cell r="CH203">
            <v>0</v>
          </cell>
        </row>
        <row r="204">
          <cell r="A204" t="str">
            <v>BRA/YACYRETA</v>
          </cell>
          <cell r="B204">
            <v>8.5504689999999994E-2</v>
          </cell>
          <cell r="CG204">
            <v>8.5504689999999994E-2</v>
          </cell>
          <cell r="CH204">
            <v>0</v>
          </cell>
        </row>
        <row r="205">
          <cell r="A205" t="str">
            <v>BT 2089</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CG208">
            <v>826.55455899639151</v>
          </cell>
          <cell r="CH208">
            <v>0</v>
          </cell>
        </row>
        <row r="209">
          <cell r="A209" t="str">
            <v>CUASIPAR</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CG217">
            <v>2.3741216999999999</v>
          </cell>
          <cell r="CH217">
            <v>0</v>
          </cell>
        </row>
        <row r="218">
          <cell r="A218" t="str">
            <v>EEUU/TESORO</v>
          </cell>
          <cell r="B218">
            <v>2.6910750000000001</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CG219">
            <v>33.736643410000006</v>
          </cell>
          <cell r="CH219">
            <v>24.638147439999997</v>
          </cell>
        </row>
        <row r="220">
          <cell r="A220" t="str">
            <v>EL/ARP-61</v>
          </cell>
          <cell r="B220">
            <v>0.21671099656357401</v>
          </cell>
          <cell r="CG220">
            <v>0.21671099656357401</v>
          </cell>
          <cell r="CH220">
            <v>0</v>
          </cell>
        </row>
        <row r="221">
          <cell r="A221" t="str">
            <v>EL/DEM-44</v>
          </cell>
          <cell r="B221">
            <v>0</v>
          </cell>
          <cell r="C221">
            <v>0</v>
          </cell>
          <cell r="D221">
            <v>0</v>
          </cell>
          <cell r="E221">
            <v>0</v>
          </cell>
          <cell r="F221">
            <v>308.77765274606401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CG224">
            <v>193.83744363658198</v>
          </cell>
          <cell r="CH224">
            <v>0</v>
          </cell>
        </row>
        <row r="225">
          <cell r="A225" t="str">
            <v>EL/DEM-76</v>
          </cell>
          <cell r="B225">
            <v>0</v>
          </cell>
          <cell r="C225">
            <v>308.828388222569</v>
          </cell>
          <cell r="CG225">
            <v>308.828388222569</v>
          </cell>
          <cell r="CH225">
            <v>0</v>
          </cell>
        </row>
        <row r="226">
          <cell r="A226" t="str">
            <v>EL/DEM-82</v>
          </cell>
          <cell r="B226">
            <v>0</v>
          </cell>
          <cell r="C226">
            <v>0</v>
          </cell>
          <cell r="D226">
            <v>0</v>
          </cell>
          <cell r="E226">
            <v>208.05353087369298</v>
          </cell>
          <cell r="CG226">
            <v>208.05353087369298</v>
          </cell>
          <cell r="CH226">
            <v>208.05353087369298</v>
          </cell>
        </row>
        <row r="227">
          <cell r="A227" t="str">
            <v>EL/DEM-86</v>
          </cell>
          <cell r="B227">
            <v>0</v>
          </cell>
          <cell r="C227">
            <v>91.496729792092296</v>
          </cell>
          <cell r="CG227">
            <v>91.496729792092296</v>
          </cell>
          <cell r="CH227">
            <v>0</v>
          </cell>
        </row>
        <row r="228">
          <cell r="A228" t="str">
            <v>EL/EUR-108</v>
          </cell>
          <cell r="B228">
            <v>388.48455714457401</v>
          </cell>
          <cell r="CG228">
            <v>388.48455714457401</v>
          </cell>
          <cell r="CH228">
            <v>0</v>
          </cell>
        </row>
        <row r="229">
          <cell r="A229" t="str">
            <v>EL/EUR-114</v>
          </cell>
          <cell r="B229">
            <v>191.45054680927802</v>
          </cell>
          <cell r="CG229">
            <v>191.45054680927802</v>
          </cell>
          <cell r="CH229">
            <v>0</v>
          </cell>
        </row>
        <row r="230">
          <cell r="A230" t="str">
            <v>EL/EUR-116</v>
          </cell>
          <cell r="B230">
            <v>215.724071626007</v>
          </cell>
          <cell r="CG230">
            <v>215.724071626007</v>
          </cell>
          <cell r="CH230">
            <v>0</v>
          </cell>
        </row>
        <row r="231">
          <cell r="A231" t="str">
            <v>EL/EUR-80</v>
          </cell>
          <cell r="B231">
            <v>0</v>
          </cell>
          <cell r="C231">
            <v>375.61591154909303</v>
          </cell>
          <cell r="CG231">
            <v>375.61591154909303</v>
          </cell>
          <cell r="CH231">
            <v>0</v>
          </cell>
        </row>
        <row r="232">
          <cell r="A232" t="str">
            <v>EL/EUR-81</v>
          </cell>
          <cell r="F232">
            <v>0</v>
          </cell>
          <cell r="K232">
            <v>0</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CG233">
            <v>234.75242879461601</v>
          </cell>
          <cell r="CH233">
            <v>234.75242879461601</v>
          </cell>
        </row>
        <row r="234">
          <cell r="A234" t="str">
            <v>EL/EUR-88</v>
          </cell>
          <cell r="B234">
            <v>0</v>
          </cell>
          <cell r="C234">
            <v>155.630332892681</v>
          </cell>
          <cell r="CG234">
            <v>155.630332892681</v>
          </cell>
          <cell r="CH234">
            <v>0</v>
          </cell>
        </row>
        <row r="235">
          <cell r="A235" t="str">
            <v>EL/EUR-92</v>
          </cell>
          <cell r="B235">
            <v>0</v>
          </cell>
          <cell r="C235">
            <v>113.681047950967</v>
          </cell>
          <cell r="CG235">
            <v>113.681047950967</v>
          </cell>
          <cell r="CH235">
            <v>0</v>
          </cell>
        </row>
        <row r="236">
          <cell r="A236" t="str">
            <v>EL/EUR-95</v>
          </cell>
          <cell r="B236">
            <v>0</v>
          </cell>
          <cell r="C236">
            <v>0</v>
          </cell>
          <cell r="D236">
            <v>328.98930417017198</v>
          </cell>
          <cell r="CG236">
            <v>328.98930417017198</v>
          </cell>
          <cell r="CH236">
            <v>0</v>
          </cell>
        </row>
        <row r="237">
          <cell r="A237" t="str">
            <v>EL/ITL-60</v>
          </cell>
          <cell r="B237">
            <v>161.47579515683202</v>
          </cell>
          <cell r="CG237">
            <v>161.47579515683202</v>
          </cell>
          <cell r="CH237">
            <v>0</v>
          </cell>
        </row>
        <row r="238">
          <cell r="A238" t="str">
            <v>EL/ITL-69</v>
          </cell>
          <cell r="B238">
            <v>212.050834731403</v>
          </cell>
          <cell r="CG238">
            <v>212.050834731403</v>
          </cell>
          <cell r="CH238">
            <v>0</v>
          </cell>
        </row>
        <row r="239">
          <cell r="A239" t="str">
            <v>EL/ITL-77</v>
          </cell>
          <cell r="B239">
            <v>0</v>
          </cell>
          <cell r="C239">
            <v>0</v>
          </cell>
          <cell r="D239">
            <v>200.08748089171999</v>
          </cell>
          <cell r="CG239">
            <v>200.08748089171999</v>
          </cell>
          <cell r="CH239">
            <v>0</v>
          </cell>
        </row>
        <row r="240">
          <cell r="A240" t="str">
            <v>EL/JPY-99</v>
          </cell>
          <cell r="B240">
            <v>0</v>
          </cell>
          <cell r="C240">
            <v>0</v>
          </cell>
          <cell r="D240">
            <v>22.372941072844199</v>
          </cell>
          <cell r="CG240">
            <v>22.372941072844199</v>
          </cell>
          <cell r="CH240">
            <v>0</v>
          </cell>
        </row>
        <row r="241">
          <cell r="A241" t="str">
            <v>EL/LIB-67</v>
          </cell>
          <cell r="B241">
            <v>57.729432402175505</v>
          </cell>
          <cell r="CG241">
            <v>57.729432402175505</v>
          </cell>
          <cell r="CH241">
            <v>0</v>
          </cell>
        </row>
        <row r="242">
          <cell r="A242" t="str">
            <v>EL/NLG-78</v>
          </cell>
          <cell r="B242">
            <v>0</v>
          </cell>
          <cell r="C242">
            <v>154.92967740656201</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CG244">
            <v>0.16076685999999998</v>
          </cell>
          <cell r="CH244">
            <v>0</v>
          </cell>
        </row>
        <row r="245">
          <cell r="A245" t="str">
            <v>EXIMUS/YACYRETA</v>
          </cell>
          <cell r="B245">
            <v>23.21632503</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CG249">
            <v>15.664112838069109</v>
          </cell>
          <cell r="CH249">
            <v>8.9509217391304112</v>
          </cell>
        </row>
        <row r="250">
          <cell r="A250" t="str">
            <v>FMI 2003</v>
          </cell>
          <cell r="B250">
            <v>1047.7545733188867</v>
          </cell>
          <cell r="CG250">
            <v>1047.7545733188867</v>
          </cell>
          <cell r="CH250">
            <v>0</v>
          </cell>
        </row>
        <row r="251">
          <cell r="A251" t="str">
            <v>FMI 2003 II</v>
          </cell>
          <cell r="B251">
            <v>3068.8851850723622</v>
          </cell>
          <cell r="C251">
            <v>424.47623150690686</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CG252">
            <v>35.653565972508602</v>
          </cell>
          <cell r="CH252">
            <v>5.44831724742268</v>
          </cell>
        </row>
        <row r="253">
          <cell r="A253" t="str">
            <v>FONP 06/94</v>
          </cell>
          <cell r="B253">
            <v>6.6242401400000004</v>
          </cell>
          <cell r="C253">
            <v>6.6242401400000004</v>
          </cell>
          <cell r="D253">
            <v>6.6242401400000004</v>
          </cell>
          <cell r="E253">
            <v>6.4728599500000001</v>
          </cell>
          <cell r="CG253">
            <v>26.34558037</v>
          </cell>
          <cell r="CH253">
            <v>6.4728599500000001</v>
          </cell>
        </row>
        <row r="254">
          <cell r="A254" t="str">
            <v>FONP 07/94</v>
          </cell>
          <cell r="B254">
            <v>4.0192656900000001</v>
          </cell>
          <cell r="CG254">
            <v>4.0192656900000001</v>
          </cell>
          <cell r="CH254">
            <v>0</v>
          </cell>
        </row>
        <row r="255">
          <cell r="A255" t="str">
            <v>FONP 10/96</v>
          </cell>
          <cell r="B255">
            <v>1.40495456</v>
          </cell>
          <cell r="CG255">
            <v>1.40495456</v>
          </cell>
          <cell r="CH255">
            <v>0</v>
          </cell>
        </row>
        <row r="256">
          <cell r="A256" t="str">
            <v>FONP 12/02</v>
          </cell>
          <cell r="B256">
            <v>7.2375E-3</v>
          </cell>
          <cell r="C256">
            <v>7.2375E-3</v>
          </cell>
          <cell r="D256">
            <v>7.2375E-3</v>
          </cell>
          <cell r="E256">
            <v>7.2375E-3</v>
          </cell>
          <cell r="F256">
            <v>7.2375E-3</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CG277">
            <v>0.21693898569883432</v>
          </cell>
          <cell r="CH277">
            <v>0.16288441293113812</v>
          </cell>
        </row>
        <row r="278">
          <cell r="A278" t="str">
            <v>ISTBSP/SALUD</v>
          </cell>
          <cell r="B278">
            <v>0.86759565999999999</v>
          </cell>
          <cell r="CG278">
            <v>0.86759565999999999</v>
          </cell>
          <cell r="CH278">
            <v>0</v>
          </cell>
        </row>
        <row r="279">
          <cell r="A279" t="str">
            <v>JBIC/HIDRONOR</v>
          </cell>
          <cell r="B279">
            <v>7.6165418832026806</v>
          </cell>
          <cell r="C279">
            <v>7.6157355236501401</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CG284">
            <v>6.2544399711573169</v>
          </cell>
          <cell r="CH284">
            <v>4.5489190241557536</v>
          </cell>
        </row>
        <row r="285">
          <cell r="A285" t="str">
            <v>KFW/NASA</v>
          </cell>
          <cell r="B285">
            <v>0.53056291311140502</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CG286">
            <v>4.4353798702079104</v>
          </cell>
          <cell r="CH286">
            <v>2.3882814685734899</v>
          </cell>
        </row>
        <row r="287">
          <cell r="A287" t="str">
            <v>MEDIO/BANADE</v>
          </cell>
          <cell r="B287">
            <v>15.76582249729598</v>
          </cell>
          <cell r="C287">
            <v>11.041882934743407</v>
          </cell>
          <cell r="D287">
            <v>3.9839399471217325</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CG295">
            <v>18.310162704341476</v>
          </cell>
          <cell r="CH295">
            <v>10.169053302157861</v>
          </cell>
        </row>
        <row r="296">
          <cell r="A296" t="str">
            <v>P BG04/06</v>
          </cell>
          <cell r="B296">
            <v>0</v>
          </cell>
          <cell r="C296">
            <v>0</v>
          </cell>
          <cell r="D296">
            <v>23.329466197775986</v>
          </cell>
          <cell r="E296">
            <v>0</v>
          </cell>
          <cell r="F296">
            <v>2.4221905937404239E-2</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CG307">
            <v>371.91441607363276</v>
          </cell>
          <cell r="CH307">
            <v>371.91441607363276</v>
          </cell>
        </row>
        <row r="308">
          <cell r="A308" t="str">
            <v>P BG16/08$</v>
          </cell>
          <cell r="B308">
            <v>0</v>
          </cell>
          <cell r="C308">
            <v>0</v>
          </cell>
          <cell r="D308">
            <v>0</v>
          </cell>
          <cell r="E308">
            <v>0</v>
          </cell>
          <cell r="F308">
            <v>170.85048594330399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CG312">
            <v>0.24666908557731659</v>
          </cell>
          <cell r="CH312">
            <v>9.6244833086573806E-2</v>
          </cell>
        </row>
        <row r="313">
          <cell r="A313" t="str">
            <v>P BP04/E435</v>
          </cell>
          <cell r="B313">
            <v>4.4156158055860208</v>
          </cell>
          <cell r="C313">
            <v>0</v>
          </cell>
          <cell r="D313">
            <v>1.9048417694512798</v>
          </cell>
          <cell r="CG313">
            <v>6.3204575750373007</v>
          </cell>
          <cell r="CH313">
            <v>0</v>
          </cell>
        </row>
        <row r="314">
          <cell r="A314" t="str">
            <v>P BP05/B400 (Hexagon IV)</v>
          </cell>
          <cell r="B314">
            <v>0</v>
          </cell>
          <cell r="C314">
            <v>29.261187996323002</v>
          </cell>
          <cell r="CG314">
            <v>29.261187996323002</v>
          </cell>
          <cell r="CH314">
            <v>0</v>
          </cell>
        </row>
        <row r="315">
          <cell r="A315" t="str">
            <v>P BP06/B450 (Radar III)</v>
          </cell>
          <cell r="B315">
            <v>0</v>
          </cell>
          <cell r="C315">
            <v>0</v>
          </cell>
          <cell r="D315">
            <v>30.772896489906699</v>
          </cell>
          <cell r="CG315">
            <v>30.772896489906699</v>
          </cell>
          <cell r="CH315">
            <v>0</v>
          </cell>
        </row>
        <row r="316">
          <cell r="A316" t="str">
            <v>P BP06/B450 (Radar IV)</v>
          </cell>
          <cell r="B316">
            <v>0</v>
          </cell>
          <cell r="C316">
            <v>0</v>
          </cell>
          <cell r="D316">
            <v>14.693156306111499</v>
          </cell>
          <cell r="CG316">
            <v>14.693156306111499</v>
          </cell>
          <cell r="CH316">
            <v>0</v>
          </cell>
        </row>
        <row r="317">
          <cell r="A317" t="str">
            <v>P BP06/E580</v>
          </cell>
          <cell r="B317">
            <v>0</v>
          </cell>
          <cell r="C317">
            <v>0</v>
          </cell>
          <cell r="D317">
            <v>969.01975510391082</v>
          </cell>
          <cell r="CG317">
            <v>969.01975510391082</v>
          </cell>
          <cell r="CH317">
            <v>0</v>
          </cell>
        </row>
        <row r="318">
          <cell r="A318" t="str">
            <v>P BP07/B450 (Celtic I)</v>
          </cell>
          <cell r="B318">
            <v>0</v>
          </cell>
          <cell r="C318">
            <v>0</v>
          </cell>
          <cell r="D318">
            <v>0</v>
          </cell>
          <cell r="E318">
            <v>11.4358330321627</v>
          </cell>
          <cell r="CG318">
            <v>11.4358330321627</v>
          </cell>
          <cell r="CH318">
            <v>11.4358330321627</v>
          </cell>
        </row>
        <row r="319">
          <cell r="A319" t="str">
            <v>P BP07/B450 (Celtic II)</v>
          </cell>
          <cell r="B319">
            <v>0</v>
          </cell>
          <cell r="C319">
            <v>0</v>
          </cell>
          <cell r="D319">
            <v>0</v>
          </cell>
          <cell r="E319">
            <v>16.985574298453901</v>
          </cell>
          <cell r="CG319">
            <v>16.985574298453901</v>
          </cell>
          <cell r="CH319">
            <v>16.985574298453901</v>
          </cell>
        </row>
        <row r="320">
          <cell r="A320" t="str">
            <v>P BT03</v>
          </cell>
          <cell r="E320">
            <v>0</v>
          </cell>
          <cell r="F320">
            <v>3.3755782275131523</v>
          </cell>
          <cell r="CG320">
            <v>3.3755782275131523</v>
          </cell>
          <cell r="CH320">
            <v>3.3755782275131523</v>
          </cell>
        </row>
        <row r="321">
          <cell r="A321" t="str">
            <v>P BT04</v>
          </cell>
          <cell r="B321">
            <v>620.83813355365032</v>
          </cell>
          <cell r="E321">
            <v>0</v>
          </cell>
          <cell r="F321">
            <v>6.0789305627546794E-2</v>
          </cell>
          <cell r="CG321">
            <v>620.89892285927783</v>
          </cell>
          <cell r="CH321">
            <v>6.0789305627546794E-2</v>
          </cell>
        </row>
        <row r="322">
          <cell r="A322" t="str">
            <v>P BT05</v>
          </cell>
          <cell r="B322">
            <v>0</v>
          </cell>
          <cell r="C322">
            <v>437.92712029737174</v>
          </cell>
          <cell r="E322">
            <v>0</v>
          </cell>
          <cell r="F322">
            <v>1.16523813478506</v>
          </cell>
          <cell r="CG322">
            <v>439.0923584321568</v>
          </cell>
          <cell r="CH322">
            <v>1.16523813478506</v>
          </cell>
        </row>
        <row r="323">
          <cell r="A323" t="str">
            <v>P BT06</v>
          </cell>
          <cell r="B323">
            <v>0</v>
          </cell>
          <cell r="C323">
            <v>0</v>
          </cell>
          <cell r="D323">
            <v>286.1884428725657</v>
          </cell>
          <cell r="E323">
            <v>0</v>
          </cell>
          <cell r="F323">
            <v>0.9787063314556721</v>
          </cell>
          <cell r="CG323">
            <v>287.16714920402137</v>
          </cell>
          <cell r="CH323">
            <v>0.9787063314556721</v>
          </cell>
        </row>
        <row r="324">
          <cell r="A324" t="str">
            <v>P BT2006</v>
          </cell>
          <cell r="B324">
            <v>221.40913326441239</v>
          </cell>
          <cell r="C324">
            <v>221.40913326441239</v>
          </cell>
          <cell r="D324">
            <v>55.352283316103097</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M326">
            <v>5.1232597503386375</v>
          </cell>
          <cell r="CG326">
            <v>5.1232597503386375</v>
          </cell>
          <cell r="CH326">
            <v>5.1232597503386375</v>
          </cell>
        </row>
        <row r="327">
          <cell r="A327" t="str">
            <v>P DC$</v>
          </cell>
          <cell r="B327">
            <v>4.0644955463917558</v>
          </cell>
          <cell r="C327">
            <v>4.0644955463917558</v>
          </cell>
          <cell r="D327">
            <v>4.0644955463917558</v>
          </cell>
          <cell r="E327">
            <v>1.036883594501719</v>
          </cell>
          <cell r="CG327">
            <v>13.230370233676986</v>
          </cell>
          <cell r="CH327">
            <v>1.036883594501719</v>
          </cell>
        </row>
        <row r="328">
          <cell r="A328" t="str">
            <v>P EL/ARP-61</v>
          </cell>
          <cell r="B328">
            <v>0</v>
          </cell>
          <cell r="C328">
            <v>0</v>
          </cell>
          <cell r="D328">
            <v>0</v>
          </cell>
          <cell r="E328">
            <v>22.652130604811003</v>
          </cell>
          <cell r="F328">
            <v>0.45964335395188799</v>
          </cell>
          <cell r="CG328">
            <v>23.111773958762889</v>
          </cell>
          <cell r="CH328">
            <v>23.111773958762889</v>
          </cell>
        </row>
        <row r="329">
          <cell r="A329" t="str">
            <v>P EL/USD-79</v>
          </cell>
          <cell r="B329">
            <v>0</v>
          </cell>
          <cell r="C329">
            <v>69.269690274432705</v>
          </cell>
          <cell r="CG329">
            <v>69.269690274432705</v>
          </cell>
          <cell r="CH329">
            <v>0</v>
          </cell>
        </row>
        <row r="330">
          <cell r="A330" t="str">
            <v>P EL/USD-91</v>
          </cell>
          <cell r="B330">
            <v>0</v>
          </cell>
          <cell r="C330">
            <v>4.1127186570177505</v>
          </cell>
          <cell r="CG330">
            <v>4.1127186570177505</v>
          </cell>
          <cell r="CH330">
            <v>0</v>
          </cell>
        </row>
        <row r="331">
          <cell r="A331" t="str">
            <v>P FRB</v>
          </cell>
          <cell r="B331">
            <v>123.48490756687565</v>
          </cell>
          <cell r="C331">
            <v>61.733810019101199</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CG332">
            <v>28.329726575275011</v>
          </cell>
          <cell r="CH332">
            <v>21.847885135154499</v>
          </cell>
        </row>
        <row r="333">
          <cell r="A333" t="str">
            <v>P PRO1</v>
          </cell>
          <cell r="B333">
            <v>22.983982515463925</v>
          </cell>
          <cell r="C333">
            <v>22.983982515463925</v>
          </cell>
          <cell r="D333">
            <v>22.983982515463925</v>
          </cell>
          <cell r="E333">
            <v>5.8689432783505167</v>
          </cell>
          <cell r="CG333">
            <v>74.820890824742293</v>
          </cell>
          <cell r="CH333">
            <v>5.8689432783505167</v>
          </cell>
        </row>
        <row r="334">
          <cell r="A334" t="str">
            <v>P PRO10</v>
          </cell>
          <cell r="B334">
            <v>2.8097028520044804</v>
          </cell>
          <cell r="C334">
            <v>2.8097028520044804</v>
          </cell>
          <cell r="D334">
            <v>2.8097028520044804</v>
          </cell>
          <cell r="E334">
            <v>1.4048514260022402</v>
          </cell>
          <cell r="CG334">
            <v>9.8339599820156813</v>
          </cell>
          <cell r="CH334">
            <v>1.4048514260022402</v>
          </cell>
        </row>
        <row r="335">
          <cell r="A335" t="str">
            <v>P PRO2</v>
          </cell>
          <cell r="B335">
            <v>17.426618196813759</v>
          </cell>
          <cell r="C335">
            <v>17.426618196813759</v>
          </cell>
          <cell r="D335">
            <v>17.426618196813759</v>
          </cell>
          <cell r="E335">
            <v>3.2824997121935384</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CG337">
            <v>197.4417649088042</v>
          </cell>
          <cell r="CH337">
            <v>111.72232591145882</v>
          </cell>
        </row>
        <row r="338">
          <cell r="A338" t="str">
            <v>P PRO5</v>
          </cell>
          <cell r="B338">
            <v>9.2653877800687194</v>
          </cell>
          <cell r="C338">
            <v>9.2653877800687194</v>
          </cell>
          <cell r="D338">
            <v>9.2653877800687194</v>
          </cell>
          <cell r="E338">
            <v>4.6375184329896904</v>
          </cell>
          <cell r="CG338">
            <v>32.433681773195843</v>
          </cell>
          <cell r="CH338">
            <v>4.6375184329896904</v>
          </cell>
        </row>
        <row r="339">
          <cell r="A339" t="str">
            <v>P PRO6</v>
          </cell>
          <cell r="B339">
            <v>44.559437239578074</v>
          </cell>
          <cell r="C339">
            <v>44.559437239578074</v>
          </cell>
          <cell r="D339">
            <v>44.559437239578074</v>
          </cell>
          <cell r="E339">
            <v>21.642337887643791</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C350">
            <v>17.93694095242461</v>
          </cell>
          <cell r="D350">
            <v>23.915921269899481</v>
          </cell>
          <cell r="E350">
            <v>23.915921269899481</v>
          </cell>
          <cell r="F350">
            <v>23.915921269899481</v>
          </cell>
          <cell r="G350">
            <v>23.915921269899481</v>
          </cell>
          <cell r="H350">
            <v>23.915921269899481</v>
          </cell>
          <cell r="I350">
            <v>10.112596329250589</v>
          </cell>
          <cell r="CG350">
            <v>147.62914363117261</v>
          </cell>
          <cell r="CH350">
            <v>105.77628140884852</v>
          </cell>
        </row>
        <row r="351">
          <cell r="A351" t="str">
            <v>PRE5</v>
          </cell>
          <cell r="B351">
            <v>259.66633930124738</v>
          </cell>
          <cell r="C351">
            <v>259.66633930124738</v>
          </cell>
          <cell r="D351">
            <v>259.66633930124738</v>
          </cell>
          <cell r="E351">
            <v>23.303389426497599</v>
          </cell>
          <cell r="CG351">
            <v>802.3024073302397</v>
          </cell>
          <cell r="CH351">
            <v>23.303389426497599</v>
          </cell>
        </row>
        <row r="352">
          <cell r="A352" t="str">
            <v>PRE6</v>
          </cell>
          <cell r="B352">
            <v>2.3311103716282924</v>
          </cell>
          <cell r="C352">
            <v>2.3311103716282924</v>
          </cell>
          <cell r="D352">
            <v>2.3311103716282924</v>
          </cell>
          <cell r="E352">
            <v>0.209202211957284</v>
          </cell>
          <cell r="CG352">
            <v>7.2025333268421612</v>
          </cell>
          <cell r="CH352">
            <v>0.209202211957284</v>
          </cell>
        </row>
        <row r="353">
          <cell r="A353" t="str">
            <v>PRO1</v>
          </cell>
          <cell r="B353">
            <v>0.69812507903779897</v>
          </cell>
          <cell r="CG353">
            <v>0.69812507903779897</v>
          </cell>
          <cell r="CH353">
            <v>0</v>
          </cell>
        </row>
        <row r="354">
          <cell r="A354" t="str">
            <v>PRO10</v>
          </cell>
          <cell r="B354">
            <v>1.195107336853372</v>
          </cell>
          <cell r="CG354">
            <v>1.195107336853372</v>
          </cell>
          <cell r="CH354">
            <v>0</v>
          </cell>
        </row>
        <row r="355">
          <cell r="A355" t="str">
            <v>PRO2</v>
          </cell>
          <cell r="B355">
            <v>3.3484393030186173</v>
          </cell>
          <cell r="CG355">
            <v>3.3484393030186173</v>
          </cell>
          <cell r="CH355">
            <v>0</v>
          </cell>
        </row>
        <row r="356">
          <cell r="A356" t="str">
            <v>PRO3</v>
          </cell>
          <cell r="B356">
            <v>1.2151321649484539</v>
          </cell>
          <cell r="C356">
            <v>1.2151321649484539</v>
          </cell>
          <cell r="D356">
            <v>1.2151321649484539</v>
          </cell>
          <cell r="E356">
            <v>1.2194618384879727</v>
          </cell>
          <cell r="CG356">
            <v>4.8648583333333342</v>
          </cell>
          <cell r="CH356">
            <v>1.2194618384879727</v>
          </cell>
        </row>
        <row r="357">
          <cell r="A357" t="str">
            <v>PRO4</v>
          </cell>
          <cell r="B357">
            <v>43.035259855140232</v>
          </cell>
          <cell r="C357">
            <v>43.035259855140232</v>
          </cell>
          <cell r="D357">
            <v>43.035259855140232</v>
          </cell>
          <cell r="E357">
            <v>42.952672968584061</v>
          </cell>
          <cell r="CG357">
            <v>172.05845253400477</v>
          </cell>
          <cell r="CH357">
            <v>42.952672968584061</v>
          </cell>
        </row>
        <row r="358">
          <cell r="A358" t="str">
            <v>PRO5</v>
          </cell>
          <cell r="B358">
            <v>0.61465021993127178</v>
          </cell>
          <cell r="CG358">
            <v>0.61465021993127178</v>
          </cell>
          <cell r="CH358">
            <v>0</v>
          </cell>
        </row>
        <row r="359">
          <cell r="A359" t="str">
            <v>PRO6</v>
          </cell>
          <cell r="B359">
            <v>7.492741655398742</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CG361">
            <v>1.185419386986567</v>
          </cell>
          <cell r="CH361">
            <v>0.7904537376178794</v>
          </cell>
        </row>
        <row r="362">
          <cell r="A362" t="str">
            <v>PRO9</v>
          </cell>
          <cell r="B362">
            <v>0.7128681030927827</v>
          </cell>
          <cell r="CG362">
            <v>0.7128681030927827</v>
          </cell>
          <cell r="CH362">
            <v>0</v>
          </cell>
        </row>
        <row r="363">
          <cell r="A363" t="str">
            <v>SABA/INTGM</v>
          </cell>
          <cell r="B363">
            <v>0.81604444000000009</v>
          </cell>
          <cell r="C363">
            <v>0.48222741999999996</v>
          </cell>
          <cell r="D363">
            <v>0.28354438000000004</v>
          </cell>
          <cell r="E363">
            <v>9.682781E-2</v>
          </cell>
          <cell r="CG363">
            <v>1.6786440500000002</v>
          </cell>
          <cell r="CH363">
            <v>9.682781E-2</v>
          </cell>
        </row>
        <row r="364">
          <cell r="A364" t="str">
            <v>SGP/TESORO</v>
          </cell>
          <cell r="B364">
            <v>0.7924599200000001</v>
          </cell>
          <cell r="CG364">
            <v>0.7924599200000001</v>
          </cell>
          <cell r="CH364">
            <v>0</v>
          </cell>
        </row>
        <row r="365">
          <cell r="A365" t="str">
            <v>VER 1</v>
          </cell>
          <cell r="B365">
            <v>3.5433064236682901</v>
          </cell>
          <cell r="CG365">
            <v>3.5433064236682901</v>
          </cell>
          <cell r="CH365">
            <v>0</v>
          </cell>
        </row>
        <row r="366">
          <cell r="A366" t="str">
            <v>VER 2</v>
          </cell>
          <cell r="B366">
            <v>2.5123669432090598</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CG368">
            <v>94.279902788126435</v>
          </cell>
          <cell r="CH368">
            <v>29.601285049873827</v>
          </cell>
        </row>
        <row r="369">
          <cell r="A369" t="str">
            <v>#N/A</v>
          </cell>
          <cell r="B369">
            <v>0.59551147422680384</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sheetData sheetId="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sheetData sheetId="1"/>
      <sheetData sheetId="2"/>
      <sheetData sheetId="3"/>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apit_Pmos_Gdos"/>
      <sheetName val="S_Publico"/>
      <sheetName val="Cia_Seguros"/>
      <sheetName val="Rentabilidad_T_E_A_"/>
      <sheetName val="CarteraResidentes_xls"/>
      <sheetName val="Fto__a_partir_del_impuesto"/>
      <sheetName val="Configuración"/>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t="str">
            <v/>
          </cell>
          <cell r="E8" t="str">
            <v/>
          </cell>
          <cell r="F8" t="str">
            <v/>
          </cell>
          <cell r="G8" t="str">
            <v/>
          </cell>
          <cell r="H8" t="str">
            <v/>
          </cell>
          <cell r="I8" t="str">
            <v/>
          </cell>
          <cell r="J8" t="str">
            <v/>
          </cell>
          <cell r="K8" t="str">
            <v/>
          </cell>
          <cell r="L8" t="str">
            <v/>
          </cell>
          <cell r="M8" t="str">
            <v/>
          </cell>
          <cell r="N8" t="str">
            <v/>
          </cell>
          <cell r="O8" t="str">
            <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t="str">
            <v/>
          </cell>
          <cell r="U5" t="str">
            <v/>
          </cell>
          <cell r="V5" t="str">
            <v/>
          </cell>
          <cell r="W5" t="str">
            <v/>
          </cell>
          <cell r="X5" t="str">
            <v/>
          </cell>
          <cell r="Y5" t="str">
            <v/>
          </cell>
          <cell r="Z5" t="str">
            <v/>
          </cell>
          <cell r="AA5" t="str">
            <v/>
          </cell>
          <cell r="AB5" t="str">
            <v/>
          </cell>
          <cell r="AC5" t="str">
            <v/>
          </cell>
          <cell r="AD5" t="str">
            <v/>
          </cell>
          <cell r="AE5" t="str">
            <v/>
          </cell>
          <cell r="AF5" t="str">
            <v/>
          </cell>
          <cell r="AG5" t="str">
            <v/>
          </cell>
          <cell r="AH5" t="str">
            <v/>
          </cell>
          <cell r="AI5" t="str">
            <v/>
          </cell>
          <cell r="AJ5" t="str">
            <v/>
          </cell>
          <cell r="AK5" t="str">
            <v/>
          </cell>
          <cell r="AL5" t="str">
            <v/>
          </cell>
          <cell r="AM5" t="str">
            <v/>
          </cell>
          <cell r="AN5" t="str">
            <v/>
          </cell>
          <cell r="AO5" t="str">
            <v/>
          </cell>
          <cell r="AP5" t="str">
            <v/>
          </cell>
          <cell r="AQ5" t="str">
            <v/>
          </cell>
          <cell r="AR5" t="str">
            <v>Octubre</v>
          </cell>
          <cell r="AS5" t="str">
            <v>ERROR</v>
          </cell>
          <cell r="AT5" t="str">
            <v>ERROR</v>
          </cell>
          <cell r="AU5" t="str">
            <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row r="4">
          <cell r="A4" t="str">
            <v>DNCI</v>
          </cell>
          <cell r="B4" t="str">
            <v>COD SPUB</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P6">
            <v>907.08</v>
          </cell>
          <cell r="Q6">
            <v>367.54200000000009</v>
          </cell>
          <cell r="R6">
            <v>280.00600000000009</v>
          </cell>
          <cell r="S6">
            <v>479.17400000000009</v>
          </cell>
          <cell r="T6">
            <v>159.3900000000001</v>
          </cell>
          <cell r="U6">
            <v>310.96800000000002</v>
          </cell>
          <cell r="V6">
            <v>896.31999999999994</v>
          </cell>
          <cell r="W6">
            <v>28.646710799999997</v>
          </cell>
          <cell r="X6">
            <v>635.18308880000006</v>
          </cell>
          <cell r="Y6">
            <v>869.92535320000013</v>
          </cell>
          <cell r="Z6">
            <v>2017.8847000000001</v>
          </cell>
          <cell r="AA6">
            <v>2180.2895599999997</v>
          </cell>
          <cell r="AB6">
            <v>1771.2895599999997</v>
          </cell>
          <cell r="AC6">
            <v>1382.8862999999999</v>
          </cell>
          <cell r="AD6">
            <v>2015.9843000000001</v>
          </cell>
          <cell r="AE6">
            <v>1299.2433599999999</v>
          </cell>
          <cell r="AF6">
            <v>1165.14536</v>
          </cell>
          <cell r="AG6">
            <v>1593.7741199999998</v>
          </cell>
          <cell r="AH6">
            <v>1899.1471200000001</v>
          </cell>
          <cell r="AI6">
            <v>1772.0404200000003</v>
          </cell>
          <cell r="AJ6">
            <v>1602.8911643199999</v>
          </cell>
          <cell r="AK6">
            <v>1586.0070000000001</v>
          </cell>
          <cell r="AL6">
            <v>1809.5631199999998</v>
          </cell>
          <cell r="AM6">
            <v>1300.3909999999998</v>
          </cell>
          <cell r="AN6">
            <v>1287.6909999999998</v>
          </cell>
          <cell r="AO6">
            <v>1403.3909999999998</v>
          </cell>
          <cell r="AP6">
            <v>2100.2588408500005</v>
          </cell>
          <cell r="AQ6">
            <v>1723.0006400000009</v>
          </cell>
          <cell r="AR6">
            <v>2009.5450492125003</v>
          </cell>
          <cell r="AS6">
            <v>470.86992105249999</v>
          </cell>
          <cell r="AT6">
            <v>1935.1167909999988</v>
          </cell>
          <cell r="AU6">
            <v>1442.3635012799996</v>
          </cell>
          <cell r="AV6">
            <v>1338.8832502800001</v>
          </cell>
          <cell r="AW6">
            <v>1169.10333528</v>
          </cell>
          <cell r="AX6">
            <v>1143.9665181883811</v>
          </cell>
          <cell r="AY6">
            <v>1095.744795188381</v>
          </cell>
          <cell r="AZ6">
            <v>934.23875122999982</v>
          </cell>
        </row>
        <row r="7">
          <cell r="A7" t="str">
            <v>X</v>
          </cell>
        </row>
        <row r="8">
          <cell r="A8" t="str">
            <v>TITULOS GOBIERNO NACIONAL</v>
          </cell>
          <cell r="P8">
            <v>597.11</v>
          </cell>
          <cell r="Q8">
            <v>229.64200000000008</v>
          </cell>
          <cell r="R8">
            <v>207.16700000000006</v>
          </cell>
          <cell r="S8">
            <v>341.3950000000001</v>
          </cell>
          <cell r="T8">
            <v>159.3900000000001</v>
          </cell>
          <cell r="U8">
            <v>252.56900000000005</v>
          </cell>
          <cell r="V8">
            <v>891.11099999999999</v>
          </cell>
          <cell r="W8">
            <v>24.984355399999998</v>
          </cell>
          <cell r="X8">
            <v>590.93104440000002</v>
          </cell>
          <cell r="Y8">
            <v>833.74317660000008</v>
          </cell>
          <cell r="Z8">
            <v>1465.9943499999999</v>
          </cell>
          <cell r="AA8">
            <v>1604.4862799999996</v>
          </cell>
          <cell r="AB8">
            <v>1287.5862799999995</v>
          </cell>
          <cell r="AC8">
            <v>868.38464999999997</v>
          </cell>
          <cell r="AD8">
            <v>1409.38265</v>
          </cell>
          <cell r="AE8">
            <v>813.96317999999997</v>
          </cell>
          <cell r="AF8">
            <v>650.42117999999994</v>
          </cell>
          <cell r="AG8">
            <v>899.72655999999984</v>
          </cell>
          <cell r="AH8">
            <v>1007.12356</v>
          </cell>
          <cell r="AI8">
            <v>1402.3117100000004</v>
          </cell>
          <cell r="AJ8">
            <v>1339.23708216</v>
          </cell>
          <cell r="AK8">
            <v>1330.816</v>
          </cell>
          <cell r="AL8">
            <v>1275.68156</v>
          </cell>
          <cell r="AM8">
            <v>1300.3909999999998</v>
          </cell>
          <cell r="AN8">
            <v>1287.6909999999998</v>
          </cell>
          <cell r="AO8">
            <v>1403.3909999999998</v>
          </cell>
          <cell r="AP8">
            <v>2100.2588408500005</v>
          </cell>
          <cell r="AQ8">
            <v>1723.0006400000009</v>
          </cell>
          <cell r="AR8">
            <v>2009.5450492125003</v>
          </cell>
          <cell r="AS8">
            <v>470.86992105249999</v>
          </cell>
          <cell r="AT8">
            <v>1935.1167909999988</v>
          </cell>
          <cell r="AU8">
            <v>1442.3635012799996</v>
          </cell>
          <cell r="AV8">
            <v>1338.8832502800001</v>
          </cell>
          <cell r="AW8">
            <v>1169.10333528</v>
          </cell>
          <cell r="AX8">
            <v>1143.9665181883811</v>
          </cell>
          <cell r="AY8">
            <v>1095.744795188381</v>
          </cell>
          <cell r="AZ8">
            <v>934.23875122999982</v>
          </cell>
        </row>
        <row r="9">
          <cell r="A9" t="str">
            <v>x</v>
          </cell>
        </row>
        <row r="10">
          <cell r="A10" t="str">
            <v>BRADY</v>
          </cell>
          <cell r="C10" t="str">
            <v>BONOS BRADY</v>
          </cell>
          <cell r="P10">
            <v>0</v>
          </cell>
          <cell r="Q10">
            <v>0</v>
          </cell>
          <cell r="R10">
            <v>0</v>
          </cell>
          <cell r="S10">
            <v>221.53</v>
          </cell>
          <cell r="T10">
            <v>75.75</v>
          </cell>
          <cell r="U10">
            <v>77.679000000000002</v>
          </cell>
          <cell r="V10">
            <v>768.66899999999998</v>
          </cell>
          <cell r="W10">
            <v>0.76235540000000002</v>
          </cell>
          <cell r="X10">
            <v>566.70904440000004</v>
          </cell>
          <cell r="Y10">
            <v>802.54217660000006</v>
          </cell>
          <cell r="Z10">
            <v>942.99434999999994</v>
          </cell>
          <cell r="AA10">
            <v>939.8832799999999</v>
          </cell>
          <cell r="AB10">
            <v>939.8832799999999</v>
          </cell>
          <cell r="AC10">
            <v>520.68164999999999</v>
          </cell>
          <cell r="AD10">
            <v>838.5796499999999</v>
          </cell>
          <cell r="AE10">
            <v>146.88417999999999</v>
          </cell>
          <cell r="AF10">
            <v>144.37417999999994</v>
          </cell>
          <cell r="AG10">
            <v>354.13656000000003</v>
          </cell>
          <cell r="AH10">
            <v>354.13656000000003</v>
          </cell>
          <cell r="AI10">
            <v>1234.0837099999999</v>
          </cell>
          <cell r="AJ10">
            <v>1220.11408216</v>
          </cell>
          <cell r="AK10">
            <v>1213.319</v>
          </cell>
          <cell r="AL10">
            <v>1158.2265600000001</v>
          </cell>
          <cell r="AM10">
            <v>1182.9359999999999</v>
          </cell>
          <cell r="AN10">
            <v>1170.2359999999999</v>
          </cell>
          <cell r="AO10">
            <v>1285.9359999999999</v>
          </cell>
          <cell r="AP10">
            <v>941.01366065000002</v>
          </cell>
          <cell r="AQ10">
            <v>628.16763999999989</v>
          </cell>
          <cell r="AR10">
            <v>306.34500000000003</v>
          </cell>
          <cell r="AS10">
            <v>141.52255984000001</v>
          </cell>
          <cell r="AT10">
            <v>679.83400000000006</v>
          </cell>
          <cell r="AU10">
            <v>404.25696028000004</v>
          </cell>
          <cell r="AV10">
            <v>311.14636027999995</v>
          </cell>
          <cell r="AW10">
            <v>263.49888027999998</v>
          </cell>
          <cell r="AX10">
            <v>242.59518418838078</v>
          </cell>
          <cell r="AY10">
            <v>199.13638418838082</v>
          </cell>
          <cell r="AZ10">
            <v>93.720800229999981</v>
          </cell>
          <cell r="BA10">
            <v>60.120800279999997</v>
          </cell>
        </row>
        <row r="11">
          <cell r="A11" t="str">
            <v>PAR</v>
          </cell>
          <cell r="B11" t="str">
            <v>PARD</v>
          </cell>
          <cell r="P11">
            <v>0</v>
          </cell>
          <cell r="Q11">
            <v>0</v>
          </cell>
          <cell r="R11">
            <v>0</v>
          </cell>
          <cell r="S11">
            <v>98.69</v>
          </cell>
          <cell r="T11">
            <v>75.75</v>
          </cell>
          <cell r="U11">
            <v>77.180000000000007</v>
          </cell>
          <cell r="V11">
            <v>766.36</v>
          </cell>
          <cell r="W11">
            <v>0</v>
          </cell>
          <cell r="X11">
            <v>525.35699999999997</v>
          </cell>
          <cell r="Y11">
            <v>766.36</v>
          </cell>
          <cell r="Z11">
            <v>778.70399999999995</v>
          </cell>
          <cell r="AA11">
            <v>778.70399999999995</v>
          </cell>
          <cell r="AB11">
            <v>778.70399999999995</v>
          </cell>
          <cell r="AC11">
            <v>328.70400000000001</v>
          </cell>
          <cell r="AD11">
            <v>646.60199999999998</v>
          </cell>
          <cell r="AE11">
            <v>78.703999999999994</v>
          </cell>
          <cell r="AF11">
            <v>0.70399999999995089</v>
          </cell>
          <cell r="AG11">
            <v>78.7</v>
          </cell>
          <cell r="AH11">
            <v>78.7</v>
          </cell>
          <cell r="AI11">
            <v>958.60400000000004</v>
          </cell>
          <cell r="AJ11">
            <v>958.60400000000004</v>
          </cell>
          <cell r="AK11">
            <v>958.60400000000004</v>
          </cell>
          <cell r="AL11">
            <v>624.82100000000003</v>
          </cell>
          <cell r="AM11">
            <v>644.82100000000003</v>
          </cell>
          <cell r="AN11">
            <v>760.82100000000003</v>
          </cell>
          <cell r="AO11">
            <v>760.82100000000003</v>
          </cell>
          <cell r="AP11">
            <v>764.49830150000003</v>
          </cell>
          <cell r="AQ11">
            <v>374.83299999999997</v>
          </cell>
          <cell r="AR11">
            <v>127.71600000000001</v>
          </cell>
          <cell r="AS11">
            <v>47.84</v>
          </cell>
          <cell r="AT11">
            <v>159.39699999999999</v>
          </cell>
          <cell r="AU11">
            <v>93.01</v>
          </cell>
          <cell r="AV11">
            <v>23.991</v>
          </cell>
          <cell r="AW11">
            <v>12.76</v>
          </cell>
          <cell r="AX11">
            <v>10.31</v>
          </cell>
          <cell r="AY11">
            <v>0.02</v>
          </cell>
          <cell r="AZ11">
            <v>0</v>
          </cell>
        </row>
        <row r="12">
          <cell r="A12" t="str">
            <v>DISD</v>
          </cell>
          <cell r="B12" t="str">
            <v>DISD</v>
          </cell>
          <cell r="P12">
            <v>0</v>
          </cell>
          <cell r="Q12">
            <v>0</v>
          </cell>
          <cell r="R12">
            <v>0</v>
          </cell>
          <cell r="S12">
            <v>52.84</v>
          </cell>
          <cell r="T12">
            <v>0</v>
          </cell>
          <cell r="U12">
            <v>0.499</v>
          </cell>
          <cell r="V12">
            <v>0.499</v>
          </cell>
          <cell r="W12">
            <v>0.499</v>
          </cell>
          <cell r="X12">
            <v>0.499</v>
          </cell>
          <cell r="Y12">
            <v>0.499</v>
          </cell>
          <cell r="Z12">
            <v>12.625999999999999</v>
          </cell>
          <cell r="AA12">
            <v>12.625999999999999</v>
          </cell>
          <cell r="AB12">
            <v>12.625999999999999</v>
          </cell>
          <cell r="AC12">
            <v>40.217999999999996</v>
          </cell>
          <cell r="AD12">
            <v>40.217999999999996</v>
          </cell>
          <cell r="AE12">
            <v>40.217999999999996</v>
          </cell>
          <cell r="AF12">
            <v>17.007999999999999</v>
          </cell>
          <cell r="AG12">
            <v>126.88200000000001</v>
          </cell>
          <cell r="AH12">
            <v>126.88200000000001</v>
          </cell>
          <cell r="AI12">
            <v>126.91500000000001</v>
          </cell>
          <cell r="AJ12">
            <v>126.91500000000001</v>
          </cell>
          <cell r="AK12">
            <v>126.91500000000001</v>
          </cell>
          <cell r="AL12">
            <v>126.91500000000001</v>
          </cell>
          <cell r="AM12">
            <v>126.91500000000001</v>
          </cell>
          <cell r="AN12">
            <v>126.91500000000001</v>
          </cell>
          <cell r="AO12">
            <v>126.91500000000001</v>
          </cell>
          <cell r="AP12">
            <v>127.66147275</v>
          </cell>
          <cell r="AQ12">
            <v>80.304000000000002</v>
          </cell>
          <cell r="AR12">
            <v>79.769000000000005</v>
          </cell>
          <cell r="AS12">
            <v>53.923999999999999</v>
          </cell>
          <cell r="AT12">
            <v>45.134999999999998</v>
          </cell>
          <cell r="AU12">
            <v>22.789000000000001</v>
          </cell>
          <cell r="AV12">
            <v>21.360999999999997</v>
          </cell>
          <cell r="AW12">
            <v>0</v>
          </cell>
          <cell r="AX12">
            <v>0</v>
          </cell>
          <cell r="AY12">
            <v>0</v>
          </cell>
          <cell r="AZ12">
            <v>0</v>
          </cell>
        </row>
        <row r="13">
          <cell r="A13" t="str">
            <v>FRB</v>
          </cell>
          <cell r="B13" t="str">
            <v>FRB</v>
          </cell>
          <cell r="P13">
            <v>0</v>
          </cell>
          <cell r="Q13">
            <v>0</v>
          </cell>
          <cell r="R13">
            <v>0</v>
          </cell>
          <cell r="S13">
            <v>70</v>
          </cell>
          <cell r="T13">
            <v>0</v>
          </cell>
          <cell r="U13">
            <v>0</v>
          </cell>
          <cell r="V13">
            <v>1.81</v>
          </cell>
          <cell r="W13">
            <v>0.26335540000000002</v>
          </cell>
          <cell r="X13">
            <v>40.853044399999995</v>
          </cell>
          <cell r="Y13">
            <v>35.683176599999996</v>
          </cell>
          <cell r="Z13">
            <v>151.66434999999998</v>
          </cell>
          <cell r="AA13">
            <v>148.55328</v>
          </cell>
          <cell r="AB13">
            <v>148.55328</v>
          </cell>
          <cell r="AC13">
            <v>151.75964999999999</v>
          </cell>
          <cell r="AD13">
            <v>151.75964999999999</v>
          </cell>
          <cell r="AE13">
            <v>27.96218</v>
          </cell>
          <cell r="AF13">
            <v>126.66217999999998</v>
          </cell>
          <cell r="AG13">
            <v>148.55456000000001</v>
          </cell>
          <cell r="AH13">
            <v>148.55456000000001</v>
          </cell>
          <cell r="AI13">
            <v>148.56470999999999</v>
          </cell>
          <cell r="AJ13">
            <v>134.59508216</v>
          </cell>
          <cell r="AK13">
            <v>127.8</v>
          </cell>
          <cell r="AL13">
            <v>406.49056000000002</v>
          </cell>
          <cell r="AM13">
            <v>411.2</v>
          </cell>
          <cell r="AN13">
            <v>282.5</v>
          </cell>
          <cell r="AO13">
            <v>398.2</v>
          </cell>
          <cell r="AP13">
            <v>48.853886399999993</v>
          </cell>
          <cell r="AQ13">
            <v>173.03064000000001</v>
          </cell>
          <cell r="AR13">
            <v>98.859999999999985</v>
          </cell>
          <cell r="AS13">
            <v>39.758559840000004</v>
          </cell>
          <cell r="AT13">
            <v>475.30200000000002</v>
          </cell>
          <cell r="AU13">
            <v>288.45796028000001</v>
          </cell>
          <cell r="AV13">
            <v>265.79436027999998</v>
          </cell>
          <cell r="AW13">
            <v>250.73888027999999</v>
          </cell>
          <cell r="AX13">
            <v>232.28518418838078</v>
          </cell>
          <cell r="AY13">
            <v>199.11638418838081</v>
          </cell>
          <cell r="AZ13">
            <v>93.720800229999981</v>
          </cell>
        </row>
        <row r="14">
          <cell r="A14" t="str">
            <v>GLOB</v>
          </cell>
          <cell r="C14" t="str">
            <v>BONOS GLOBALES</v>
          </cell>
          <cell r="P14">
            <v>474.8</v>
          </cell>
          <cell r="Q14">
            <v>167.30200000000002</v>
          </cell>
          <cell r="R14">
            <v>144.827</v>
          </cell>
          <cell r="S14">
            <v>57.524999999999999</v>
          </cell>
          <cell r="T14">
            <v>21.3</v>
          </cell>
          <cell r="U14">
            <v>112.55</v>
          </cell>
          <cell r="V14">
            <v>24.221999999999998</v>
          </cell>
          <cell r="W14">
            <v>24.221999999999998</v>
          </cell>
          <cell r="X14">
            <v>24.221999999999998</v>
          </cell>
          <cell r="Y14">
            <v>31.201000000000001</v>
          </cell>
          <cell r="Z14">
            <v>523</v>
          </cell>
          <cell r="AA14">
            <v>664.60300000000007</v>
          </cell>
          <cell r="AB14">
            <v>347.70299999999997</v>
          </cell>
          <cell r="AC14">
            <v>347.70299999999997</v>
          </cell>
          <cell r="AD14">
            <v>570.803</v>
          </cell>
          <cell r="AE14">
            <v>667.07899999999995</v>
          </cell>
          <cell r="AF14">
            <v>506.04700000000003</v>
          </cell>
          <cell r="AG14">
            <v>545.59</v>
          </cell>
          <cell r="AH14">
            <v>652.98699999999997</v>
          </cell>
          <cell r="AI14">
            <v>168.22800000000001</v>
          </cell>
          <cell r="AJ14">
            <v>119.12299999999999</v>
          </cell>
          <cell r="AK14">
            <v>117.497</v>
          </cell>
          <cell r="AL14">
            <v>117.455</v>
          </cell>
          <cell r="AM14">
            <v>117.455</v>
          </cell>
          <cell r="AN14">
            <v>117.455</v>
          </cell>
          <cell r="AO14">
            <v>117.455</v>
          </cell>
          <cell r="AP14">
            <v>1159.2451801999998</v>
          </cell>
          <cell r="AQ14">
            <v>1094.8330000000001</v>
          </cell>
          <cell r="AR14">
            <v>1703.2000492124998</v>
          </cell>
          <cell r="AS14">
            <v>329.34736121250006</v>
          </cell>
          <cell r="AT14">
            <v>1255.2827910000001</v>
          </cell>
          <cell r="AU14">
            <v>1038.1065410000001</v>
          </cell>
          <cell r="AV14">
            <v>1027.7368900000001</v>
          </cell>
          <cell r="AW14">
            <v>905.60445499999992</v>
          </cell>
          <cell r="AX14">
            <v>901.37133399999993</v>
          </cell>
          <cell r="AY14">
            <v>896.60841100000005</v>
          </cell>
          <cell r="AZ14">
            <v>840.51795100000004</v>
          </cell>
          <cell r="BA14">
            <v>715.52795100000003</v>
          </cell>
        </row>
        <row r="15">
          <cell r="A15" t="str">
            <v>BG01/03</v>
          </cell>
          <cell r="B15" t="str">
            <v>BG01/03</v>
          </cell>
          <cell r="P15">
            <v>224.8</v>
          </cell>
          <cell r="Q15">
            <v>29.402000000000001</v>
          </cell>
          <cell r="R15">
            <v>71.988</v>
          </cell>
          <cell r="S15">
            <v>42.585999999999999</v>
          </cell>
          <cell r="T15">
            <v>21.3</v>
          </cell>
          <cell r="U15">
            <v>54.65</v>
          </cell>
          <cell r="V15">
            <v>21.321999999999999</v>
          </cell>
          <cell r="W15">
            <v>21.321999999999999</v>
          </cell>
          <cell r="X15">
            <v>21.321999999999999</v>
          </cell>
          <cell r="Y15">
            <v>31.201000000000001</v>
          </cell>
          <cell r="Z15">
            <v>135.4</v>
          </cell>
          <cell r="AA15">
            <v>249.97900000000001</v>
          </cell>
          <cell r="AB15">
            <v>25.178999999999998</v>
          </cell>
          <cell r="AC15">
            <v>25.178999999999998</v>
          </cell>
          <cell r="AD15">
            <v>156.179</v>
          </cell>
          <cell r="AE15">
            <v>249.97900000000001</v>
          </cell>
          <cell r="AF15">
            <v>134.99299999999999</v>
          </cell>
          <cell r="AG15">
            <v>126.979</v>
          </cell>
          <cell r="AH15">
            <v>36.4</v>
          </cell>
          <cell r="AI15">
            <v>73.978999999999999</v>
          </cell>
          <cell r="AJ15">
            <v>116.979</v>
          </cell>
          <cell r="AK15">
            <v>117.021</v>
          </cell>
          <cell r="AL15">
            <v>116.979</v>
          </cell>
          <cell r="AM15">
            <v>116.979</v>
          </cell>
          <cell r="AN15">
            <v>116.979</v>
          </cell>
          <cell r="AO15">
            <v>116.979</v>
          </cell>
          <cell r="AP15">
            <v>11.2</v>
          </cell>
          <cell r="AQ15">
            <v>14.067</v>
          </cell>
          <cell r="AR15">
            <v>33.210999999999999</v>
          </cell>
          <cell r="AS15">
            <v>25.170999999999999</v>
          </cell>
          <cell r="AT15">
            <v>25.051000000000002</v>
          </cell>
          <cell r="AU15">
            <v>13.331</v>
          </cell>
          <cell r="AV15">
            <v>11.691000000000001</v>
          </cell>
          <cell r="AW15">
            <v>4.84</v>
          </cell>
          <cell r="AX15">
            <v>5.69</v>
          </cell>
          <cell r="AY15">
            <v>6.45</v>
          </cell>
          <cell r="AZ15">
            <v>0</v>
          </cell>
        </row>
        <row r="16">
          <cell r="A16" t="str">
            <v>BG02/99</v>
          </cell>
          <cell r="B16" t="str">
            <v>BG02/99</v>
          </cell>
          <cell r="P16">
            <v>250</v>
          </cell>
          <cell r="Q16">
            <v>137.9</v>
          </cell>
          <cell r="R16">
            <v>72.838999999999999</v>
          </cell>
          <cell r="S16">
            <v>14.939</v>
          </cell>
          <cell r="T16">
            <v>0</v>
          </cell>
          <cell r="U16">
            <v>57.9</v>
          </cell>
          <cell r="V16">
            <v>2.9</v>
          </cell>
          <cell r="W16">
            <v>2.9</v>
          </cell>
          <cell r="X16">
            <v>2.9</v>
          </cell>
          <cell r="Y16">
            <v>0</v>
          </cell>
          <cell r="Z16">
            <v>65.099999999999994</v>
          </cell>
          <cell r="AA16">
            <v>92.1</v>
          </cell>
          <cell r="AB16">
            <v>0</v>
          </cell>
          <cell r="AC16">
            <v>0</v>
          </cell>
          <cell r="AD16">
            <v>92.1</v>
          </cell>
          <cell r="AE16">
            <v>92.1</v>
          </cell>
          <cell r="AF16">
            <v>92.1</v>
          </cell>
          <cell r="AG16">
            <v>62.067</v>
          </cell>
          <cell r="AH16">
            <v>92.066999999999993</v>
          </cell>
          <cell r="AI16">
            <v>92.066999999999993</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row>
        <row r="17">
          <cell r="A17" t="str">
            <v>BG04/06</v>
          </cell>
          <cell r="B17" t="str">
            <v>BG04/06</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1.24</v>
          </cell>
          <cell r="AG17">
            <v>1.33</v>
          </cell>
          <cell r="AH17">
            <v>1.33</v>
          </cell>
          <cell r="AI17">
            <v>1.33</v>
          </cell>
          <cell r="AJ17">
            <v>1.33</v>
          </cell>
          <cell r="AK17">
            <v>0</v>
          </cell>
          <cell r="AL17">
            <v>0</v>
          </cell>
          <cell r="AM17">
            <v>0</v>
          </cell>
          <cell r="AN17">
            <v>0</v>
          </cell>
          <cell r="AO17">
            <v>0</v>
          </cell>
          <cell r="AP17">
            <v>0</v>
          </cell>
          <cell r="AQ17">
            <v>20.102</v>
          </cell>
          <cell r="AR17">
            <v>23.72</v>
          </cell>
          <cell r="AS17">
            <v>35.26</v>
          </cell>
          <cell r="AT17">
            <v>35.020000000000003</v>
          </cell>
          <cell r="AU17">
            <v>0</v>
          </cell>
          <cell r="AV17">
            <v>0</v>
          </cell>
          <cell r="AW17">
            <v>10.79</v>
          </cell>
          <cell r="AX17">
            <v>10.29</v>
          </cell>
          <cell r="AY17">
            <v>10.29</v>
          </cell>
          <cell r="AZ17">
            <v>0</v>
          </cell>
        </row>
        <row r="18">
          <cell r="A18" t="str">
            <v>BG05/17</v>
          </cell>
          <cell r="B18" t="str">
            <v>BG05/17</v>
          </cell>
          <cell r="P18">
            <v>0</v>
          </cell>
          <cell r="Q18">
            <v>0</v>
          </cell>
          <cell r="R18">
            <v>0</v>
          </cell>
          <cell r="S18">
            <v>0</v>
          </cell>
          <cell r="T18">
            <v>0</v>
          </cell>
          <cell r="U18">
            <v>0</v>
          </cell>
          <cell r="V18">
            <v>0</v>
          </cell>
          <cell r="W18">
            <v>0</v>
          </cell>
          <cell r="X18">
            <v>0</v>
          </cell>
          <cell r="Y18">
            <v>0</v>
          </cell>
          <cell r="Z18">
            <v>322.5</v>
          </cell>
          <cell r="AA18">
            <v>322.524</v>
          </cell>
          <cell r="AB18">
            <v>322.524</v>
          </cell>
          <cell r="AC18">
            <v>322.524</v>
          </cell>
          <cell r="AD18">
            <v>322.524</v>
          </cell>
          <cell r="AE18">
            <v>325</v>
          </cell>
          <cell r="AF18">
            <v>277.33800000000002</v>
          </cell>
          <cell r="AG18">
            <v>354.83800000000002</v>
          </cell>
          <cell r="AH18">
            <v>272.81400000000002</v>
          </cell>
          <cell r="AI18">
            <v>0.47599999999999998</v>
          </cell>
          <cell r="AJ18">
            <v>0.47599999999999998</v>
          </cell>
          <cell r="AK18">
            <v>0.47599999999999998</v>
          </cell>
          <cell r="AL18">
            <v>0.47599999999999998</v>
          </cell>
          <cell r="AM18">
            <v>0.47599999999999998</v>
          </cell>
          <cell r="AN18">
            <v>0.47599999999999998</v>
          </cell>
          <cell r="AO18">
            <v>0.47599999999999998</v>
          </cell>
          <cell r="AP18">
            <v>0.4</v>
          </cell>
          <cell r="AQ18">
            <v>112.735</v>
          </cell>
          <cell r="AR18">
            <v>134.321</v>
          </cell>
          <cell r="AS18">
            <v>86.240999999999985</v>
          </cell>
          <cell r="AT18">
            <v>137.35599999999999</v>
          </cell>
          <cell r="AU18">
            <v>48.152999999999999</v>
          </cell>
          <cell r="AV18">
            <v>55.350999999999999</v>
          </cell>
          <cell r="AW18">
            <v>37.905000000000001</v>
          </cell>
          <cell r="AX18">
            <v>31.995999999999999</v>
          </cell>
          <cell r="AY18">
            <v>17.635999999999999</v>
          </cell>
          <cell r="AZ18">
            <v>0</v>
          </cell>
        </row>
        <row r="19">
          <cell r="A19" t="str">
            <v>BG06/27</v>
          </cell>
          <cell r="B19" t="str">
            <v>BG06/27</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0.376</v>
          </cell>
          <cell r="AG19">
            <v>0.376</v>
          </cell>
          <cell r="AH19">
            <v>0.376</v>
          </cell>
          <cell r="AI19">
            <v>0.376</v>
          </cell>
          <cell r="AJ19">
            <v>0.33800000000000002</v>
          </cell>
          <cell r="AK19">
            <v>0</v>
          </cell>
          <cell r="AL19">
            <v>0</v>
          </cell>
          <cell r="AM19">
            <v>0</v>
          </cell>
          <cell r="AN19">
            <v>0</v>
          </cell>
          <cell r="AO19">
            <v>0</v>
          </cell>
          <cell r="AP19">
            <v>0</v>
          </cell>
          <cell r="AQ19">
            <v>39.917999999999992</v>
          </cell>
          <cell r="AR19">
            <v>49.055999999999997</v>
          </cell>
          <cell r="AS19">
            <v>6.0609999999999999</v>
          </cell>
          <cell r="AT19">
            <v>64.75</v>
          </cell>
          <cell r="AU19">
            <v>64.75</v>
          </cell>
          <cell r="AV19">
            <v>64.69</v>
          </cell>
          <cell r="AW19">
            <v>38.659999999999997</v>
          </cell>
          <cell r="AX19">
            <v>42.010000000000005</v>
          </cell>
          <cell r="AY19">
            <v>35.79</v>
          </cell>
          <cell r="AZ19">
            <v>25</v>
          </cell>
        </row>
        <row r="20">
          <cell r="A20" t="str">
            <v>BG07/05</v>
          </cell>
          <cell r="B20" t="str">
            <v>BG07/05</v>
          </cell>
          <cell r="AQ20">
            <v>9.609</v>
          </cell>
          <cell r="AR20">
            <v>0.01</v>
          </cell>
          <cell r="AS20">
            <v>17.05</v>
          </cell>
          <cell r="AT20">
            <v>16.059999999999999</v>
          </cell>
          <cell r="AU20">
            <v>10.569000000000001</v>
          </cell>
          <cell r="AV20">
            <v>11.4</v>
          </cell>
          <cell r="AW20">
            <v>7.2</v>
          </cell>
          <cell r="AX20">
            <v>6</v>
          </cell>
          <cell r="AY20">
            <v>6.84</v>
          </cell>
          <cell r="AZ20">
            <v>0.19600000000000001</v>
          </cell>
        </row>
        <row r="21">
          <cell r="A21" t="str">
            <v>BG09/09</v>
          </cell>
          <cell r="B21" t="str">
            <v>BG09/09</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250</v>
          </cell>
          <cell r="AI21">
            <v>0</v>
          </cell>
          <cell r="AJ21">
            <v>0</v>
          </cell>
          <cell r="AK21">
            <v>0</v>
          </cell>
          <cell r="AL21">
            <v>0</v>
          </cell>
          <cell r="AM21">
            <v>0</v>
          </cell>
          <cell r="AN21">
            <v>0</v>
          </cell>
          <cell r="AO21">
            <v>0</v>
          </cell>
          <cell r="AP21">
            <v>0</v>
          </cell>
          <cell r="AQ21">
            <v>28.001000000000001</v>
          </cell>
          <cell r="AR21">
            <v>27.878000000000004</v>
          </cell>
          <cell r="AS21">
            <v>20.643999999999998</v>
          </cell>
          <cell r="AT21">
            <v>29</v>
          </cell>
          <cell r="AU21">
            <v>29</v>
          </cell>
          <cell r="AV21">
            <v>29</v>
          </cell>
          <cell r="AW21">
            <v>3.6309999999999998</v>
          </cell>
          <cell r="AX21">
            <v>3.6309999999999998</v>
          </cell>
          <cell r="AY21">
            <v>3.6309999999999998</v>
          </cell>
          <cell r="AZ21">
            <v>0</v>
          </cell>
        </row>
        <row r="22">
          <cell r="A22" t="str">
            <v>BG10/20</v>
          </cell>
          <cell r="B22" t="str">
            <v>BG10/20</v>
          </cell>
          <cell r="AQ22">
            <v>3.6360000000000001</v>
          </cell>
          <cell r="AR22">
            <v>3.64</v>
          </cell>
          <cell r="AS22">
            <v>38.630000000000003</v>
          </cell>
          <cell r="AT22">
            <v>36.816000000000003</v>
          </cell>
          <cell r="AU22">
            <v>33.18</v>
          </cell>
          <cell r="AV22">
            <v>33.18</v>
          </cell>
          <cell r="AW22">
            <v>0</v>
          </cell>
          <cell r="AX22">
            <v>0</v>
          </cell>
          <cell r="AY22">
            <v>0</v>
          </cell>
          <cell r="AZ22">
            <v>0</v>
          </cell>
        </row>
        <row r="23">
          <cell r="A23" t="str">
            <v>BG11/10</v>
          </cell>
          <cell r="B23" t="str">
            <v>BG11/10</v>
          </cell>
          <cell r="AQ23">
            <v>30.012</v>
          </cell>
          <cell r="AR23">
            <v>30.65</v>
          </cell>
          <cell r="AS23">
            <v>30.01</v>
          </cell>
          <cell r="AT23">
            <v>28.131</v>
          </cell>
          <cell r="AU23">
            <v>0.18</v>
          </cell>
          <cell r="AV23">
            <v>0</v>
          </cell>
          <cell r="AW23">
            <v>10.364000000000001</v>
          </cell>
          <cell r="AX23">
            <v>10.284000000000001</v>
          </cell>
          <cell r="AY23">
            <v>11.084</v>
          </cell>
          <cell r="AZ23">
            <v>0</v>
          </cell>
        </row>
        <row r="24">
          <cell r="A24" t="str">
            <v>BG12/15</v>
          </cell>
          <cell r="B24" t="str">
            <v>BG12/15</v>
          </cell>
          <cell r="AQ24">
            <v>38.665999999999997</v>
          </cell>
          <cell r="AR24">
            <v>35.765999999999998</v>
          </cell>
          <cell r="AS24">
            <v>19.890000000000008</v>
          </cell>
          <cell r="AT24">
            <v>37.883000000000003</v>
          </cell>
          <cell r="AU24">
            <v>44.134</v>
          </cell>
          <cell r="AV24">
            <v>46.014000000000003</v>
          </cell>
          <cell r="AW24">
            <v>33.409999999999997</v>
          </cell>
          <cell r="AX24">
            <v>32.479999999999997</v>
          </cell>
          <cell r="AY24">
            <v>32.880000000000003</v>
          </cell>
          <cell r="AZ24">
            <v>0</v>
          </cell>
        </row>
        <row r="25">
          <cell r="A25" t="str">
            <v>BG15/12</v>
          </cell>
          <cell r="B25" t="str">
            <v>BG15/12</v>
          </cell>
          <cell r="AQ25">
            <v>27.395</v>
          </cell>
          <cell r="AR25">
            <v>62.53</v>
          </cell>
          <cell r="AS25">
            <v>49.86</v>
          </cell>
          <cell r="AT25">
            <v>50.116</v>
          </cell>
          <cell r="AU25">
            <v>41.886000000000003</v>
          </cell>
          <cell r="AV25">
            <v>42.396000000000001</v>
          </cell>
          <cell r="AW25">
            <v>5.88</v>
          </cell>
          <cell r="AX25">
            <v>5.87</v>
          </cell>
          <cell r="AY25">
            <v>5.87</v>
          </cell>
          <cell r="AZ25">
            <v>0</v>
          </cell>
        </row>
        <row r="26">
          <cell r="A26" t="str">
            <v>BG17/08</v>
          </cell>
          <cell r="B26" t="str">
            <v>BG17/08</v>
          </cell>
          <cell r="AP26">
            <v>1147.6095902</v>
          </cell>
          <cell r="AQ26">
            <v>604.21100000000001</v>
          </cell>
          <cell r="AR26">
            <v>1110.5576879999999</v>
          </cell>
          <cell r="AS26">
            <v>4.2000000000001592E-2</v>
          </cell>
          <cell r="AT26">
            <v>752.56479100000001</v>
          </cell>
          <cell r="AU26">
            <v>752.56479100000001</v>
          </cell>
          <cell r="AV26">
            <v>734.01489000000004</v>
          </cell>
          <cell r="AW26">
            <v>752.55878999999993</v>
          </cell>
          <cell r="AX26">
            <v>752.56487399999992</v>
          </cell>
          <cell r="AY26">
            <v>752.56487400000003</v>
          </cell>
          <cell r="AZ26">
            <v>777.30487400000004</v>
          </cell>
        </row>
        <row r="27">
          <cell r="A27" t="str">
            <v>BG18/18</v>
          </cell>
          <cell r="B27" t="str">
            <v>BG18/18</v>
          </cell>
          <cell r="AP27">
            <v>3.5589999999999997E-2</v>
          </cell>
          <cell r="AQ27">
            <v>166.48100000000002</v>
          </cell>
          <cell r="AR27">
            <v>191.86036121250004</v>
          </cell>
          <cell r="AS27">
            <v>0.48836121250000164</v>
          </cell>
          <cell r="AT27">
            <v>42.534999999999997</v>
          </cell>
          <cell r="AU27">
            <v>0</v>
          </cell>
          <cell r="AV27">
            <v>0</v>
          </cell>
          <cell r="AW27">
            <v>0.36566500000000002</v>
          </cell>
          <cell r="AX27">
            <v>0.55545999999999995</v>
          </cell>
          <cell r="AY27">
            <v>13.572537000000001</v>
          </cell>
          <cell r="AZ27">
            <v>38.017077</v>
          </cell>
        </row>
        <row r="28">
          <cell r="A28" t="str">
            <v>BG19/31</v>
          </cell>
          <cell r="B28" t="str">
            <v>BG19/31</v>
          </cell>
          <cell r="AJ28">
            <v>0</v>
          </cell>
          <cell r="AK28">
            <v>0</v>
          </cell>
          <cell r="AL28">
            <v>0</v>
          </cell>
          <cell r="AU28">
            <v>0.35875000000000001</v>
          </cell>
          <cell r="AV28">
            <v>0</v>
          </cell>
          <cell r="AW28">
            <v>0</v>
          </cell>
          <cell r="AX28">
            <v>0</v>
          </cell>
          <cell r="AY28">
            <v>0</v>
          </cell>
          <cell r="AZ28">
            <v>0</v>
          </cell>
        </row>
        <row r="29">
          <cell r="A29" t="str">
            <v>EURONOTAS</v>
          </cell>
          <cell r="C29" t="str">
            <v>EURONOTAS EN DOLARES</v>
          </cell>
          <cell r="P29">
            <v>122.31</v>
          </cell>
          <cell r="Q29">
            <v>62.34</v>
          </cell>
          <cell r="R29">
            <v>62.34</v>
          </cell>
          <cell r="S29">
            <v>62.34</v>
          </cell>
          <cell r="T29">
            <v>62.34</v>
          </cell>
          <cell r="U29">
            <v>62.34</v>
          </cell>
          <cell r="V29">
            <v>98.22</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row>
        <row r="30">
          <cell r="A30" t="str">
            <v>EL/USD-06</v>
          </cell>
          <cell r="B30" t="str">
            <v>EL/USD-06</v>
          </cell>
          <cell r="P30">
            <v>62.34</v>
          </cell>
          <cell r="Q30">
            <v>62.34</v>
          </cell>
          <cell r="R30">
            <v>62.34</v>
          </cell>
          <cell r="S30">
            <v>62.34</v>
          </cell>
          <cell r="T30">
            <v>62.34</v>
          </cell>
          <cell r="U30">
            <v>62.34</v>
          </cell>
          <cell r="V30">
            <v>98.22</v>
          </cell>
          <cell r="AT30">
            <v>0</v>
          </cell>
          <cell r="AU30">
            <v>0</v>
          </cell>
          <cell r="AV30">
            <v>0</v>
          </cell>
          <cell r="AW30">
            <v>0</v>
          </cell>
          <cell r="AX30">
            <v>0</v>
          </cell>
          <cell r="AY30">
            <v>0</v>
          </cell>
          <cell r="AZ30">
            <v>0</v>
          </cell>
        </row>
        <row r="31">
          <cell r="A31" t="str">
            <v>EL/USD-09</v>
          </cell>
          <cell r="B31" t="str">
            <v>EL/USD-09</v>
          </cell>
          <cell r="P31">
            <v>59.97</v>
          </cell>
          <cell r="AT31">
            <v>0</v>
          </cell>
          <cell r="AU31">
            <v>0</v>
          </cell>
          <cell r="AV31">
            <v>0</v>
          </cell>
          <cell r="AW31">
            <v>0</v>
          </cell>
          <cell r="AX31">
            <v>0</v>
          </cell>
          <cell r="AY31">
            <v>0</v>
          </cell>
          <cell r="AZ31">
            <v>0</v>
          </cell>
        </row>
        <row r="34">
          <cell r="A34" t="str">
            <v>Para ingresar un nuevo bono insertar una fila sobre la línea</v>
          </cell>
        </row>
      </sheetData>
      <sheetData sheetId="4" refreshError="1">
        <row r="4">
          <cell r="A4" t="str">
            <v>DNCI</v>
          </cell>
          <cell r="B4" t="str">
            <v>COD BCOS</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T6">
            <v>0</v>
          </cell>
          <cell r="U6">
            <v>0</v>
          </cell>
          <cell r="V6">
            <v>0</v>
          </cell>
          <cell r="W6">
            <v>0</v>
          </cell>
          <cell r="X6">
            <v>1479.9115869139005</v>
          </cell>
          <cell r="Y6">
            <v>992.52056099751201</v>
          </cell>
          <cell r="Z6">
            <v>1020.8292264814274</v>
          </cell>
          <cell r="AA6">
            <v>1143.8740360188001</v>
          </cell>
          <cell r="AB6">
            <v>1182.8314646754322</v>
          </cell>
          <cell r="AC6">
            <v>1070.5483712052251</v>
          </cell>
          <cell r="AD6">
            <v>1383.088081675809</v>
          </cell>
          <cell r="AE6">
            <v>907.29434920287486</v>
          </cell>
          <cell r="AF6">
            <v>932.73578380247136</v>
          </cell>
          <cell r="AG6">
            <v>1082.4123432719189</v>
          </cell>
          <cell r="AH6">
            <v>1535.7655503493961</v>
          </cell>
          <cell r="AI6">
            <v>1802.6591372636417</v>
          </cell>
          <cell r="AJ6">
            <v>2083.6649471124547</v>
          </cell>
          <cell r="AK6">
            <v>2755.685529218511</v>
          </cell>
          <cell r="AL6">
            <v>3150.7118340671695</v>
          </cell>
          <cell r="AM6">
            <v>3600.8755655932205</v>
          </cell>
          <cell r="AN6">
            <v>2605.8878389399752</v>
          </cell>
          <cell r="AO6">
            <v>2919.4772274893348</v>
          </cell>
          <cell r="AP6">
            <v>6277.4881199999991</v>
          </cell>
          <cell r="AQ6">
            <v>5776.1417600000004</v>
          </cell>
          <cell r="AR6">
            <v>6093.1069021052645</v>
          </cell>
          <cell r="AS6">
            <v>7448.3244019176955</v>
          </cell>
          <cell r="AT6">
            <v>4472.0618831592983</v>
          </cell>
          <cell r="AU6">
            <v>4430.4836680121425</v>
          </cell>
          <cell r="AV6">
            <v>4701.4427685518913</v>
          </cell>
          <cell r="AW6">
            <v>5369.3097269816772</v>
          </cell>
          <cell r="AX6">
            <v>6193.1479049652562</v>
          </cell>
          <cell r="AY6">
            <v>6429.1739160852394</v>
          </cell>
          <cell r="AZ6">
            <v>6273.4800143196371</v>
          </cell>
        </row>
        <row r="7">
          <cell r="A7" t="str">
            <v>TENENCIAS TOTALES C/ PRESTAMOS GARANTIZADOS</v>
          </cell>
        </row>
        <row r="8">
          <cell r="A8" t="str">
            <v>X</v>
          </cell>
        </row>
        <row r="9">
          <cell r="A9" t="str">
            <v>TITULOS GOBIERNO NACIONAL C/PMOS GDOS</v>
          </cell>
          <cell r="T9">
            <v>0</v>
          </cell>
          <cell r="U9">
            <v>0</v>
          </cell>
          <cell r="V9">
            <v>0</v>
          </cell>
          <cell r="W9">
            <v>0</v>
          </cell>
          <cell r="X9">
            <v>1479.9115869139005</v>
          </cell>
          <cell r="Y9">
            <v>992.52056099751201</v>
          </cell>
          <cell r="Z9">
            <v>1020.8292264814274</v>
          </cell>
          <cell r="AA9">
            <v>1143.8740360188001</v>
          </cell>
          <cell r="AB9">
            <v>1182.8314646754322</v>
          </cell>
          <cell r="AC9">
            <v>1070.5483712052251</v>
          </cell>
          <cell r="AD9">
            <v>1383.088081675809</v>
          </cell>
          <cell r="AE9">
            <v>907.29434920287486</v>
          </cell>
          <cell r="AF9">
            <v>932.73578380247136</v>
          </cell>
          <cell r="AG9">
            <v>1082.4123432719189</v>
          </cell>
          <cell r="AH9">
            <v>1535.7655503493961</v>
          </cell>
          <cell r="AI9">
            <v>1802.6591372636417</v>
          </cell>
          <cell r="AJ9">
            <v>2083.6649471124547</v>
          </cell>
          <cell r="AK9">
            <v>2755.685529218511</v>
          </cell>
          <cell r="AL9">
            <v>3150.7118340671695</v>
          </cell>
          <cell r="AM9">
            <v>3600.8755655932205</v>
          </cell>
          <cell r="AN9">
            <v>2605.8878389399752</v>
          </cell>
          <cell r="AO9">
            <v>2919.4772274893348</v>
          </cell>
          <cell r="AP9">
            <v>6277.4881199999991</v>
          </cell>
          <cell r="AQ9">
            <v>5776.1417600000004</v>
          </cell>
          <cell r="AR9">
            <v>6093.1069021052645</v>
          </cell>
          <cell r="AS9">
            <v>374.85968421052644</v>
          </cell>
          <cell r="AT9">
            <v>582.50215317604363</v>
          </cell>
          <cell r="AU9">
            <v>999.44657770083109</v>
          </cell>
          <cell r="AV9">
            <v>908.42359851754384</v>
          </cell>
          <cell r="AW9">
            <v>1083.0453173002459</v>
          </cell>
          <cell r="AX9">
            <v>1029.2722384058045</v>
          </cell>
          <cell r="AY9">
            <v>1094.4259036127003</v>
          </cell>
          <cell r="AZ9">
            <v>1187.1435531611851</v>
          </cell>
        </row>
        <row r="10">
          <cell r="A10" t="str">
            <v>PRESTAMOS GOB NACIONAL</v>
          </cell>
          <cell r="AS10">
            <v>7073.4647177071729</v>
          </cell>
          <cell r="AT10">
            <v>3889.5597299832521</v>
          </cell>
          <cell r="AU10">
            <v>3431.0370903113139</v>
          </cell>
          <cell r="AV10">
            <v>3793.0191700343489</v>
          </cell>
          <cell r="AW10">
            <v>4286.2644096814311</v>
          </cell>
          <cell r="AX10">
            <v>5163.875666559451</v>
          </cell>
          <cell r="AY10">
            <v>5334.7480124725389</v>
          </cell>
          <cell r="AZ10">
            <v>5086.3364611584484</v>
          </cell>
        </row>
        <row r="11">
          <cell r="A11" t="str">
            <v>x</v>
          </cell>
        </row>
        <row r="12">
          <cell r="A12" t="str">
            <v>BRADY</v>
          </cell>
          <cell r="C12" t="str">
            <v>Bonos Brady</v>
          </cell>
          <cell r="T12">
            <v>0</v>
          </cell>
          <cell r="U12">
            <v>0</v>
          </cell>
          <cell r="V12">
            <v>0</v>
          </cell>
          <cell r="W12">
            <v>0</v>
          </cell>
          <cell r="X12">
            <v>1360.3264475670558</v>
          </cell>
          <cell r="Y12">
            <v>838.3200200299143</v>
          </cell>
          <cell r="Z12">
            <v>793.8419970742018</v>
          </cell>
          <cell r="AA12">
            <v>715.91220092479534</v>
          </cell>
          <cell r="AB12">
            <v>518.18619744822877</v>
          </cell>
          <cell r="AC12">
            <v>501.05741792421264</v>
          </cell>
          <cell r="AD12">
            <v>849.47489744130439</v>
          </cell>
          <cell r="AE12">
            <v>539.79820820335112</v>
          </cell>
          <cell r="AF12">
            <v>510.12867528285335</v>
          </cell>
          <cell r="AG12">
            <v>487.45558688929526</v>
          </cell>
          <cell r="AH12">
            <v>797.55761404451437</v>
          </cell>
          <cell r="AI12">
            <v>1104.0459718634227</v>
          </cell>
          <cell r="AJ12">
            <v>1318.7833873498148</v>
          </cell>
          <cell r="AK12">
            <v>1455.2724121796596</v>
          </cell>
          <cell r="AL12">
            <v>1568.16193290663</v>
          </cell>
          <cell r="AM12">
            <v>1538.8551656697875</v>
          </cell>
          <cell r="AN12">
            <v>1087.3486465170599</v>
          </cell>
          <cell r="AO12">
            <v>1290.1874229787536</v>
          </cell>
          <cell r="AP12">
            <v>407.38612000000001</v>
          </cell>
          <cell r="AQ12">
            <v>402.08976000000007</v>
          </cell>
          <cell r="AR12">
            <v>552.30521052631582</v>
          </cell>
          <cell r="AS12">
            <v>279.14100000000008</v>
          </cell>
          <cell r="AT12">
            <v>353.64100000000002</v>
          </cell>
          <cell r="AU12">
            <v>607.70800000000008</v>
          </cell>
          <cell r="AV12">
            <v>520.57159999999999</v>
          </cell>
          <cell r="AW12">
            <v>562.32892000000004</v>
          </cell>
          <cell r="AX12">
            <v>503.8780855156034</v>
          </cell>
          <cell r="AY12">
            <v>547.33688551560351</v>
          </cell>
          <cell r="AZ12">
            <v>548.79048551560345</v>
          </cell>
          <cell r="BA12">
            <v>435.45048551560348</v>
          </cell>
        </row>
        <row r="13">
          <cell r="A13" t="str">
            <v>PAR</v>
          </cell>
          <cell r="B13" t="str">
            <v>PAR</v>
          </cell>
          <cell r="X13">
            <v>802.35535659154095</v>
          </cell>
          <cell r="Y13">
            <v>440.63625077591558</v>
          </cell>
          <cell r="Z13">
            <v>419.57611341830165</v>
          </cell>
          <cell r="AA13">
            <v>345.60928433268856</v>
          </cell>
          <cell r="AB13">
            <v>249.58614542213164</v>
          </cell>
          <cell r="AC13">
            <v>287.99057684961156</v>
          </cell>
          <cell r="AD13">
            <v>286.24583388881484</v>
          </cell>
          <cell r="AE13">
            <v>169.83218588640273</v>
          </cell>
          <cell r="AF13">
            <v>175.53044915954808</v>
          </cell>
          <cell r="AG13">
            <v>138.04181184668991</v>
          </cell>
          <cell r="AH13">
            <v>252.43658001879112</v>
          </cell>
          <cell r="AI13">
            <v>224.66163597947482</v>
          </cell>
          <cell r="AJ13">
            <v>770.8536957849725</v>
          </cell>
          <cell r="AK13">
            <v>726.7058660763696</v>
          </cell>
          <cell r="AL13">
            <v>761.93529148650669</v>
          </cell>
          <cell r="AM13">
            <v>648.84277620396597</v>
          </cell>
          <cell r="AN13">
            <v>654.7217391304348</v>
          </cell>
          <cell r="AO13">
            <v>548.3739130434783</v>
          </cell>
          <cell r="AP13">
            <v>50.22</v>
          </cell>
          <cell r="AQ13">
            <v>42.1</v>
          </cell>
          <cell r="AR13">
            <v>37.374736842105264</v>
          </cell>
          <cell r="AS13">
            <v>45.574736842105267</v>
          </cell>
          <cell r="AT13">
            <v>50.574736842105267</v>
          </cell>
          <cell r="AU13">
            <v>96.970736842105254</v>
          </cell>
          <cell r="AV13">
            <v>291.98973684210523</v>
          </cell>
          <cell r="AW13">
            <v>303.22073684210523</v>
          </cell>
          <cell r="AX13">
            <v>305.67073684210521</v>
          </cell>
          <cell r="AY13">
            <v>315.96073684210523</v>
          </cell>
          <cell r="AZ13">
            <v>315.98073684210522</v>
          </cell>
        </row>
        <row r="14">
          <cell r="A14" t="str">
            <v>DISD</v>
          </cell>
          <cell r="B14" t="str">
            <v>DISD</v>
          </cell>
          <cell r="X14">
            <v>10.084280423956072</v>
          </cell>
          <cell r="Y14">
            <v>3.1390296886314268</v>
          </cell>
          <cell r="Z14">
            <v>20.612877309767018</v>
          </cell>
          <cell r="AA14">
            <v>3.9064176861987554</v>
          </cell>
          <cell r="AB14">
            <v>15.726802965625703</v>
          </cell>
          <cell r="AC14">
            <v>10.289822511795103</v>
          </cell>
          <cell r="AD14">
            <v>4.19417712267024</v>
          </cell>
          <cell r="AE14">
            <v>3.2355016226894318</v>
          </cell>
          <cell r="AF14">
            <v>15.365952284674485</v>
          </cell>
          <cell r="AG14">
            <v>2.6769593091717918</v>
          </cell>
          <cell r="AH14">
            <v>29.912317918257674</v>
          </cell>
          <cell r="AI14">
            <v>4.2315042315042319</v>
          </cell>
          <cell r="AJ14">
            <v>3.7836139733601413</v>
          </cell>
          <cell r="AK14">
            <v>12.529182879377432</v>
          </cell>
          <cell r="AL14">
            <v>12.460629921259843</v>
          </cell>
          <cell r="AM14">
            <v>12.421966674489557</v>
          </cell>
          <cell r="AN14">
            <v>11.985150449394293</v>
          </cell>
          <cell r="AO14">
            <v>14.091603053435113</v>
          </cell>
          <cell r="AP14">
            <v>7.0490000000000004</v>
          </cell>
          <cell r="AQ14">
            <v>11.07</v>
          </cell>
          <cell r="AR14">
            <v>4.9342105263157903</v>
          </cell>
          <cell r="AS14">
            <v>1.22</v>
          </cell>
          <cell r="AT14">
            <v>35.519999999999996</v>
          </cell>
          <cell r="AU14">
            <v>57.866</v>
          </cell>
          <cell r="AV14">
            <v>59.293999999999997</v>
          </cell>
          <cell r="AW14">
            <v>76.272999999999996</v>
          </cell>
          <cell r="AX14">
            <v>76.272999999999996</v>
          </cell>
          <cell r="AY14">
            <v>76.272999999999996</v>
          </cell>
          <cell r="AZ14">
            <v>76.272999999999996</v>
          </cell>
        </row>
        <row r="15">
          <cell r="A15" t="str">
            <v>FRB</v>
          </cell>
          <cell r="B15" t="str">
            <v>FRB</v>
          </cell>
          <cell r="X15">
            <v>547.88681055155871</v>
          </cell>
          <cell r="Y15">
            <v>394.54473956536737</v>
          </cell>
          <cell r="Z15">
            <v>353.65300634613311</v>
          </cell>
          <cell r="AA15">
            <v>366.39649890590806</v>
          </cell>
          <cell r="AB15">
            <v>252.87324906047144</v>
          </cell>
          <cell r="AC15">
            <v>202.77701856280601</v>
          </cell>
          <cell r="AD15">
            <v>559.03488642981938</v>
          </cell>
          <cell r="AE15">
            <v>366.73052069425898</v>
          </cell>
          <cell r="AF15">
            <v>319.23227383863082</v>
          </cell>
          <cell r="AG15">
            <v>346.73681573343356</v>
          </cell>
          <cell r="AH15">
            <v>515.20871610746565</v>
          </cell>
          <cell r="AI15">
            <v>875.15283165244364</v>
          </cell>
          <cell r="AJ15">
            <v>544.14607759148214</v>
          </cell>
          <cell r="AK15">
            <v>716.03736322391262</v>
          </cell>
          <cell r="AL15">
            <v>793.76601149886346</v>
          </cell>
          <cell r="AM15">
            <v>877.590422791332</v>
          </cell>
          <cell r="AN15">
            <v>420.64175693723098</v>
          </cell>
          <cell r="AO15">
            <v>727.72190688184003</v>
          </cell>
          <cell r="AP15">
            <v>350.11712</v>
          </cell>
          <cell r="AQ15">
            <v>348.91976000000005</v>
          </cell>
          <cell r="AR15">
            <v>509.99626315789476</v>
          </cell>
          <cell r="AS15">
            <v>232.34626315789478</v>
          </cell>
          <cell r="AT15">
            <v>267.54626315789477</v>
          </cell>
          <cell r="AU15">
            <v>452.87126315789476</v>
          </cell>
          <cell r="AV15">
            <v>169.28786315789475</v>
          </cell>
          <cell r="AW15">
            <v>182.83518315789476</v>
          </cell>
          <cell r="AX15">
            <v>121.93434867349825</v>
          </cell>
          <cell r="AY15">
            <v>155.10314867349825</v>
          </cell>
          <cell r="AZ15">
            <v>156.53674867349827</v>
          </cell>
        </row>
        <row r="16">
          <cell r="A16" t="str">
            <v>GLOB</v>
          </cell>
          <cell r="C16" t="str">
            <v>Bonos Globales</v>
          </cell>
          <cell r="T16">
            <v>0</v>
          </cell>
          <cell r="U16">
            <v>0</v>
          </cell>
          <cell r="V16">
            <v>0</v>
          </cell>
          <cell r="W16">
            <v>0</v>
          </cell>
          <cell r="X16">
            <v>115.4641393468445</v>
          </cell>
          <cell r="Y16">
            <v>123.48768536098891</v>
          </cell>
          <cell r="Z16">
            <v>180.40097775463866</v>
          </cell>
          <cell r="AA16">
            <v>411.75740460385998</v>
          </cell>
          <cell r="AB16">
            <v>581.78908669503835</v>
          </cell>
          <cell r="AC16">
            <v>482.27952253653882</v>
          </cell>
          <cell r="AD16">
            <v>420.58878741719917</v>
          </cell>
          <cell r="AE16">
            <v>236.71754854568337</v>
          </cell>
          <cell r="AF16">
            <v>327.05704839061406</v>
          </cell>
          <cell r="AG16">
            <v>508.59516839979102</v>
          </cell>
          <cell r="AH16">
            <v>592.99265291575557</v>
          </cell>
          <cell r="AI16">
            <v>629.56438491241386</v>
          </cell>
          <cell r="AJ16">
            <v>599.33013518952134</v>
          </cell>
          <cell r="AK16">
            <v>1124.8070366734444</v>
          </cell>
          <cell r="AL16">
            <v>1416.603359482943</v>
          </cell>
          <cell r="AM16">
            <v>1606.6941338882116</v>
          </cell>
          <cell r="AN16">
            <v>1177.3089211851436</v>
          </cell>
          <cell r="AO16">
            <v>1325.368895524942</v>
          </cell>
          <cell r="AP16">
            <v>5776.5520000000006</v>
          </cell>
          <cell r="AQ16">
            <v>5281.4620000000004</v>
          </cell>
          <cell r="AR16">
            <v>5453.5695863157907</v>
          </cell>
          <cell r="AS16">
            <v>81.526578947368463</v>
          </cell>
          <cell r="AT16">
            <v>222.65697894736849</v>
          </cell>
          <cell r="AU16">
            <v>386.5301289473685</v>
          </cell>
          <cell r="AV16">
            <v>383.64877044736846</v>
          </cell>
          <cell r="AW16">
            <v>516.28636634049349</v>
          </cell>
          <cell r="AX16">
            <v>520.52536634049341</v>
          </cell>
          <cell r="AY16">
            <v>542.13826621739736</v>
          </cell>
          <cell r="AZ16">
            <v>633.51872621739733</v>
          </cell>
          <cell r="BA16">
            <v>610.59112780833777</v>
          </cell>
        </row>
        <row r="17">
          <cell r="A17" t="str">
            <v>BG01/03</v>
          </cell>
          <cell r="B17" t="str">
            <v>BG01/03</v>
          </cell>
          <cell r="C17" t="str">
            <v xml:space="preserve">    Bono Global I (8.375%)</v>
          </cell>
          <cell r="X17">
            <v>52.251139346844496</v>
          </cell>
          <cell r="Y17">
            <v>20.327519772865546</v>
          </cell>
          <cell r="Z17">
            <v>19.630826478652565</v>
          </cell>
          <cell r="AA17">
            <v>20.454368932038836</v>
          </cell>
          <cell r="AB17">
            <v>35.76158940397351</v>
          </cell>
          <cell r="AC17">
            <v>70.800582241630266</v>
          </cell>
          <cell r="AD17">
            <v>27.501246882793019</v>
          </cell>
          <cell r="AE17">
            <v>31.606557377049182</v>
          </cell>
          <cell r="AF17">
            <v>51.718564809826525</v>
          </cell>
          <cell r="AG17">
            <v>44.397905759162306</v>
          </cell>
          <cell r="AH17">
            <v>55.778263244128887</v>
          </cell>
          <cell r="AI17">
            <v>24.290512174643158</v>
          </cell>
          <cell r="AJ17">
            <v>13.701298701298702</v>
          </cell>
          <cell r="AK17">
            <v>13.877677100494234</v>
          </cell>
          <cell r="AL17">
            <v>31.011162891514033</v>
          </cell>
          <cell r="AM17">
            <v>16.552335279399497</v>
          </cell>
          <cell r="AN17">
            <v>12.9760348583878</v>
          </cell>
          <cell r="AO17">
            <v>52.546410199060617</v>
          </cell>
          <cell r="AP17">
            <v>15.025</v>
          </cell>
          <cell r="AQ17">
            <v>19.864999999999998</v>
          </cell>
          <cell r="AR17">
            <v>11.57657894736842</v>
          </cell>
          <cell r="AS17">
            <v>2.776578947368419</v>
          </cell>
          <cell r="AT17">
            <v>2.8965789473684191</v>
          </cell>
          <cell r="AU17">
            <v>14.616578947368421</v>
          </cell>
          <cell r="AV17">
            <v>16.256578947368421</v>
          </cell>
          <cell r="AW17">
            <v>11.88657894736842</v>
          </cell>
          <cell r="AX17">
            <v>11.036578947368419</v>
          </cell>
          <cell r="AY17">
            <v>10.276578947368419</v>
          </cell>
          <cell r="AZ17">
            <v>16.72657894736842</v>
          </cell>
        </row>
        <row r="18">
          <cell r="A18" t="str">
            <v>BG02/99</v>
          </cell>
          <cell r="B18" t="str">
            <v>BG02/99</v>
          </cell>
          <cell r="C18" t="str">
            <v xml:space="preserve">    Bono Global II (10.95%)</v>
          </cell>
          <cell r="X18">
            <v>3</v>
          </cell>
          <cell r="Y18">
            <v>3</v>
          </cell>
          <cell r="Z18">
            <v>2.8153061224489795</v>
          </cell>
          <cell r="AA18">
            <v>3.6806122448979592</v>
          </cell>
          <cell r="AB18">
            <v>27.312348668280872</v>
          </cell>
          <cell r="AC18">
            <v>3.0680000000000001</v>
          </cell>
          <cell r="AD18">
            <v>2.738</v>
          </cell>
          <cell r="AE18">
            <v>5.6790000000000003</v>
          </cell>
          <cell r="AF18">
            <v>2.6585269791256398</v>
          </cell>
          <cell r="AG18">
            <v>18.764192661646945</v>
          </cell>
          <cell r="AH18">
            <v>13.065331614949937</v>
          </cell>
          <cell r="AI18">
            <v>19.314638590807856</v>
          </cell>
          <cell r="AJ18">
            <v>0</v>
          </cell>
          <cell r="AK18">
            <v>0</v>
          </cell>
          <cell r="AL18">
            <v>0</v>
          </cell>
          <cell r="AM18">
            <v>0</v>
          </cell>
          <cell r="AN18">
            <v>0</v>
          </cell>
          <cell r="AO18">
            <v>0</v>
          </cell>
          <cell r="AQ18">
            <v>0</v>
          </cell>
          <cell r="AR18">
            <v>0</v>
          </cell>
          <cell r="AS18">
            <v>0</v>
          </cell>
          <cell r="AT18">
            <v>0</v>
          </cell>
          <cell r="AU18">
            <v>0</v>
          </cell>
          <cell r="AV18">
            <v>0</v>
          </cell>
          <cell r="AW18">
            <v>0</v>
          </cell>
          <cell r="AX18">
            <v>0</v>
          </cell>
          <cell r="AY18">
            <v>0</v>
          </cell>
          <cell r="AZ18">
            <v>0</v>
          </cell>
        </row>
        <row r="19">
          <cell r="A19" t="str">
            <v>BG03/01</v>
          </cell>
          <cell r="B19" t="str">
            <v>BG03/01</v>
          </cell>
          <cell r="C19" t="str">
            <v xml:space="preserve">    Bono Global III</v>
          </cell>
          <cell r="X19">
            <v>6.5000000000000002E-2</v>
          </cell>
          <cell r="Y19">
            <v>6.5000000000000002E-2</v>
          </cell>
          <cell r="Z19">
            <v>6.6326530612244902E-2</v>
          </cell>
          <cell r="AA19">
            <v>6.4285714285714293E-2</v>
          </cell>
          <cell r="AB19">
            <v>0.1</v>
          </cell>
          <cell r="AC19">
            <v>0.16400000000000001</v>
          </cell>
          <cell r="AD19">
            <v>0.25900000000000001</v>
          </cell>
          <cell r="AE19">
            <v>1.825</v>
          </cell>
          <cell r="AF19">
            <v>1.8988606835898461</v>
          </cell>
          <cell r="AG19">
            <v>6.486486486486486</v>
          </cell>
          <cell r="AH19">
            <v>6.5460660415817369</v>
          </cell>
          <cell r="AI19">
            <v>5.5083291267036856</v>
          </cell>
          <cell r="AJ19">
            <v>6.5283582089552246</v>
          </cell>
          <cell r="AK19">
            <v>6.5720207253886009</v>
          </cell>
          <cell r="AL19">
            <v>21.056660039761432</v>
          </cell>
          <cell r="AM19">
            <v>36.198420533070092</v>
          </cell>
          <cell r="AN19">
            <v>41.198265668111944</v>
          </cell>
          <cell r="AO19">
            <v>0</v>
          </cell>
          <cell r="AQ19">
            <v>0</v>
          </cell>
          <cell r="AR19">
            <v>0</v>
          </cell>
          <cell r="AS19">
            <v>0</v>
          </cell>
          <cell r="AT19">
            <v>0</v>
          </cell>
          <cell r="AU19">
            <v>0</v>
          </cell>
          <cell r="AV19">
            <v>0</v>
          </cell>
          <cell r="AW19">
            <v>0</v>
          </cell>
          <cell r="AX19">
            <v>0</v>
          </cell>
          <cell r="AY19">
            <v>0</v>
          </cell>
          <cell r="AZ19">
            <v>10.29</v>
          </cell>
        </row>
        <row r="20">
          <cell r="A20" t="str">
            <v>BG04/06</v>
          </cell>
          <cell r="B20" t="str">
            <v>BG04/06</v>
          </cell>
          <cell r="C20" t="str">
            <v xml:space="preserve">    Bono Global IV</v>
          </cell>
          <cell r="X20">
            <v>60.14800000000001</v>
          </cell>
          <cell r="Y20">
            <v>15</v>
          </cell>
          <cell r="Z20">
            <v>8.7178372739916536</v>
          </cell>
          <cell r="AA20">
            <v>5.4554596497108854</v>
          </cell>
          <cell r="AB20">
            <v>29.508196721311471</v>
          </cell>
          <cell r="AC20">
            <v>21.580339619421451</v>
          </cell>
          <cell r="AD20">
            <v>41.454984669701759</v>
          </cell>
          <cell r="AE20">
            <v>29.46837213950235</v>
          </cell>
          <cell r="AF20">
            <v>46.164356822174504</v>
          </cell>
          <cell r="AG20">
            <v>14.509803921568627</v>
          </cell>
          <cell r="AH20">
            <v>13.918877394243573</v>
          </cell>
          <cell r="AI20">
            <v>47.937131630648324</v>
          </cell>
          <cell r="AJ20">
            <v>14.616441043751225</v>
          </cell>
          <cell r="AK20">
            <v>38.367820537613611</v>
          </cell>
          <cell r="AL20">
            <v>30.648804024227495</v>
          </cell>
          <cell r="AM20">
            <v>36.791559850128181</v>
          </cell>
          <cell r="AN20">
            <v>19.823958333333334</v>
          </cell>
          <cell r="AO20">
            <v>16.057294429708222</v>
          </cell>
          <cell r="AP20">
            <v>7.35</v>
          </cell>
          <cell r="AQ20">
            <v>6.5179999999999998</v>
          </cell>
          <cell r="AR20">
            <v>4.5306315789473679</v>
          </cell>
          <cell r="AS20">
            <v>0</v>
          </cell>
          <cell r="AT20">
            <v>0.24</v>
          </cell>
          <cell r="AU20">
            <v>35.260000000000005</v>
          </cell>
          <cell r="AV20">
            <v>35.260000000000005</v>
          </cell>
          <cell r="AW20">
            <v>24.470000000000006</v>
          </cell>
          <cell r="AX20">
            <v>24.970000000000006</v>
          </cell>
          <cell r="AY20">
            <v>24.970000000000006</v>
          </cell>
          <cell r="AZ20">
            <v>35.260000000000005</v>
          </cell>
        </row>
        <row r="21">
          <cell r="A21" t="str">
            <v>BG05/17</v>
          </cell>
          <cell r="B21" t="str">
            <v>BG05/17</v>
          </cell>
          <cell r="C21" t="str">
            <v xml:space="preserve">    Bono GlobalI V Megabono</v>
          </cell>
          <cell r="Y21">
            <v>85.095165588123351</v>
          </cell>
          <cell r="Z21">
            <v>149.17068134893321</v>
          </cell>
          <cell r="AA21">
            <v>249.45731191885037</v>
          </cell>
          <cell r="AB21">
            <v>295.2967032967033</v>
          </cell>
          <cell r="AC21">
            <v>239.94100806801424</v>
          </cell>
          <cell r="AD21">
            <v>302.63304566702629</v>
          </cell>
          <cell r="AE21">
            <v>126.64183076104311</v>
          </cell>
          <cell r="AF21">
            <v>163.22078907435508</v>
          </cell>
          <cell r="AG21">
            <v>336.74418604651163</v>
          </cell>
          <cell r="AH21">
            <v>304.55694810905885</v>
          </cell>
          <cell r="AI21">
            <v>376.60762633047432</v>
          </cell>
          <cell r="AJ21">
            <v>367.26792235248894</v>
          </cell>
          <cell r="AK21">
            <v>460.54877433672959</v>
          </cell>
          <cell r="AL21">
            <v>453.05529125700389</v>
          </cell>
          <cell r="AM21">
            <v>514.36636571304246</v>
          </cell>
          <cell r="AN21">
            <v>364.24373744847264</v>
          </cell>
          <cell r="AO21">
            <v>387.08090463977618</v>
          </cell>
          <cell r="AP21">
            <v>178.36199999999999</v>
          </cell>
          <cell r="AQ21">
            <v>276.07299999999998</v>
          </cell>
          <cell r="AR21">
            <v>276.07299999999998</v>
          </cell>
          <cell r="AS21">
            <v>47.000000000000043</v>
          </cell>
          <cell r="AT21">
            <v>71.500000000000043</v>
          </cell>
          <cell r="AU21">
            <v>143.39100000000002</v>
          </cell>
          <cell r="AV21">
            <v>136.19300000000001</v>
          </cell>
          <cell r="AW21">
            <v>153.19600000000003</v>
          </cell>
          <cell r="AX21">
            <v>159.10500000000002</v>
          </cell>
          <cell r="AY21">
            <v>173.46500000000003</v>
          </cell>
          <cell r="AZ21">
            <v>191.10100000000003</v>
          </cell>
        </row>
        <row r="22">
          <cell r="A22" t="str">
            <v>BG06/27</v>
          </cell>
          <cell r="B22" t="str">
            <v>BG06/27</v>
          </cell>
          <cell r="C22" t="str">
            <v xml:space="preserve">    Bono Global VI (9.75%)</v>
          </cell>
          <cell r="AA22">
            <v>132.64536614407621</v>
          </cell>
          <cell r="AB22">
            <v>193.81024860476916</v>
          </cell>
          <cell r="AC22">
            <v>146.72559260747289</v>
          </cell>
          <cell r="AD22">
            <v>46.002510197678063</v>
          </cell>
          <cell r="AE22">
            <v>41.496788268088721</v>
          </cell>
          <cell r="AF22">
            <v>61.395950021542447</v>
          </cell>
          <cell r="AG22">
            <v>75.534839249432295</v>
          </cell>
          <cell r="AH22">
            <v>74.617517328292379</v>
          </cell>
          <cell r="AI22">
            <v>87.611144042679314</v>
          </cell>
          <cell r="AJ22">
            <v>80.766371487919528</v>
          </cell>
          <cell r="AK22">
            <v>103.32379535309605</v>
          </cell>
          <cell r="AL22">
            <v>173.6652647204354</v>
          </cell>
          <cell r="AM22">
            <v>92.390188962582911</v>
          </cell>
          <cell r="AN22">
            <v>62.503268750742897</v>
          </cell>
          <cell r="AO22">
            <v>167.43440627535841</v>
          </cell>
          <cell r="AP22">
            <v>44.750999999999998</v>
          </cell>
          <cell r="AQ22">
            <v>67.233000000000004</v>
          </cell>
          <cell r="AR22">
            <v>62.962473684210529</v>
          </cell>
          <cell r="AS22">
            <v>0</v>
          </cell>
          <cell r="AT22">
            <v>0</v>
          </cell>
          <cell r="AU22">
            <v>0</v>
          </cell>
          <cell r="AV22">
            <v>6.0000000000002274E-2</v>
          </cell>
          <cell r="AW22">
            <v>26.09</v>
          </cell>
          <cell r="AX22">
            <v>22.74</v>
          </cell>
          <cell r="AY22">
            <v>28.96</v>
          </cell>
          <cell r="AZ22">
            <v>39.75</v>
          </cell>
        </row>
        <row r="23">
          <cell r="A23" t="str">
            <v>BG07/05</v>
          </cell>
          <cell r="B23" t="str">
            <v>BG07/05</v>
          </cell>
          <cell r="C23" t="str">
            <v xml:space="preserve">    Bono Global VII (11%)</v>
          </cell>
          <cell r="AF23">
            <v>0</v>
          </cell>
          <cell r="AG23">
            <v>0</v>
          </cell>
          <cell r="AH23">
            <v>56.36560302866414</v>
          </cell>
          <cell r="AI23">
            <v>3.1042128603104215</v>
          </cell>
          <cell r="AJ23">
            <v>42.468923698837798</v>
          </cell>
          <cell r="AK23">
            <v>46.142717497556212</v>
          </cell>
          <cell r="AL23">
            <v>46.709744658676392</v>
          </cell>
          <cell r="AM23">
            <v>45.76</v>
          </cell>
          <cell r="AN23">
            <v>43.257909071862557</v>
          </cell>
          <cell r="AO23">
            <v>34.688156972669937</v>
          </cell>
          <cell r="AP23">
            <v>4.7619999999999996</v>
          </cell>
          <cell r="AQ23">
            <v>8.4</v>
          </cell>
          <cell r="AR23">
            <v>36.1</v>
          </cell>
          <cell r="AS23">
            <v>19.05</v>
          </cell>
          <cell r="AT23">
            <v>20.05</v>
          </cell>
          <cell r="AU23">
            <v>25.55</v>
          </cell>
          <cell r="AV23">
            <v>24.719000000000001</v>
          </cell>
          <cell r="AW23">
            <v>28.919</v>
          </cell>
          <cell r="AX23">
            <v>30.119</v>
          </cell>
          <cell r="AY23">
            <v>29.279</v>
          </cell>
          <cell r="AZ23">
            <v>35.923000000000002</v>
          </cell>
        </row>
        <row r="24">
          <cell r="A24" t="str">
            <v>BG08/19</v>
          </cell>
          <cell r="B24" t="str">
            <v>BG08/19</v>
          </cell>
          <cell r="C24" t="str">
            <v xml:space="preserve">    Bono Global VIII (12,125%)</v>
          </cell>
          <cell r="AG24">
            <v>12.157754274982702</v>
          </cell>
          <cell r="AH24">
            <v>29.100456136628829</v>
          </cell>
          <cell r="AI24">
            <v>27.605855192062091</v>
          </cell>
          <cell r="AJ24">
            <v>38.112898827379325</v>
          </cell>
          <cell r="AK24">
            <v>50.254055110416253</v>
          </cell>
          <cell r="AL24">
            <v>71.882484270347064</v>
          </cell>
          <cell r="AM24">
            <v>91.239012138970281</v>
          </cell>
          <cell r="AN24">
            <v>29.85326256634405</v>
          </cell>
          <cell r="AO24">
            <v>37.394665215024496</v>
          </cell>
          <cell r="AP24">
            <v>20.582000000000001</v>
          </cell>
          <cell r="AQ24">
            <v>20.02</v>
          </cell>
          <cell r="AR24">
            <v>19</v>
          </cell>
          <cell r="AS24">
            <v>0</v>
          </cell>
          <cell r="AT24">
            <v>0</v>
          </cell>
          <cell r="AU24">
            <v>0</v>
          </cell>
          <cell r="AV24">
            <v>0</v>
          </cell>
          <cell r="AW24">
            <v>0</v>
          </cell>
          <cell r="AX24">
            <v>0</v>
          </cell>
          <cell r="AY24">
            <v>0</v>
          </cell>
          <cell r="AZ24">
            <v>0</v>
          </cell>
        </row>
        <row r="25">
          <cell r="A25" t="str">
            <v>BG09/09</v>
          </cell>
          <cell r="B25" t="str">
            <v>BG09/09</v>
          </cell>
          <cell r="C25" t="str">
            <v xml:space="preserve">    Bono Global IX (11,75%)</v>
          </cell>
          <cell r="AH25">
            <v>39.043590018207126</v>
          </cell>
          <cell r="AI25">
            <v>37.584934964084646</v>
          </cell>
          <cell r="AJ25">
            <v>35.867920868890607</v>
          </cell>
          <cell r="AK25">
            <v>128.563103085889</v>
          </cell>
          <cell r="AL25">
            <v>216.70082815734989</v>
          </cell>
          <cell r="AM25">
            <v>268.96892796483155</v>
          </cell>
          <cell r="AN25">
            <v>185.38235602643448</v>
          </cell>
          <cell r="AO25">
            <v>183.93831168831167</v>
          </cell>
          <cell r="AP25">
            <v>142.48699999999999</v>
          </cell>
          <cell r="AQ25">
            <v>140.56200000000001</v>
          </cell>
          <cell r="AR25">
            <v>138.4</v>
          </cell>
          <cell r="AS25">
            <v>0</v>
          </cell>
          <cell r="AT25">
            <v>0</v>
          </cell>
          <cell r="AU25">
            <v>0</v>
          </cell>
          <cell r="AV25">
            <v>0</v>
          </cell>
          <cell r="AW25">
            <v>25.369</v>
          </cell>
          <cell r="AX25">
            <v>25.369</v>
          </cell>
          <cell r="AY25">
            <v>25.369</v>
          </cell>
          <cell r="AZ25">
            <v>29</v>
          </cell>
        </row>
        <row r="26">
          <cell r="A26" t="str">
            <v>BG10/20</v>
          </cell>
          <cell r="B26" t="str">
            <v>BG10/20</v>
          </cell>
          <cell r="C26" t="str">
            <v xml:space="preserve">    Bono Global X (12%)</v>
          </cell>
          <cell r="AJ26">
            <v>0</v>
          </cell>
          <cell r="AK26">
            <v>18.064391000775796</v>
          </cell>
          <cell r="AL26">
            <v>20.142160844841595</v>
          </cell>
          <cell r="AM26">
            <v>38.28151260504201</v>
          </cell>
          <cell r="AN26">
            <v>15.434583714547117</v>
          </cell>
          <cell r="AO26">
            <v>33.586359920588585</v>
          </cell>
          <cell r="AP26">
            <v>10.574</v>
          </cell>
          <cell r="AQ26">
            <v>9.6489999999999991</v>
          </cell>
          <cell r="AR26">
            <v>9.0437368421052611</v>
          </cell>
          <cell r="AS26">
            <v>0</v>
          </cell>
          <cell r="AT26">
            <v>0</v>
          </cell>
          <cell r="AU26">
            <v>0</v>
          </cell>
          <cell r="AV26">
            <v>0</v>
          </cell>
          <cell r="AW26">
            <v>33.18</v>
          </cell>
          <cell r="AX26">
            <v>33.18</v>
          </cell>
          <cell r="AY26">
            <v>33.18</v>
          </cell>
          <cell r="AZ26">
            <v>33.18</v>
          </cell>
        </row>
        <row r="27">
          <cell r="A27" t="str">
            <v>BG11/10</v>
          </cell>
          <cell r="B27" t="str">
            <v>BG11/10</v>
          </cell>
          <cell r="C27" t="str">
            <v xml:space="preserve">    Bono Global XI (11,375%)</v>
          </cell>
          <cell r="AJ27">
            <v>0</v>
          </cell>
          <cell r="AK27">
            <v>259.09268192548495</v>
          </cell>
          <cell r="AL27">
            <v>177.4559831312599</v>
          </cell>
          <cell r="AM27">
            <v>254.79956663055253</v>
          </cell>
          <cell r="AN27">
            <v>230.68072162785819</v>
          </cell>
          <cell r="AO27">
            <v>85.760447590774135</v>
          </cell>
          <cell r="AP27">
            <v>65.787000000000006</v>
          </cell>
          <cell r="AQ27">
            <v>57.357999999999997</v>
          </cell>
          <cell r="AR27">
            <v>52.8</v>
          </cell>
          <cell r="AS27">
            <v>0</v>
          </cell>
          <cell r="AT27">
            <v>1.9</v>
          </cell>
          <cell r="AU27">
            <v>29.9</v>
          </cell>
          <cell r="AV27">
            <v>30.08</v>
          </cell>
          <cell r="AW27">
            <v>19.715999999999998</v>
          </cell>
          <cell r="AX27">
            <v>19.795999999999999</v>
          </cell>
          <cell r="AY27">
            <v>18.996000000000002</v>
          </cell>
          <cell r="AZ27">
            <v>30.080000000000002</v>
          </cell>
        </row>
        <row r="28">
          <cell r="A28" t="str">
            <v>BG12/15</v>
          </cell>
          <cell r="B28" t="str">
            <v>BG12/15</v>
          </cell>
          <cell r="C28" t="str">
            <v xml:space="preserve">    Bono Global XII (11,75%)</v>
          </cell>
          <cell r="AJ28">
            <v>0</v>
          </cell>
          <cell r="AK28">
            <v>0</v>
          </cell>
          <cell r="AL28">
            <v>174.27497548752586</v>
          </cell>
          <cell r="AM28">
            <v>174.67679413305393</v>
          </cell>
          <cell r="AN28">
            <v>156.07482769937641</v>
          </cell>
          <cell r="AO28">
            <v>146.79949760219228</v>
          </cell>
          <cell r="AP28">
            <v>49.558</v>
          </cell>
          <cell r="AQ28">
            <v>75.863</v>
          </cell>
          <cell r="AR28">
            <v>76.108263157894726</v>
          </cell>
          <cell r="AS28">
            <v>0</v>
          </cell>
          <cell r="AT28">
            <v>0</v>
          </cell>
          <cell r="AU28">
            <v>0</v>
          </cell>
          <cell r="AV28">
            <v>0</v>
          </cell>
          <cell r="AW28">
            <v>12.604000000000006</v>
          </cell>
          <cell r="AX28">
            <v>13.534000000000006</v>
          </cell>
          <cell r="AY28">
            <v>13.134</v>
          </cell>
          <cell r="AZ28">
            <v>46.014000000000003</v>
          </cell>
        </row>
        <row r="29">
          <cell r="A29" t="str">
            <v>BG13/30</v>
          </cell>
          <cell r="B29" t="str">
            <v>BG13/30</v>
          </cell>
          <cell r="C29" t="str">
            <v xml:space="preserve">    Bono Global XIII (10,25%)</v>
          </cell>
          <cell r="AJ29">
            <v>0</v>
          </cell>
          <cell r="AK29">
            <v>0</v>
          </cell>
          <cell r="AL29">
            <v>0</v>
          </cell>
          <cell r="AM29">
            <v>36.669450077537867</v>
          </cell>
          <cell r="AN29">
            <v>15.879995419672507</v>
          </cell>
          <cell r="AO29">
            <v>46.568800403225808</v>
          </cell>
          <cell r="AP29">
            <v>21.216999999999999</v>
          </cell>
          <cell r="AQ29">
            <v>36.182000000000002</v>
          </cell>
          <cell r="AR29">
            <v>34</v>
          </cell>
          <cell r="AS29">
            <v>0</v>
          </cell>
          <cell r="AT29">
            <v>0</v>
          </cell>
          <cell r="AU29">
            <v>0</v>
          </cell>
          <cell r="AV29">
            <v>0</v>
          </cell>
          <cell r="AW29">
            <v>0</v>
          </cell>
          <cell r="AX29">
            <v>0</v>
          </cell>
          <cell r="AY29">
            <v>0</v>
          </cell>
          <cell r="AZ29">
            <v>0</v>
          </cell>
        </row>
        <row r="30">
          <cell r="A30" t="str">
            <v>BG14/31</v>
          </cell>
          <cell r="B30" t="str">
            <v>BG14/31</v>
          </cell>
          <cell r="C30" t="str">
            <v xml:space="preserve">    Bono Global XIV (12%)</v>
          </cell>
          <cell r="AJ30">
            <v>0</v>
          </cell>
          <cell r="AK30">
            <v>0</v>
          </cell>
          <cell r="AL30">
            <v>0</v>
          </cell>
          <cell r="AM30">
            <v>0</v>
          </cell>
          <cell r="AN30">
            <v>0</v>
          </cell>
          <cell r="AO30">
            <v>12.808390392348658</v>
          </cell>
          <cell r="AP30">
            <v>10.78</v>
          </cell>
          <cell r="AQ30">
            <v>0.48</v>
          </cell>
          <cell r="AR30">
            <v>6.3157894736841635E-3</v>
          </cell>
          <cell r="AS30">
            <v>0</v>
          </cell>
          <cell r="AT30">
            <v>0</v>
          </cell>
          <cell r="AU30">
            <v>0</v>
          </cell>
          <cell r="AV30">
            <v>0</v>
          </cell>
          <cell r="AW30">
            <v>0</v>
          </cell>
          <cell r="AX30">
            <v>0</v>
          </cell>
          <cell r="AY30">
            <v>0</v>
          </cell>
          <cell r="AZ30">
            <v>0</v>
          </cell>
        </row>
        <row r="31">
          <cell r="A31" t="str">
            <v>BG15/12</v>
          </cell>
          <cell r="B31" t="str">
            <v>BG15/12</v>
          </cell>
          <cell r="C31" t="str">
            <v xml:space="preserve">    Bono Global XV (12,375%)</v>
          </cell>
          <cell r="AJ31">
            <v>0</v>
          </cell>
          <cell r="AK31">
            <v>0</v>
          </cell>
          <cell r="AL31">
            <v>0</v>
          </cell>
          <cell r="AM31">
            <v>0</v>
          </cell>
          <cell r="AN31">
            <v>0</v>
          </cell>
          <cell r="AO31">
            <v>120.70525019590282</v>
          </cell>
          <cell r="AP31">
            <v>79.388000000000005</v>
          </cell>
          <cell r="AQ31">
            <v>98.081999999999994</v>
          </cell>
          <cell r="AR31">
            <v>95.5</v>
          </cell>
          <cell r="AS31">
            <v>12.7</v>
          </cell>
          <cell r="AT31">
            <v>12.399999999999999</v>
          </cell>
          <cell r="AU31">
            <v>20.599999999999998</v>
          </cell>
          <cell r="AV31">
            <v>20.09</v>
          </cell>
          <cell r="AW31">
            <v>56.605999999999995</v>
          </cell>
          <cell r="AX31">
            <v>56.615999999999993</v>
          </cell>
          <cell r="AY31">
            <v>56.615999999999993</v>
          </cell>
          <cell r="AZ31">
            <v>62.48599999999999</v>
          </cell>
        </row>
        <row r="32">
          <cell r="A32" t="str">
            <v>BG16/08$</v>
          </cell>
          <cell r="B32" t="str">
            <v>BG16/08$</v>
          </cell>
          <cell r="C32" t="str">
            <v xml:space="preserve">    Bono Global XVI (10,00%-12,00%)</v>
          </cell>
          <cell r="AP32">
            <v>168.774</v>
          </cell>
          <cell r="AQ32">
            <v>168.5</v>
          </cell>
          <cell r="AR32">
            <v>167.5894736842105</v>
          </cell>
          <cell r="AS32">
            <v>0</v>
          </cell>
          <cell r="AT32">
            <v>0</v>
          </cell>
          <cell r="AU32">
            <v>0</v>
          </cell>
          <cell r="AV32">
            <v>0</v>
          </cell>
          <cell r="AW32">
            <v>0</v>
          </cell>
          <cell r="AX32">
            <v>0</v>
          </cell>
          <cell r="AY32">
            <v>0</v>
          </cell>
          <cell r="AZ32">
            <v>0</v>
          </cell>
        </row>
        <row r="33">
          <cell r="A33" t="str">
            <v>BG17/08</v>
          </cell>
          <cell r="B33" t="str">
            <v>BG17/08</v>
          </cell>
          <cell r="C33" t="str">
            <v xml:space="preserve">    Bono Global XVII (7,00%-15,50%)</v>
          </cell>
          <cell r="AP33">
            <v>4489.7809999999999</v>
          </cell>
          <cell r="AQ33">
            <v>3766.4110000000001</v>
          </cell>
          <cell r="AR33">
            <v>3772.9291126315793</v>
          </cell>
          <cell r="AS33">
            <v>0</v>
          </cell>
          <cell r="AT33">
            <v>60.745400000000018</v>
          </cell>
          <cell r="AU33">
            <v>60.745400000000018</v>
          </cell>
          <cell r="AV33">
            <v>60.745400000000018</v>
          </cell>
          <cell r="AW33">
            <v>60.745400000000018</v>
          </cell>
          <cell r="AX33">
            <v>60.745400000000018</v>
          </cell>
          <cell r="AY33">
            <v>60.745400000000018</v>
          </cell>
          <cell r="AZ33">
            <v>36.005400000000023</v>
          </cell>
        </row>
        <row r="34">
          <cell r="A34" t="str">
            <v>BG18/18</v>
          </cell>
          <cell r="B34" t="str">
            <v>BG18/18</v>
          </cell>
          <cell r="C34" t="str">
            <v xml:space="preserve">    Bono Global XVIII (12,25%)</v>
          </cell>
          <cell r="AP34">
            <v>294.50599999999997</v>
          </cell>
          <cell r="AQ34">
            <v>400.14400000000001</v>
          </cell>
          <cell r="AR34">
            <v>516.1</v>
          </cell>
          <cell r="AS34">
            <v>0</v>
          </cell>
          <cell r="AT34">
            <v>24.69</v>
          </cell>
          <cell r="AU34">
            <v>24.69</v>
          </cell>
          <cell r="AV34">
            <v>26.202262500000003</v>
          </cell>
          <cell r="AW34">
            <v>27.419306653125005</v>
          </cell>
          <cell r="AX34">
            <v>27.229306653125004</v>
          </cell>
          <cell r="AY34">
            <v>28.897101685628911</v>
          </cell>
          <cell r="AZ34">
            <v>29.452561685628911</v>
          </cell>
        </row>
        <row r="35">
          <cell r="A35" t="str">
            <v>BG19/31</v>
          </cell>
          <cell r="B35" t="str">
            <v>BG19/31</v>
          </cell>
          <cell r="C35" t="str">
            <v xml:space="preserve">    Bono Global XIX (12,00%)</v>
          </cell>
          <cell r="AP35">
            <v>172.86799999999999</v>
          </cell>
          <cell r="AQ35">
            <v>130.12200000000001</v>
          </cell>
          <cell r="AR35">
            <v>180.85</v>
          </cell>
          <cell r="AS35">
            <v>0</v>
          </cell>
          <cell r="AT35">
            <v>28.234999999999999</v>
          </cell>
          <cell r="AU35">
            <v>31.777149999999999</v>
          </cell>
          <cell r="AV35">
            <v>34.042529000000002</v>
          </cell>
          <cell r="AW35">
            <v>36.085080740000002</v>
          </cell>
          <cell r="AX35">
            <v>36.085080740000002</v>
          </cell>
          <cell r="AY35">
            <v>38.250185584400008</v>
          </cell>
          <cell r="AZ35">
            <v>38.250185584400008</v>
          </cell>
        </row>
        <row r="37">
          <cell r="C37" t="str">
            <v>Euronotas</v>
          </cell>
          <cell r="X37">
            <v>4.1210000000000004</v>
          </cell>
          <cell r="Y37">
            <v>30.712855606608663</v>
          </cell>
          <cell r="Z37">
            <v>46.586251652587165</v>
          </cell>
          <cell r="AA37">
            <v>16.204430490144773</v>
          </cell>
          <cell r="AB37">
            <v>82.856180532165709</v>
          </cell>
          <cell r="AC37">
            <v>87.211430744473944</v>
          </cell>
          <cell r="AD37">
            <v>113.02439681730603</v>
          </cell>
          <cell r="AE37">
            <v>104.97859245383998</v>
          </cell>
          <cell r="AF37">
            <v>94.350060129004063</v>
          </cell>
          <cell r="AG37">
            <v>86.361587982832603</v>
          </cell>
          <cell r="AH37">
            <v>145.21528338912617</v>
          </cell>
          <cell r="AI37">
            <v>69.048780487804876</v>
          </cell>
          <cell r="AJ37">
            <v>165.55142457312121</v>
          </cell>
          <cell r="AK37">
            <v>175.60608036540643</v>
          </cell>
          <cell r="AL37">
            <v>165.94654167759549</v>
          </cell>
          <cell r="AM37">
            <v>455.3262660352197</v>
          </cell>
          <cell r="AN37">
            <v>341.23027123777121</v>
          </cell>
          <cell r="AO37">
            <v>303.92090898564214</v>
          </cell>
          <cell r="AP37">
            <v>93.55</v>
          </cell>
          <cell r="AQ37">
            <v>92.59</v>
          </cell>
          <cell r="AR37">
            <v>87.232105263157891</v>
          </cell>
          <cell r="AS37">
            <v>14.192105263157893</v>
          </cell>
          <cell r="AT37">
            <v>6.2041742286751358</v>
          </cell>
          <cell r="AU37">
            <v>5.2084487534626032</v>
          </cell>
          <cell r="AV37">
            <v>4.2032280701754381</v>
          </cell>
          <cell r="AW37">
            <v>4.4300309597523215</v>
          </cell>
          <cell r="AX37">
            <v>4.8687865497076022</v>
          </cell>
          <cell r="AY37">
            <v>4.950751879699248</v>
          </cell>
          <cell r="AZ37">
            <v>4.8343414281845263</v>
          </cell>
          <cell r="BA37">
            <v>4.8319126866008206</v>
          </cell>
        </row>
        <row r="38">
          <cell r="A38" t="str">
            <v>EL/ARP-61</v>
          </cell>
          <cell r="B38" t="str">
            <v>EL/ARP-61</v>
          </cell>
          <cell r="C38" t="str">
            <v xml:space="preserve">    Euronota LXI $-2007</v>
          </cell>
          <cell r="Y38">
            <v>26.512855606608664</v>
          </cell>
          <cell r="Z38">
            <v>43.83058662795662</v>
          </cell>
          <cell r="AA38">
            <v>16.204430490144773</v>
          </cell>
          <cell r="AB38">
            <v>82.856180532165709</v>
          </cell>
          <cell r="AC38">
            <v>86.646548472274603</v>
          </cell>
          <cell r="AD38">
            <v>112.75943862423404</v>
          </cell>
          <cell r="AE38">
            <v>104.97859245383998</v>
          </cell>
          <cell r="AF38">
            <v>94.350060129004063</v>
          </cell>
          <cell r="AG38">
            <v>86.361587982832603</v>
          </cell>
          <cell r="AH38">
            <v>145.21528338912617</v>
          </cell>
          <cell r="AI38">
            <v>69.048780487804876</v>
          </cell>
          <cell r="AJ38">
            <v>20.808730493462672</v>
          </cell>
          <cell r="AK38">
            <v>27.266977708657333</v>
          </cell>
          <cell r="AL38">
            <v>25.926721700780277</v>
          </cell>
          <cell r="AM38">
            <v>23.219597550306212</v>
          </cell>
          <cell r="AN38">
            <v>33.583791066431758</v>
          </cell>
          <cell r="AO38">
            <v>52.956446850393704</v>
          </cell>
          <cell r="AP38">
            <v>1.39</v>
          </cell>
          <cell r="AQ38">
            <v>4.13</v>
          </cell>
          <cell r="AR38">
            <v>4.13</v>
          </cell>
          <cell r="AS38">
            <v>3.9299999999999997</v>
          </cell>
          <cell r="AT38">
            <v>1.3551724137931034</v>
          </cell>
          <cell r="AU38">
            <v>1.0342105263157895</v>
          </cell>
          <cell r="AV38">
            <v>0</v>
          </cell>
          <cell r="AW38">
            <v>0</v>
          </cell>
          <cell r="AX38">
            <v>0</v>
          </cell>
          <cell r="AY38">
            <v>0</v>
          </cell>
          <cell r="AZ38">
            <v>0</v>
          </cell>
        </row>
        <row r="39">
          <cell r="A39" t="str">
            <v>EL/ARP-68</v>
          </cell>
          <cell r="B39" t="str">
            <v>EL/ARP-68</v>
          </cell>
          <cell r="C39" t="str">
            <v xml:space="preserve">    Euronota LXVIII $-2002</v>
          </cell>
          <cell r="AA39">
            <v>0</v>
          </cell>
          <cell r="AB39">
            <v>0</v>
          </cell>
          <cell r="AC39">
            <v>0.56488227219934539</v>
          </cell>
          <cell r="AD39">
            <v>0.26495819307199475</v>
          </cell>
          <cell r="AJ39">
            <v>45.361930294906166</v>
          </cell>
          <cell r="AK39">
            <v>46.445407462213296</v>
          </cell>
          <cell r="AL39">
            <v>59.293282475100661</v>
          </cell>
          <cell r="AM39">
            <v>123.15415185107717</v>
          </cell>
          <cell r="AN39">
            <v>155.79762294188203</v>
          </cell>
          <cell r="AO39">
            <v>125.12710428200204</v>
          </cell>
          <cell r="AP39">
            <v>18.86</v>
          </cell>
          <cell r="AQ39">
            <v>15.52</v>
          </cell>
          <cell r="AR39">
            <v>10.162105263157894</v>
          </cell>
          <cell r="AS39">
            <v>8.2621052631578937</v>
          </cell>
          <cell r="AT39">
            <v>2.8490018148820324</v>
          </cell>
          <cell r="AU39">
            <v>2.1742382271468141</v>
          </cell>
          <cell r="AV39">
            <v>2.2032280701754385</v>
          </cell>
          <cell r="AW39">
            <v>2.4300309597523215</v>
          </cell>
          <cell r="AX39">
            <v>2.8687865497076022</v>
          </cell>
          <cell r="AY39">
            <v>2.950751879699248</v>
          </cell>
          <cell r="AZ39">
            <v>2.8343414281845263</v>
          </cell>
        </row>
        <row r="40">
          <cell r="A40" t="str">
            <v>EL/DEM-31</v>
          </cell>
          <cell r="B40" t="str">
            <v>EL/DEM-31</v>
          </cell>
          <cell r="AJ40">
            <v>1.4259999999999999</v>
          </cell>
          <cell r="AK40">
            <v>1.4239999999999999</v>
          </cell>
          <cell r="AL40">
            <v>1.4119999999999999</v>
          </cell>
          <cell r="AM40">
            <v>1.4350000000000001</v>
          </cell>
          <cell r="AN40">
            <v>1.4430000000000001</v>
          </cell>
          <cell r="AO40">
            <v>1.349</v>
          </cell>
        </row>
        <row r="41">
          <cell r="A41" t="str">
            <v>EL/DEM-44</v>
          </cell>
          <cell r="B41" t="str">
            <v>EL/DEM-44</v>
          </cell>
          <cell r="C41" t="str">
            <v xml:space="preserve">    Euronota XLIV DM (11.75%)</v>
          </cell>
          <cell r="X41">
            <v>4.1210000000000004</v>
          </cell>
          <cell r="Y41">
            <v>4.2</v>
          </cell>
          <cell r="Z41">
            <v>2.7556650246305421</v>
          </cell>
          <cell r="AJ41">
            <v>0</v>
          </cell>
          <cell r="AK41">
            <v>0</v>
          </cell>
          <cell r="AL41">
            <v>5.8730243902439035E-2</v>
          </cell>
          <cell r="AM41">
            <v>0</v>
          </cell>
          <cell r="AN41">
            <v>0</v>
          </cell>
          <cell r="AO41">
            <v>4.4346235754250084E-2</v>
          </cell>
        </row>
        <row r="42">
          <cell r="A42" t="str">
            <v>EL/DEM-55</v>
          </cell>
          <cell r="B42" t="str">
            <v>EL/DEM-55</v>
          </cell>
          <cell r="AN42">
            <v>0</v>
          </cell>
          <cell r="AO42">
            <v>24.223337246539835</v>
          </cell>
        </row>
        <row r="43">
          <cell r="A43" t="str">
            <v>EL/DEM-62</v>
          </cell>
          <cell r="B43" t="str">
            <v>EL/DEM-62</v>
          </cell>
          <cell r="AJ43">
            <v>0</v>
          </cell>
          <cell r="AK43">
            <v>0</v>
          </cell>
          <cell r="AL43">
            <v>0</v>
          </cell>
          <cell r="AM43">
            <v>0</v>
          </cell>
          <cell r="AN43">
            <v>1.96</v>
          </cell>
          <cell r="AO43">
            <v>1.9590000000000001</v>
          </cell>
          <cell r="AP43">
            <v>2</v>
          </cell>
          <cell r="AQ43">
            <v>2</v>
          </cell>
          <cell r="AR43">
            <v>2</v>
          </cell>
          <cell r="AS43">
            <v>2</v>
          </cell>
          <cell r="AT43">
            <v>2</v>
          </cell>
          <cell r="AU43">
            <v>2</v>
          </cell>
          <cell r="AV43">
            <v>2</v>
          </cell>
          <cell r="AW43">
            <v>2</v>
          </cell>
          <cell r="AX43">
            <v>2</v>
          </cell>
          <cell r="AY43">
            <v>2</v>
          </cell>
          <cell r="AZ43">
            <v>2</v>
          </cell>
        </row>
        <row r="44">
          <cell r="A44" t="str">
            <v>EL/DEM-76</v>
          </cell>
          <cell r="B44" t="str">
            <v>EL/DEM-76</v>
          </cell>
          <cell r="AJ44">
            <v>0</v>
          </cell>
          <cell r="AK44">
            <v>0</v>
          </cell>
          <cell r="AL44">
            <v>0</v>
          </cell>
          <cell r="AM44">
            <v>0</v>
          </cell>
          <cell r="AN44">
            <v>1.8159999999999998</v>
          </cell>
          <cell r="AO44">
            <v>1.8160000000000001</v>
          </cell>
        </row>
        <row r="45">
          <cell r="A45" t="str">
            <v>EL/ESP-64</v>
          </cell>
          <cell r="B45" t="str">
            <v>EL/ESP-64</v>
          </cell>
          <cell r="C45" t="str">
            <v xml:space="preserve">    Euronotas Ptas. LXIV</v>
          </cell>
          <cell r="AJ45">
            <v>39.384999999999998</v>
          </cell>
        </row>
        <row r="46">
          <cell r="A46" t="str">
            <v>EL/EUR-88</v>
          </cell>
          <cell r="B46" t="str">
            <v>EL/EUR-88</v>
          </cell>
          <cell r="AN46">
            <v>0.78683339311736356</v>
          </cell>
          <cell r="AO46">
            <v>0.77803973825850348</v>
          </cell>
        </row>
        <row r="47">
          <cell r="A47" t="str">
            <v>EL/EUR-92</v>
          </cell>
          <cell r="B47" t="str">
            <v>EL/EUR-92</v>
          </cell>
        </row>
        <row r="48">
          <cell r="A48" t="str">
            <v>EL/EUR-93</v>
          </cell>
          <cell r="B48" t="str">
            <v>EL/EUR-93</v>
          </cell>
          <cell r="AN48">
            <v>0</v>
          </cell>
          <cell r="AO48">
            <v>2.8090000000000002</v>
          </cell>
        </row>
        <row r="49">
          <cell r="A49" t="str">
            <v>EL/EUR-94</v>
          </cell>
          <cell r="B49" t="str">
            <v>EL/EUR-94</v>
          </cell>
        </row>
        <row r="50">
          <cell r="A50" t="str">
            <v>EL/EUR-96</v>
          </cell>
          <cell r="B50" t="str">
            <v>EL/EUR-96</v>
          </cell>
          <cell r="C50" t="str">
            <v xml:space="preserve">    Euronotas Euro LXXXVIII</v>
          </cell>
          <cell r="AJ50">
            <v>10.039</v>
          </cell>
          <cell r="AN50">
            <v>0</v>
          </cell>
          <cell r="AO50">
            <v>0</v>
          </cell>
        </row>
        <row r="51">
          <cell r="A51" t="str">
            <v>EL/EUR-100</v>
          </cell>
          <cell r="B51" t="str">
            <v>EL/EUR-100</v>
          </cell>
          <cell r="AJ51">
            <v>0.97199999999999998</v>
          </cell>
          <cell r="AK51">
            <v>0.76900000000000002</v>
          </cell>
          <cell r="AL51">
            <v>4.6559999999999997</v>
          </cell>
          <cell r="AM51">
            <v>4.1310000000000002</v>
          </cell>
          <cell r="AN51">
            <v>0.215</v>
          </cell>
          <cell r="AO51">
            <v>0</v>
          </cell>
        </row>
        <row r="52">
          <cell r="A52" t="str">
            <v>EL/EUR-102</v>
          </cell>
          <cell r="B52" t="str">
            <v>EL/EUR-102</v>
          </cell>
          <cell r="AK52">
            <v>0.36899999999999999</v>
          </cell>
          <cell r="AL52">
            <v>0.35599999999999998</v>
          </cell>
          <cell r="AM52">
            <v>0.36900000000000005</v>
          </cell>
          <cell r="AN52">
            <v>0.35599999999999998</v>
          </cell>
          <cell r="AO52">
            <v>0</v>
          </cell>
        </row>
        <row r="53">
          <cell r="A53" t="str">
            <v>EL/EUR-107</v>
          </cell>
          <cell r="B53" t="str">
            <v>EL/EUR-107</v>
          </cell>
          <cell r="AK53">
            <v>16.385000000000002</v>
          </cell>
          <cell r="AL53">
            <v>0.39900000000000002</v>
          </cell>
          <cell r="AM53">
            <v>0.42899999999999999</v>
          </cell>
          <cell r="AN53">
            <v>0.81599999999999995</v>
          </cell>
          <cell r="AO53">
            <v>0.83799999999999997</v>
          </cell>
        </row>
        <row r="54">
          <cell r="A54" t="str">
            <v>EL/EUR-108</v>
          </cell>
          <cell r="B54" t="str">
            <v>EL/EUR-108</v>
          </cell>
          <cell r="AK54">
            <v>2.000200020002</v>
          </cell>
          <cell r="AL54">
            <v>1.8000361155325639</v>
          </cell>
          <cell r="AM54">
            <v>1.6849445876875322</v>
          </cell>
          <cell r="AN54">
            <v>3.5878843849206352</v>
          </cell>
          <cell r="AO54">
            <v>1.9485215452195774</v>
          </cell>
        </row>
        <row r="55">
          <cell r="A55" t="str">
            <v>EL/EUR-112</v>
          </cell>
          <cell r="B55" t="str">
            <v>EL/EUR-112</v>
          </cell>
        </row>
        <row r="56">
          <cell r="A56" t="str">
            <v>EL/ITL-53</v>
          </cell>
          <cell r="B56" t="str">
            <v>EL/ITL-53</v>
          </cell>
          <cell r="AN56">
            <v>0</v>
          </cell>
          <cell r="AO56">
            <v>2.964</v>
          </cell>
        </row>
        <row r="57">
          <cell r="A57" t="str">
            <v>EL/USD-74</v>
          </cell>
          <cell r="B57" t="str">
            <v>EL/USD-74</v>
          </cell>
          <cell r="AJ57">
            <v>30.907189802828121</v>
          </cell>
          <cell r="AK57">
            <v>38.586804863464224</v>
          </cell>
          <cell r="AL57">
            <v>46.422018348623851</v>
          </cell>
          <cell r="AM57">
            <v>48.964392244593583</v>
          </cell>
          <cell r="AN57">
            <v>63.486552567237169</v>
          </cell>
          <cell r="AO57">
            <v>2.6661869209319065</v>
          </cell>
        </row>
        <row r="58">
          <cell r="A58" t="str">
            <v>EL/USD-79</v>
          </cell>
          <cell r="B58" t="str">
            <v>EL/USD-79</v>
          </cell>
          <cell r="C58" t="str">
            <v xml:space="preserve">    Euronota LXXIX Dls. (Glob IV-25bp)</v>
          </cell>
          <cell r="AE58">
            <v>25.8</v>
          </cell>
          <cell r="AF58">
            <v>1.2</v>
          </cell>
          <cell r="AJ58">
            <v>0.29977911012937836</v>
          </cell>
          <cell r="AK58">
            <v>25.916344533650513</v>
          </cell>
          <cell r="AL58">
            <v>9.0689225659123931</v>
          </cell>
          <cell r="AM58">
            <v>235.86423505572444</v>
          </cell>
          <cell r="AN58">
            <v>60.893430344532426</v>
          </cell>
          <cell r="AO58">
            <v>67.627189324437026</v>
          </cell>
          <cell r="AP58">
            <v>66.3</v>
          </cell>
          <cell r="AQ58">
            <v>65.94</v>
          </cell>
          <cell r="AR58">
            <v>65.94</v>
          </cell>
          <cell r="AS58">
            <v>0</v>
          </cell>
          <cell r="AT58">
            <v>0</v>
          </cell>
          <cell r="AU58">
            <v>0</v>
          </cell>
          <cell r="AV58">
            <v>0</v>
          </cell>
          <cell r="AW58">
            <v>0</v>
          </cell>
        </row>
        <row r="59">
          <cell r="A59" t="str">
            <v>EL/USD-91</v>
          </cell>
          <cell r="B59" t="str">
            <v>EL/USD-91</v>
          </cell>
          <cell r="AJ59">
            <v>16.351794871794873</v>
          </cell>
          <cell r="AK59">
            <v>16.443345777419029</v>
          </cell>
          <cell r="AL59">
            <v>16.553830227743273</v>
          </cell>
          <cell r="AM59">
            <v>16.074944745830823</v>
          </cell>
          <cell r="AN59">
            <v>16.488156539649847</v>
          </cell>
          <cell r="AO59">
            <v>16.814736842105265</v>
          </cell>
          <cell r="AP59">
            <v>5</v>
          </cell>
          <cell r="AQ59">
            <v>5</v>
          </cell>
          <cell r="AR59">
            <v>5</v>
          </cell>
          <cell r="AS59">
            <v>0</v>
          </cell>
          <cell r="AT59">
            <v>0</v>
          </cell>
          <cell r="AU59">
            <v>0</v>
          </cell>
          <cell r="AV59">
            <v>0</v>
          </cell>
          <cell r="AW59">
            <v>0</v>
          </cell>
        </row>
        <row r="60">
          <cell r="A60" t="str">
            <v>NMB</v>
          </cell>
          <cell r="C60" t="str">
            <v>Bonos Dinero Nuevo</v>
          </cell>
          <cell r="X60">
            <v>2</v>
          </cell>
          <cell r="Y60">
            <v>2.016</v>
          </cell>
          <cell r="Z60">
            <v>1.6867346938775512</v>
          </cell>
          <cell r="AA60">
            <v>1.731958762886598</v>
          </cell>
          <cell r="AB60">
            <v>2.2105263157894739</v>
          </cell>
          <cell r="AC60">
            <v>1.4168421052631581</v>
          </cell>
          <cell r="AD60">
            <v>1.0442105263157895</v>
          </cell>
          <cell r="AE60">
            <v>1.0621052631578947</v>
          </cell>
          <cell r="AF60">
            <v>0.73684210526315785</v>
          </cell>
          <cell r="AG60">
            <v>0.77777777777777768</v>
          </cell>
          <cell r="AH60">
            <v>0</v>
          </cell>
          <cell r="AI60">
            <v>0</v>
          </cell>
          <cell r="AJ60">
            <v>0</v>
          </cell>
          <cell r="AK60">
            <v>0</v>
          </cell>
          <cell r="AL60">
            <v>0</v>
          </cell>
          <cell r="AM60">
            <v>0</v>
          </cell>
          <cell r="AN60">
            <v>0</v>
          </cell>
          <cell r="AO60">
            <v>0</v>
          </cell>
          <cell r="AP60">
            <v>0</v>
          </cell>
        </row>
        <row r="62">
          <cell r="B62" t="str">
            <v>PRÉSTAMOS GARANTIZADOS</v>
          </cell>
          <cell r="AS62">
            <v>7073.4647177071729</v>
          </cell>
          <cell r="AT62">
            <v>3889.5597299832521</v>
          </cell>
          <cell r="AU62">
            <v>3431.0370903113139</v>
          </cell>
          <cell r="AV62">
            <v>3793.0191700343489</v>
          </cell>
          <cell r="AW62">
            <v>4286.2644096814311</v>
          </cell>
          <cell r="AX62">
            <v>5163.875666559451</v>
          </cell>
          <cell r="AY62">
            <v>5334.7480124725389</v>
          </cell>
          <cell r="AZ62">
            <v>5086.3364611584484</v>
          </cell>
        </row>
        <row r="64">
          <cell r="A64" t="str">
            <v>P FRB</v>
          </cell>
          <cell r="C64" t="str">
            <v>FRB</v>
          </cell>
          <cell r="AS64">
            <v>278.68277544000011</v>
          </cell>
          <cell r="AT64">
            <v>141.00771852211372</v>
          </cell>
          <cell r="AU64">
            <v>124.38495507347126</v>
          </cell>
          <cell r="AV64">
            <v>138.18153665777618</v>
          </cell>
          <cell r="AW64">
            <v>156.15070109069666</v>
          </cell>
          <cell r="AX64">
            <v>188.12250682835895</v>
          </cell>
          <cell r="AY64">
            <v>194.34746965404798</v>
          </cell>
          <cell r="AZ64">
            <v>185.2977157916618</v>
          </cell>
        </row>
        <row r="65">
          <cell r="A65" t="str">
            <v>P BG01/03</v>
          </cell>
          <cell r="C65" t="str">
            <v>BG01/03</v>
          </cell>
          <cell r="AS65">
            <v>9.120718630799999</v>
          </cell>
          <cell r="AT65">
            <v>4.6148949226614038</v>
          </cell>
          <cell r="AU65">
            <v>4.0708657911801289</v>
          </cell>
          <cell r="AV65">
            <v>4.5282493099413896</v>
          </cell>
          <cell r="AW65">
            <v>5.1171040760098521</v>
          </cell>
          <cell r="AX65">
            <v>6.1648294868779194</v>
          </cell>
          <cell r="AY65">
            <v>6.368823336574704</v>
          </cell>
          <cell r="AZ65">
            <v>6.0722602596711628</v>
          </cell>
        </row>
        <row r="66">
          <cell r="A66" t="str">
            <v>P BG04/06</v>
          </cell>
          <cell r="C66" t="str">
            <v>BG04/06</v>
          </cell>
          <cell r="AS66">
            <v>0.25609549999999998</v>
          </cell>
          <cell r="AT66">
            <v>0.12957902447241379</v>
          </cell>
          <cell r="AU66">
            <v>0.11430353817786042</v>
          </cell>
          <cell r="AV66">
            <v>0.12714615131728693</v>
          </cell>
          <cell r="AW66">
            <v>0.14368027125323529</v>
          </cell>
          <cell r="AX66">
            <v>0.17309876049956219</v>
          </cell>
          <cell r="AY66">
            <v>0.17882658843173915</v>
          </cell>
          <cell r="AZ66">
            <v>0.17049956152349988</v>
          </cell>
        </row>
        <row r="67">
          <cell r="A67" t="str">
            <v>P BG05/17</v>
          </cell>
          <cell r="C67" t="str">
            <v>BG05/17</v>
          </cell>
          <cell r="AS67">
            <v>268.33073165230002</v>
          </cell>
          <cell r="AT67">
            <v>135.76979854575376</v>
          </cell>
          <cell r="AU67">
            <v>119.76450983993041</v>
          </cell>
          <cell r="AV67">
            <v>133.22069231884848</v>
          </cell>
          <cell r="AW67">
            <v>150.54474721102699</v>
          </cell>
          <cell r="AX67">
            <v>181.36873569802583</v>
          </cell>
          <cell r="AY67">
            <v>187.37021662923908</v>
          </cell>
          <cell r="AZ67">
            <v>178.64535725929218</v>
          </cell>
        </row>
        <row r="68">
          <cell r="A68" t="str">
            <v>P BG06/27</v>
          </cell>
          <cell r="C68" t="str">
            <v>BG06/27</v>
          </cell>
          <cell r="AS68">
            <v>104.25134628309999</v>
          </cell>
          <cell r="AT68">
            <v>52.749024294842741</v>
          </cell>
          <cell r="AU68">
            <v>46.530679921996551</v>
          </cell>
          <cell r="AV68">
            <v>51.758650384492945</v>
          </cell>
          <cell r="AW68">
            <v>58.489359291634464</v>
          </cell>
          <cell r="AX68">
            <v>70.465036761736357</v>
          </cell>
          <cell r="AY68">
            <v>72.79672073590767</v>
          </cell>
          <cell r="AZ68">
            <v>69.406954942601871</v>
          </cell>
        </row>
        <row r="69">
          <cell r="A69" t="str">
            <v>P BG07/05</v>
          </cell>
          <cell r="C69" t="str">
            <v>BG07/05</v>
          </cell>
          <cell r="AS69">
            <v>37.746295952399997</v>
          </cell>
          <cell r="AT69">
            <v>19.098844794067109</v>
          </cell>
          <cell r="AU69">
            <v>16.847368190647519</v>
          </cell>
          <cell r="AV69">
            <v>18.74026000781328</v>
          </cell>
          <cell r="AW69">
            <v>21.177248492245003</v>
          </cell>
          <cell r="AX69">
            <v>25.51328329787162</v>
          </cell>
          <cell r="AY69">
            <v>26.357516360507919</v>
          </cell>
          <cell r="AZ69">
            <v>25.130183501937587</v>
          </cell>
        </row>
        <row r="70">
          <cell r="A70" t="str">
            <v>P BG08/19</v>
          </cell>
          <cell r="C70" t="str">
            <v>BG08/19</v>
          </cell>
          <cell r="AS70">
            <v>19.412368462900002</v>
          </cell>
          <cell r="AT70">
            <v>9.8222568070178227</v>
          </cell>
          <cell r="AU70">
            <v>8.6643552882490482</v>
          </cell>
          <cell r="AV70">
            <v>9.637841891055535</v>
          </cell>
          <cell r="AW70">
            <v>10.891149459546236</v>
          </cell>
          <cell r="AX70">
            <v>13.121108802336559</v>
          </cell>
          <cell r="AY70">
            <v>13.555285530594219</v>
          </cell>
          <cell r="AZ70">
            <v>12.924086175106817</v>
          </cell>
        </row>
        <row r="71">
          <cell r="A71" t="str">
            <v>P BG09/09</v>
          </cell>
          <cell r="C71" t="str">
            <v>BG09/09</v>
          </cell>
          <cell r="AS71">
            <v>147.82709335320001</v>
          </cell>
          <cell r="AT71">
            <v>74.797450745132593</v>
          </cell>
          <cell r="AU71">
            <v>65.97991690138889</v>
          </cell>
          <cell r="AV71">
            <v>73.393113039005669</v>
          </cell>
          <cell r="AW71">
            <v>82.937173326220574</v>
          </cell>
          <cell r="AX71">
            <v>99.918532842990203</v>
          </cell>
          <cell r="AY71">
            <v>103.2248312919711</v>
          </cell>
          <cell r="AZ71">
            <v>98.418186176696139</v>
          </cell>
        </row>
        <row r="72">
          <cell r="A72" t="str">
            <v>P BG10/20</v>
          </cell>
          <cell r="C72" t="str">
            <v>BG10/20</v>
          </cell>
          <cell r="AS72">
            <v>9.2994427323999975</v>
          </cell>
          <cell r="AT72">
            <v>4.7053256203309699</v>
          </cell>
          <cell r="AU72">
            <v>4.1506360220921872</v>
          </cell>
          <cell r="AV72">
            <v>4.6169821524399079</v>
          </cell>
          <cell r="AW72">
            <v>5.2173757613669878</v>
          </cell>
          <cell r="AX72">
            <v>6.2856317675050972</v>
          </cell>
          <cell r="AY72">
            <v>6.4936229576522129</v>
          </cell>
          <cell r="AZ72">
            <v>6.1912486095503327</v>
          </cell>
        </row>
        <row r="73">
          <cell r="A73" t="str">
            <v>P BG11/10</v>
          </cell>
          <cell r="C73" t="str">
            <v>BG11/10</v>
          </cell>
          <cell r="AS73">
            <v>53.692506294499999</v>
          </cell>
          <cell r="AT73">
            <v>27.167297305576426</v>
          </cell>
          <cell r="AU73">
            <v>23.964667255373062</v>
          </cell>
          <cell r="AV73">
            <v>15.982917609263769</v>
          </cell>
          <cell r="AW73">
            <v>18.061340541771507</v>
          </cell>
          <cell r="AX73">
            <v>21.75939419846231</v>
          </cell>
          <cell r="AY73">
            <v>22.479411288807196</v>
          </cell>
          <cell r="AZ73">
            <v>21.432661673300622</v>
          </cell>
        </row>
        <row r="74">
          <cell r="A74" t="str">
            <v>P BG12/15</v>
          </cell>
          <cell r="C74" t="str">
            <v>BG12/15</v>
          </cell>
          <cell r="AS74">
            <v>91.362594734400005</v>
          </cell>
          <cell r="AT74">
            <v>46.227582675025694</v>
          </cell>
          <cell r="AU74">
            <v>40.778021617919414</v>
          </cell>
          <cell r="AV74">
            <v>35.18182159716045</v>
          </cell>
          <cell r="AW74">
            <v>39.756875201425551</v>
          </cell>
          <cell r="AX74">
            <v>47.897082589531813</v>
          </cell>
          <cell r="AY74">
            <v>49.481994270784433</v>
          </cell>
          <cell r="AZ74">
            <v>47.177874389173844</v>
          </cell>
        </row>
        <row r="75">
          <cell r="A75" t="str">
            <v>P BG13/30</v>
          </cell>
          <cell r="C75" t="str">
            <v>BG13/30</v>
          </cell>
          <cell r="AS75">
            <v>35.016457200000005</v>
          </cell>
          <cell r="AT75">
            <v>17.717602864775174</v>
          </cell>
          <cell r="AU75">
            <v>15.628954637678584</v>
          </cell>
          <cell r="AV75">
            <v>17.384951183236343</v>
          </cell>
          <cell r="AW75">
            <v>19.645694941236005</v>
          </cell>
          <cell r="AX75">
            <v>23.668144650749316</v>
          </cell>
          <cell r="AY75">
            <v>24.451322182709223</v>
          </cell>
          <cell r="AZ75">
            <v>23.31275090232511</v>
          </cell>
        </row>
        <row r="76">
          <cell r="A76" t="str">
            <v>P BG14/31</v>
          </cell>
          <cell r="C76" t="str">
            <v>BG14/31</v>
          </cell>
          <cell r="AS76">
            <v>2.0639999999999999E-2</v>
          </cell>
          <cell r="AT76">
            <v>1.044341296551724E-2</v>
          </cell>
          <cell r="AU76">
            <v>9.2122861510297478E-3</v>
          </cell>
          <cell r="AV76">
            <v>1.0247335713391302E-2</v>
          </cell>
          <cell r="AW76">
            <v>1.1579902023529412E-2</v>
          </cell>
          <cell r="AX76">
            <v>1.3950883231884058E-2</v>
          </cell>
          <cell r="AY76">
            <v>1.4412517147826088E-2</v>
          </cell>
          <cell r="AZ76">
            <v>1.3741400961145499E-2</v>
          </cell>
        </row>
        <row r="77">
          <cell r="A77" t="str">
            <v>P BG15/12</v>
          </cell>
          <cell r="C77" t="str">
            <v>BG15/12</v>
          </cell>
          <cell r="AS77">
            <v>97.982620223999987</v>
          </cell>
          <cell r="AT77">
            <v>49.577178606718661</v>
          </cell>
          <cell r="AU77">
            <v>43.73274880480438</v>
          </cell>
          <cell r="AV77">
            <v>48.646356759353296</v>
          </cell>
          <cell r="AW77">
            <v>54.972342160979231</v>
          </cell>
          <cell r="AX77">
            <v>66.227911506737655</v>
          </cell>
          <cell r="AY77">
            <v>68.419389252293172</v>
          </cell>
          <cell r="AZ77">
            <v>65.233453087288169</v>
          </cell>
        </row>
        <row r="78">
          <cell r="A78" t="str">
            <v>P BG16/08$</v>
          </cell>
          <cell r="C78" t="str">
            <v>BG16/08$</v>
          </cell>
          <cell r="AS78">
            <v>169.79215402200001</v>
          </cell>
          <cell r="AT78">
            <v>61.365226424295933</v>
          </cell>
          <cell r="AU78">
            <v>54.131156874667106</v>
          </cell>
          <cell r="AV78">
            <v>60.213081525584073</v>
          </cell>
          <cell r="AW78">
            <v>68.043206946939904</v>
          </cell>
          <cell r="AX78">
            <v>81.975031646283057</v>
          </cell>
          <cell r="AY78">
            <v>84.687580682738201</v>
          </cell>
          <cell r="AZ78">
            <v>80.744119202411241</v>
          </cell>
        </row>
        <row r="79">
          <cell r="A79" t="str">
            <v>P BG17/08</v>
          </cell>
          <cell r="C79" t="str">
            <v>BG17/08</v>
          </cell>
          <cell r="AS79">
            <v>4788.17596852527</v>
          </cell>
          <cell r="AT79">
            <v>2596.9938364330587</v>
          </cell>
          <cell r="AU79">
            <v>2290.8459555010008</v>
          </cell>
          <cell r="AV79">
            <v>2545.752339396754</v>
          </cell>
          <cell r="AW79">
            <v>2876.8026627507747</v>
          </cell>
          <cell r="AX79">
            <v>3465.8270810634076</v>
          </cell>
          <cell r="AY79">
            <v>3580.511097897026</v>
          </cell>
          <cell r="AZ79">
            <v>3413.7852630035268</v>
          </cell>
        </row>
        <row r="80">
          <cell r="A80" t="str">
            <v>P BG18/18</v>
          </cell>
          <cell r="C80" t="str">
            <v>BG18/18</v>
          </cell>
          <cell r="AS80">
            <v>707.27611384639181</v>
          </cell>
          <cell r="AT80">
            <v>519.02149065219464</v>
          </cell>
          <cell r="AU80">
            <v>457.83638990524372</v>
          </cell>
          <cell r="AV80">
            <v>509.27675413574985</v>
          </cell>
          <cell r="AW80">
            <v>575.50324110552197</v>
          </cell>
          <cell r="AX80">
            <v>693.33734429878018</v>
          </cell>
          <cell r="AY80">
            <v>716.27983675588814</v>
          </cell>
          <cell r="AZ80">
            <v>682.92639906632303</v>
          </cell>
        </row>
        <row r="81">
          <cell r="A81" t="str">
            <v>P BG19/31</v>
          </cell>
          <cell r="C81" t="str">
            <v>BG19/31</v>
          </cell>
          <cell r="AS81">
            <v>180.85048010151101</v>
          </cell>
          <cell r="AT81">
            <v>91.506601197293506</v>
          </cell>
          <cell r="AU81">
            <v>80.719301029371664</v>
          </cell>
          <cell r="AV81">
            <v>89.788545713574464</v>
          </cell>
          <cell r="AW81">
            <v>101.4646725040578</v>
          </cell>
          <cell r="AX81">
            <v>122.23953150805966</v>
          </cell>
          <cell r="AY81">
            <v>126.28443050657015</v>
          </cell>
          <cell r="AZ81">
            <v>120.40401943268061</v>
          </cell>
        </row>
        <row r="82">
          <cell r="A82" t="str">
            <v>P EL/ARP-61</v>
          </cell>
          <cell r="C82" t="str">
            <v>EL/ARP-61</v>
          </cell>
          <cell r="AS82">
            <v>0.18493498800000002</v>
          </cell>
          <cell r="AT82">
            <v>6.3770685517241382E-2</v>
          </cell>
          <cell r="AU82">
            <v>5.6253047253030833E-2</v>
          </cell>
          <cell r="AV82">
            <v>6.2573377623385759E-2</v>
          </cell>
          <cell r="AW82">
            <v>7.0710436588235309E-2</v>
          </cell>
          <cell r="AX82">
            <v>8.5188375697271057E-2</v>
          </cell>
          <cell r="AY82">
            <v>8.8007254101757651E-2</v>
          </cell>
          <cell r="AZ82">
            <v>8.3909212644654521E-2</v>
          </cell>
        </row>
        <row r="83">
          <cell r="A83" t="str">
            <v>P EL/ARP-68</v>
          </cell>
          <cell r="C83" t="str">
            <v>EL/ARP-68</v>
          </cell>
          <cell r="AS83">
            <v>1.9946971360000001</v>
          </cell>
          <cell r="AT83">
            <v>0.68782659862068973</v>
          </cell>
          <cell r="AU83">
            <v>0.60674182565655588</v>
          </cell>
          <cell r="AV83">
            <v>0.67491251106693795</v>
          </cell>
          <cell r="AW83">
            <v>0.76267831670588238</v>
          </cell>
          <cell r="AX83">
            <v>0.91883645632182132</v>
          </cell>
          <cell r="AY83">
            <v>0.94924070129985472</v>
          </cell>
          <cell r="AZ83">
            <v>0.90503948417974489</v>
          </cell>
        </row>
        <row r="84">
          <cell r="A84" t="str">
            <v>P EL/USD-74</v>
          </cell>
          <cell r="C84" t="str">
            <v>EL/USD-74</v>
          </cell>
          <cell r="AS84">
            <v>0</v>
          </cell>
          <cell r="AT84">
            <v>0</v>
          </cell>
          <cell r="AU84">
            <v>0</v>
          </cell>
          <cell r="AV84">
            <v>0</v>
          </cell>
          <cell r="AW84">
            <v>0</v>
          </cell>
          <cell r="AX84">
            <v>0</v>
          </cell>
          <cell r="AY84">
            <v>0</v>
          </cell>
          <cell r="AZ84">
            <v>0</v>
          </cell>
        </row>
        <row r="85">
          <cell r="A85" t="str">
            <v>P EL/USD-79</v>
          </cell>
          <cell r="C85" t="str">
            <v>EL/USD-79</v>
          </cell>
          <cell r="AS85">
            <v>67.156672127999997</v>
          </cell>
          <cell r="AT85">
            <v>33.97988664837915</v>
          </cell>
          <cell r="AU85">
            <v>29.974151191570741</v>
          </cell>
          <cell r="AV85">
            <v>33.341907203961476</v>
          </cell>
          <cell r="AW85">
            <v>37.677697842467474</v>
          </cell>
          <cell r="AX85">
            <v>45.392194336223397</v>
          </cell>
          <cell r="AY85">
            <v>46.894219410646052</v>
          </cell>
          <cell r="AZ85">
            <v>44.710598785224448</v>
          </cell>
        </row>
        <row r="86">
          <cell r="A86" t="str">
            <v>P EL/USD-91</v>
          </cell>
          <cell r="C86" t="str">
            <v>EL/USD-91</v>
          </cell>
          <cell r="AS86">
            <v>5.0320105000000002</v>
          </cell>
          <cell r="AT86">
            <v>2.5460932024379312</v>
          </cell>
          <cell r="AU86">
            <v>2.2459457674896459</v>
          </cell>
          <cell r="AV86">
            <v>2.4982897726167654</v>
          </cell>
          <cell r="AW86">
            <v>2.8231680509385302</v>
          </cell>
          <cell r="AX86">
            <v>3.4012107997633008</v>
          </cell>
          <cell r="AY86">
            <v>3.5137566676013052</v>
          </cell>
          <cell r="AZ86">
            <v>3.3501392403679384</v>
          </cell>
        </row>
        <row r="89">
          <cell r="A89" t="str">
            <v>Para ingresar un nuevo bono insertar una fila sobre la línea</v>
          </cell>
        </row>
      </sheetData>
      <sheetData sheetId="5"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T6">
            <v>0</v>
          </cell>
          <cell r="U6">
            <v>0</v>
          </cell>
          <cell r="V6">
            <v>0</v>
          </cell>
          <cell r="W6">
            <v>0</v>
          </cell>
          <cell r="X6">
            <v>0</v>
          </cell>
          <cell r="Y6">
            <v>101.49999999999997</v>
          </cell>
          <cell r="Z6">
            <v>101.49999999999997</v>
          </cell>
          <cell r="AA6">
            <v>101.49999999999997</v>
          </cell>
          <cell r="AB6">
            <v>370.92599999999999</v>
          </cell>
          <cell r="AC6">
            <v>370.92599999999999</v>
          </cell>
          <cell r="AD6">
            <v>598.93077900000037</v>
          </cell>
          <cell r="AE6">
            <v>598.93077900000037</v>
          </cell>
          <cell r="AF6">
            <v>796.03900800000042</v>
          </cell>
          <cell r="AG6">
            <v>891.51491390000001</v>
          </cell>
          <cell r="AH6">
            <v>975.79459630174335</v>
          </cell>
          <cell r="AI6">
            <v>959.36161920000018</v>
          </cell>
          <cell r="AJ6">
            <v>1060.2133160500005</v>
          </cell>
          <cell r="AK6">
            <v>1237.1795402</v>
          </cell>
          <cell r="AL6">
            <v>1528.0070064999993</v>
          </cell>
          <cell r="AM6">
            <v>1699.8360297999991</v>
          </cell>
          <cell r="AN6">
            <v>1774.4522434499991</v>
          </cell>
          <cell r="AO6">
            <v>1993.3194394999994</v>
          </cell>
          <cell r="AP6">
            <v>2811.3333860000002</v>
          </cell>
          <cell r="AQ6">
            <v>3075.9952083398362</v>
          </cell>
          <cell r="AR6">
            <v>3236.1652083398362</v>
          </cell>
          <cell r="AS6">
            <v>810.23486688564572</v>
          </cell>
          <cell r="AT6">
            <v>919.84915938453196</v>
          </cell>
          <cell r="AU6">
            <v>918.53167310344816</v>
          </cell>
          <cell r="AV6">
            <v>718.85147167185642</v>
          </cell>
          <cell r="AW6">
            <v>723.81952005615221</v>
          </cell>
          <cell r="AX6">
            <v>723.21999799800506</v>
          </cell>
          <cell r="AY6">
            <v>730.6457525296446</v>
          </cell>
          <cell r="AZ6">
            <v>579.44014336289638</v>
          </cell>
        </row>
        <row r="7">
          <cell r="A7" t="str">
            <v>TENENCIAS TOTALES C/ PRESTAMOS GARANTIZADOS</v>
          </cell>
          <cell r="AS7">
            <v>2435.1400000000003</v>
          </cell>
        </row>
        <row r="8">
          <cell r="A8" t="str">
            <v>X</v>
          </cell>
        </row>
        <row r="9">
          <cell r="A9" t="str">
            <v>TITULOS GOBIERNO NACIONAL C/ PMOS GDOS</v>
          </cell>
          <cell r="T9">
            <v>0</v>
          </cell>
          <cell r="U9">
            <v>0</v>
          </cell>
          <cell r="V9">
            <v>0</v>
          </cell>
          <cell r="W9">
            <v>0</v>
          </cell>
          <cell r="X9">
            <v>0</v>
          </cell>
          <cell r="Y9">
            <v>101.49999999999997</v>
          </cell>
          <cell r="Z9">
            <v>101.49999999999997</v>
          </cell>
          <cell r="AA9">
            <v>101.49999999999997</v>
          </cell>
          <cell r="AB9">
            <v>370.92599999999999</v>
          </cell>
          <cell r="AC9">
            <v>370.92599999999999</v>
          </cell>
          <cell r="AD9">
            <v>598.93077900000037</v>
          </cell>
          <cell r="AE9">
            <v>598.93077900000037</v>
          </cell>
          <cell r="AF9">
            <v>796.03900800000042</v>
          </cell>
          <cell r="AG9">
            <v>891.51491390000001</v>
          </cell>
          <cell r="AH9">
            <v>975.79459630174335</v>
          </cell>
          <cell r="AI9">
            <v>959.36161920000018</v>
          </cell>
          <cell r="AJ9">
            <v>1060.2133160500005</v>
          </cell>
          <cell r="AK9">
            <v>1237.1795402</v>
          </cell>
          <cell r="AL9">
            <v>1528.0070064999993</v>
          </cell>
          <cell r="AM9">
            <v>1699.8360297999991</v>
          </cell>
          <cell r="AN9">
            <v>1774.4522434499991</v>
          </cell>
          <cell r="AO9">
            <v>1993.3194394999994</v>
          </cell>
          <cell r="AP9">
            <v>2811.3333860000002</v>
          </cell>
          <cell r="AQ9">
            <v>3075.9952083398362</v>
          </cell>
          <cell r="AR9">
            <v>3236.1652083398362</v>
          </cell>
          <cell r="AS9">
            <v>3245.374866885646</v>
          </cell>
          <cell r="AT9">
            <v>2147.7704054534979</v>
          </cell>
          <cell r="AU9">
            <v>2001.6988261277438</v>
          </cell>
          <cell r="AV9">
            <v>1950.4043539198508</v>
          </cell>
          <cell r="AW9">
            <v>2115.5238724948358</v>
          </cell>
          <cell r="AX9">
            <v>2399.8753682011529</v>
          </cell>
          <cell r="AY9">
            <v>2462.7815515606371</v>
          </cell>
          <cell r="AZ9">
            <v>2248.323678866408</v>
          </cell>
        </row>
        <row r="10">
          <cell r="A10" t="str">
            <v>x</v>
          </cell>
        </row>
        <row r="11">
          <cell r="A11" t="str">
            <v>BRADY</v>
          </cell>
          <cell r="C11" t="str">
            <v>BONOS BRADY</v>
          </cell>
          <cell r="T11">
            <v>0</v>
          </cell>
          <cell r="U11">
            <v>0</v>
          </cell>
          <cell r="V11">
            <v>0</v>
          </cell>
          <cell r="W11">
            <v>0</v>
          </cell>
          <cell r="X11">
            <v>0</v>
          </cell>
          <cell r="Y11">
            <v>88.9</v>
          </cell>
          <cell r="Z11">
            <v>88.9</v>
          </cell>
          <cell r="AA11">
            <v>88.9</v>
          </cell>
          <cell r="AB11">
            <v>154.25300000000001</v>
          </cell>
          <cell r="AC11">
            <v>154.25300000000001</v>
          </cell>
          <cell r="AD11">
            <v>206.53950699999999</v>
          </cell>
          <cell r="AE11">
            <v>206.53950699999999</v>
          </cell>
          <cell r="AF11">
            <v>154.01</v>
          </cell>
          <cell r="AG11">
            <v>140.88999999999999</v>
          </cell>
          <cell r="AH11">
            <v>127.77</v>
          </cell>
          <cell r="AI11">
            <v>95.129000000000005</v>
          </cell>
          <cell r="AJ11">
            <v>102.756</v>
          </cell>
          <cell r="AK11">
            <v>107.97</v>
          </cell>
          <cell r="AL11">
            <v>108.181408</v>
          </cell>
          <cell r="AM11">
            <v>80.553389999999993</v>
          </cell>
          <cell r="AN11">
            <v>87.906041999999999</v>
          </cell>
          <cell r="AO11">
            <v>109.959513</v>
          </cell>
          <cell r="AP11">
            <v>86.392200000000003</v>
          </cell>
          <cell r="AQ11">
            <v>96.56</v>
          </cell>
          <cell r="AR11">
            <v>96.56</v>
          </cell>
          <cell r="AS11">
            <v>40.185000000000002</v>
          </cell>
          <cell r="AT11">
            <v>46.750000000000007</v>
          </cell>
          <cell r="AU11">
            <v>46.750000000000007</v>
          </cell>
          <cell r="AV11">
            <v>43.035662000000002</v>
          </cell>
          <cell r="AW11">
            <v>28.245766000000003</v>
          </cell>
          <cell r="AX11">
            <v>27.266812573391839</v>
          </cell>
          <cell r="AY11">
            <v>27.266812573391839</v>
          </cell>
          <cell r="AZ11">
            <v>18.171019999999999</v>
          </cell>
          <cell r="BA11">
            <v>15.145580000000001</v>
          </cell>
        </row>
        <row r="12">
          <cell r="A12" t="str">
            <v>PAR</v>
          </cell>
          <cell r="B12" t="str">
            <v>PARD</v>
          </cell>
          <cell r="Y12">
            <v>38.1</v>
          </cell>
          <cell r="Z12">
            <v>38.1</v>
          </cell>
          <cell r="AA12">
            <v>38.1</v>
          </cell>
          <cell r="AB12">
            <v>67.885000000000005</v>
          </cell>
          <cell r="AC12">
            <v>67.885000000000005</v>
          </cell>
          <cell r="AD12">
            <v>129.00890699999999</v>
          </cell>
          <cell r="AE12">
            <v>129.00890699999999</v>
          </cell>
          <cell r="AF12">
            <v>88.95</v>
          </cell>
          <cell r="AG12">
            <v>62.4</v>
          </cell>
          <cell r="AH12">
            <v>35.85</v>
          </cell>
          <cell r="AI12">
            <v>36.450000000000003</v>
          </cell>
          <cell r="AJ12">
            <v>35.909999999999997</v>
          </cell>
          <cell r="AK12">
            <v>31.21</v>
          </cell>
          <cell r="AL12">
            <v>8.4931230000000006</v>
          </cell>
          <cell r="AM12">
            <v>8.5399999999999991</v>
          </cell>
          <cell r="AN12">
            <v>22.44</v>
          </cell>
          <cell r="AO12">
            <v>28.79</v>
          </cell>
          <cell r="AP12">
            <v>23.82</v>
          </cell>
          <cell r="AQ12">
            <v>23.32</v>
          </cell>
          <cell r="AR12">
            <v>23.32</v>
          </cell>
          <cell r="AS12">
            <v>29.885000000000002</v>
          </cell>
          <cell r="AT12">
            <v>36.450000000000003</v>
          </cell>
          <cell r="AU12">
            <v>36.450000000000003</v>
          </cell>
          <cell r="AV12">
            <v>27.630561999999998</v>
          </cell>
          <cell r="AW12">
            <v>19.146000000000001</v>
          </cell>
          <cell r="AX12">
            <v>19.146000000000001</v>
          </cell>
          <cell r="AY12">
            <v>19.146000000000001</v>
          </cell>
          <cell r="AZ12">
            <v>5.4459999999999997</v>
          </cell>
        </row>
        <row r="13">
          <cell r="A13" t="str">
            <v>DISD</v>
          </cell>
          <cell r="B13" t="str">
            <v>DISD</v>
          </cell>
          <cell r="Y13">
            <v>7.7</v>
          </cell>
          <cell r="Z13">
            <v>7.7</v>
          </cell>
          <cell r="AA13">
            <v>7.7</v>
          </cell>
          <cell r="AB13">
            <v>3.12</v>
          </cell>
          <cell r="AC13">
            <v>3.12</v>
          </cell>
          <cell r="AD13">
            <v>7.8209999999999997</v>
          </cell>
          <cell r="AE13">
            <v>7.8209999999999997</v>
          </cell>
          <cell r="AF13">
            <v>2.4</v>
          </cell>
          <cell r="AG13">
            <v>3.4</v>
          </cell>
          <cell r="AH13">
            <v>4.4000000000000004</v>
          </cell>
          <cell r="AI13">
            <v>2.6859999999999999</v>
          </cell>
          <cell r="AJ13">
            <v>2.8180000000000001</v>
          </cell>
          <cell r="AK13">
            <v>7.8179999999999996</v>
          </cell>
          <cell r="AL13">
            <v>3.7</v>
          </cell>
          <cell r="AM13">
            <v>3.7</v>
          </cell>
          <cell r="AN13">
            <v>3.7</v>
          </cell>
          <cell r="AO13">
            <v>3.7509999999999999</v>
          </cell>
          <cell r="AP13">
            <v>3.7</v>
          </cell>
          <cell r="AQ13">
            <v>3.7</v>
          </cell>
          <cell r="AR13">
            <v>3.7</v>
          </cell>
          <cell r="AS13">
            <v>3.7</v>
          </cell>
          <cell r="AT13">
            <v>3.7</v>
          </cell>
          <cell r="AU13">
            <v>3.7</v>
          </cell>
          <cell r="AV13">
            <v>3.7510000000000003</v>
          </cell>
          <cell r="AW13">
            <v>3.7510000000000003</v>
          </cell>
          <cell r="AX13">
            <v>3.7510000000000003</v>
          </cell>
          <cell r="AY13">
            <v>3.7510000000000003</v>
          </cell>
          <cell r="AZ13">
            <v>3.7510000000000003</v>
          </cell>
        </row>
        <row r="14">
          <cell r="A14" t="str">
            <v>FRB</v>
          </cell>
          <cell r="B14" t="str">
            <v>FRB</v>
          </cell>
          <cell r="Y14">
            <v>43.1</v>
          </cell>
          <cell r="Z14">
            <v>43.1</v>
          </cell>
          <cell r="AA14">
            <v>43.1</v>
          </cell>
          <cell r="AB14">
            <v>83.248000000000005</v>
          </cell>
          <cell r="AC14">
            <v>83.248000000000005</v>
          </cell>
          <cell r="AD14">
            <v>69.709599999999995</v>
          </cell>
          <cell r="AE14">
            <v>69.709599999999995</v>
          </cell>
          <cell r="AF14">
            <v>62.66</v>
          </cell>
          <cell r="AG14">
            <v>75.09</v>
          </cell>
          <cell r="AH14">
            <v>87.52</v>
          </cell>
          <cell r="AI14">
            <v>55.993000000000002</v>
          </cell>
          <cell r="AJ14">
            <v>64.028000000000006</v>
          </cell>
          <cell r="AK14">
            <v>68.941999999999993</v>
          </cell>
          <cell r="AL14">
            <v>95.988285000000005</v>
          </cell>
          <cell r="AM14">
            <v>68.313389999999998</v>
          </cell>
          <cell r="AN14">
            <v>61.766041999999999</v>
          </cell>
          <cell r="AO14">
            <v>77.418513000000004</v>
          </cell>
          <cell r="AP14">
            <v>58.872199999999999</v>
          </cell>
          <cell r="AQ14">
            <v>69.540000000000006</v>
          </cell>
          <cell r="AR14">
            <v>69.540000000000006</v>
          </cell>
          <cell r="AS14">
            <v>6.6</v>
          </cell>
          <cell r="AT14">
            <v>6.6</v>
          </cell>
          <cell r="AU14">
            <v>6.6</v>
          </cell>
          <cell r="AV14">
            <v>11.6541</v>
          </cell>
          <cell r="AW14">
            <v>5.3487660000000004</v>
          </cell>
          <cell r="AX14">
            <v>4.3698125733918349</v>
          </cell>
          <cell r="AY14">
            <v>4.3698125733918349</v>
          </cell>
          <cell r="AZ14">
            <v>8.9740199999999994</v>
          </cell>
        </row>
        <row r="15">
          <cell r="A15" t="str">
            <v>GLOB</v>
          </cell>
          <cell r="C15" t="str">
            <v>BONOS GLOBALES</v>
          </cell>
          <cell r="T15">
            <v>0</v>
          </cell>
          <cell r="U15">
            <v>0</v>
          </cell>
          <cell r="V15">
            <v>0</v>
          </cell>
          <cell r="W15">
            <v>0</v>
          </cell>
          <cell r="X15">
            <v>0</v>
          </cell>
          <cell r="Y15">
            <v>12.6</v>
          </cell>
          <cell r="Z15">
            <v>12.6</v>
          </cell>
          <cell r="AA15">
            <v>12.6</v>
          </cell>
          <cell r="AB15">
            <v>210.143</v>
          </cell>
          <cell r="AC15">
            <v>210.143</v>
          </cell>
          <cell r="AD15">
            <v>375.44381199999998</v>
          </cell>
          <cell r="AE15">
            <v>375.44381199999998</v>
          </cell>
          <cell r="AF15">
            <v>555.62</v>
          </cell>
          <cell r="AG15">
            <v>621.44550000000004</v>
          </cell>
          <cell r="AH15">
            <v>639.23799999999994</v>
          </cell>
          <cell r="AI15">
            <v>612.32899999999995</v>
          </cell>
          <cell r="AJ15">
            <v>708.49700957000005</v>
          </cell>
          <cell r="AK15">
            <v>902.7068660000001</v>
          </cell>
          <cell r="AL15">
            <v>1148.1299879999999</v>
          </cell>
          <cell r="AM15">
            <v>1340.8731660000001</v>
          </cell>
          <cell r="AN15">
            <v>1413.0664020000004</v>
          </cell>
          <cell r="AO15">
            <v>1637.5055430000002</v>
          </cell>
          <cell r="AP15">
            <v>2569.6570619999998</v>
          </cell>
          <cell r="AQ15">
            <v>2870.6800000000003</v>
          </cell>
          <cell r="AR15">
            <v>3036.8500000000004</v>
          </cell>
          <cell r="AS15">
            <v>669.15</v>
          </cell>
          <cell r="AT15">
            <v>811.51379310344839</v>
          </cell>
          <cell r="AU15">
            <v>811.51379310344839</v>
          </cell>
          <cell r="AV15">
            <v>609.94009659999995</v>
          </cell>
          <cell r="AW15">
            <v>643.80091735294127</v>
          </cell>
          <cell r="AX15">
            <v>644.26481465277789</v>
          </cell>
          <cell r="AY15">
            <v>651.20618717777779</v>
          </cell>
          <cell r="AZ15">
            <v>539.24003189022289</v>
          </cell>
          <cell r="BA15">
            <v>1538.1522064627461</v>
          </cell>
        </row>
        <row r="16">
          <cell r="A16" t="str">
            <v>BG01/03</v>
          </cell>
          <cell r="B16" t="str">
            <v>BG01/03</v>
          </cell>
          <cell r="C16" t="str">
            <v xml:space="preserve">    Bono Global I (8.375%)</v>
          </cell>
          <cell r="Y16">
            <v>9.4</v>
          </cell>
          <cell r="Z16">
            <v>9.4</v>
          </cell>
          <cell r="AA16">
            <v>9.4</v>
          </cell>
          <cell r="AB16">
            <v>2.9420000000000002</v>
          </cell>
          <cell r="AC16">
            <v>2.9420000000000002</v>
          </cell>
          <cell r="AD16">
            <v>2.294</v>
          </cell>
          <cell r="AE16">
            <v>2.294</v>
          </cell>
          <cell r="AF16">
            <v>2.0430000000000001</v>
          </cell>
          <cell r="AG16">
            <v>1.9430000000000001</v>
          </cell>
          <cell r="AH16">
            <v>1.843</v>
          </cell>
          <cell r="AI16">
            <v>1.8080000000000001</v>
          </cell>
          <cell r="AJ16">
            <v>5.58</v>
          </cell>
          <cell r="AK16">
            <v>5.58</v>
          </cell>
          <cell r="AL16">
            <v>5.434552</v>
          </cell>
          <cell r="AM16">
            <v>5.5170000000000003</v>
          </cell>
          <cell r="AN16">
            <v>5.2060000000000004</v>
          </cell>
          <cell r="AO16">
            <v>24.004000000000001</v>
          </cell>
          <cell r="AP16">
            <v>4.0999999999999996</v>
          </cell>
          <cell r="AQ16">
            <v>6.33</v>
          </cell>
          <cell r="AR16">
            <v>6.33</v>
          </cell>
          <cell r="AS16">
            <v>5.13</v>
          </cell>
          <cell r="AT16">
            <v>12</v>
          </cell>
          <cell r="AU16">
            <v>12</v>
          </cell>
          <cell r="AV16">
            <v>3.1840000000000002</v>
          </cell>
          <cell r="AW16">
            <v>3.4630000000000001</v>
          </cell>
          <cell r="AX16">
            <v>3.4630000000000001</v>
          </cell>
          <cell r="AY16">
            <v>3.4630000000000001</v>
          </cell>
          <cell r="AZ16">
            <v>6.29</v>
          </cell>
        </row>
        <row r="17">
          <cell r="A17" t="str">
            <v>BG02/99</v>
          </cell>
          <cell r="B17" t="str">
            <v>BG02/99</v>
          </cell>
          <cell r="C17" t="str">
            <v xml:space="preserve">    Bono Global II (10.95%)</v>
          </cell>
          <cell r="Y17">
            <v>0</v>
          </cell>
          <cell r="Z17">
            <v>0</v>
          </cell>
          <cell r="AA17">
            <v>0</v>
          </cell>
          <cell r="AB17">
            <v>0</v>
          </cell>
          <cell r="AC17">
            <v>0</v>
          </cell>
          <cell r="AD17">
            <v>1</v>
          </cell>
          <cell r="AE17">
            <v>1</v>
          </cell>
          <cell r="AF17">
            <v>1.35</v>
          </cell>
          <cell r="AG17">
            <v>1.6625000000000001</v>
          </cell>
          <cell r="AH17">
            <v>1.9750000000000001</v>
          </cell>
          <cell r="AI17">
            <v>1.71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row>
        <row r="18">
          <cell r="A18" t="str">
            <v>BG03/01</v>
          </cell>
          <cell r="B18" t="str">
            <v>BG03/01</v>
          </cell>
          <cell r="C18" t="str">
            <v xml:space="preserve">    Bono Global III</v>
          </cell>
          <cell r="Y18">
            <v>1.6</v>
          </cell>
          <cell r="Z18">
            <v>1.6</v>
          </cell>
          <cell r="AA18">
            <v>1.6</v>
          </cell>
          <cell r="AB18">
            <v>1.1850000000000001</v>
          </cell>
          <cell r="AC18">
            <v>1.1850000000000001</v>
          </cell>
          <cell r="AD18">
            <v>0.83499999999999996</v>
          </cell>
          <cell r="AE18">
            <v>0.83499999999999996</v>
          </cell>
          <cell r="AF18">
            <v>3.0209999999999999</v>
          </cell>
          <cell r="AG18">
            <v>9.5205000000000002</v>
          </cell>
          <cell r="AH18">
            <v>16.02</v>
          </cell>
          <cell r="AI18">
            <v>12.971</v>
          </cell>
          <cell r="AJ18">
            <v>8.2887459999999997</v>
          </cell>
          <cell r="AK18">
            <v>10.617746</v>
          </cell>
          <cell r="AL18">
            <v>14.837745999999999</v>
          </cell>
          <cell r="AM18">
            <v>17.837745999999999</v>
          </cell>
          <cell r="AN18">
            <v>21.014745999999999</v>
          </cell>
          <cell r="AO18">
            <v>0</v>
          </cell>
          <cell r="AP18">
            <v>0</v>
          </cell>
          <cell r="AQ18">
            <v>0</v>
          </cell>
          <cell r="AR18">
            <v>0</v>
          </cell>
          <cell r="AS18">
            <v>0</v>
          </cell>
          <cell r="AT18">
            <v>0</v>
          </cell>
          <cell r="AU18">
            <v>0</v>
          </cell>
          <cell r="AV18">
            <v>0</v>
          </cell>
          <cell r="AW18">
            <v>0</v>
          </cell>
          <cell r="AX18">
            <v>0</v>
          </cell>
          <cell r="AY18">
            <v>0</v>
          </cell>
          <cell r="AZ18">
            <v>0</v>
          </cell>
        </row>
        <row r="19">
          <cell r="A19" t="str">
            <v>BG04/06</v>
          </cell>
          <cell r="B19" t="str">
            <v>BG04/06</v>
          </cell>
          <cell r="C19" t="str">
            <v xml:space="preserve">    Bono Global IV</v>
          </cell>
          <cell r="Y19">
            <v>1.6</v>
          </cell>
          <cell r="Z19">
            <v>1.6</v>
          </cell>
          <cell r="AA19">
            <v>1.6</v>
          </cell>
          <cell r="AB19">
            <v>2.4449999999999998</v>
          </cell>
          <cell r="AC19">
            <v>2.4449999999999998</v>
          </cell>
          <cell r="AD19">
            <v>2.9159999999999999</v>
          </cell>
          <cell r="AE19">
            <v>2.9159999999999999</v>
          </cell>
          <cell r="AF19">
            <v>4.2759999999999998</v>
          </cell>
          <cell r="AG19">
            <v>6.0459999999999994</v>
          </cell>
          <cell r="AH19">
            <v>7.8159999999999998</v>
          </cell>
          <cell r="AI19">
            <v>3.6659999999999999</v>
          </cell>
          <cell r="AJ19">
            <v>4.8470000000000004</v>
          </cell>
          <cell r="AK19">
            <v>4.8470000000000004</v>
          </cell>
          <cell r="AL19">
            <v>4.9779999999999998</v>
          </cell>
          <cell r="AM19">
            <v>4.9779999999999998</v>
          </cell>
          <cell r="AN19">
            <v>7.1749999999999998</v>
          </cell>
          <cell r="AO19">
            <v>12.162000000000001</v>
          </cell>
          <cell r="AP19">
            <v>7.5590000000000002</v>
          </cell>
          <cell r="AQ19">
            <v>8.77</v>
          </cell>
          <cell r="AR19">
            <v>24.9</v>
          </cell>
          <cell r="AS19">
            <v>4.9000000000000004</v>
          </cell>
          <cell r="AT19">
            <v>4.9000000000000004</v>
          </cell>
          <cell r="AU19">
            <v>4.9000000000000004</v>
          </cell>
          <cell r="AV19">
            <v>2.2349999999999999</v>
          </cell>
          <cell r="AW19">
            <v>2.9899499999999999</v>
          </cell>
          <cell r="AX19">
            <v>2.9899499999999999</v>
          </cell>
          <cell r="AY19">
            <v>2.9899499999999999</v>
          </cell>
          <cell r="AZ19">
            <v>2.83995</v>
          </cell>
        </row>
        <row r="20">
          <cell r="A20" t="str">
            <v>BG05/17</v>
          </cell>
          <cell r="B20" t="str">
            <v>BG05/17</v>
          </cell>
          <cell r="C20" t="str">
            <v xml:space="preserve">    Bono GlobalI V Megabono</v>
          </cell>
          <cell r="Y20">
            <v>0</v>
          </cell>
          <cell r="Z20">
            <v>0</v>
          </cell>
          <cell r="AA20">
            <v>0</v>
          </cell>
          <cell r="AB20">
            <v>93.742000000000004</v>
          </cell>
          <cell r="AC20">
            <v>93.742000000000004</v>
          </cell>
          <cell r="AD20">
            <v>166.64500000000001</v>
          </cell>
          <cell r="AE20">
            <v>166.64500000000001</v>
          </cell>
          <cell r="AF20">
            <v>237.9</v>
          </cell>
          <cell r="AG20">
            <v>240.0395</v>
          </cell>
          <cell r="AH20">
            <v>242.179</v>
          </cell>
          <cell r="AI20">
            <v>237.59399999999999</v>
          </cell>
          <cell r="AJ20">
            <v>296.83387169999997</v>
          </cell>
          <cell r="AK20">
            <v>329.42</v>
          </cell>
          <cell r="AL20">
            <v>368.30670199999997</v>
          </cell>
          <cell r="AM20">
            <v>392.33300000000003</v>
          </cell>
          <cell r="AN20">
            <v>424.47562299999998</v>
          </cell>
          <cell r="AO20">
            <v>406.86099999999999</v>
          </cell>
          <cell r="AP20">
            <v>192.53899999999999</v>
          </cell>
          <cell r="AQ20">
            <v>221.07</v>
          </cell>
          <cell r="AR20">
            <v>256.17</v>
          </cell>
          <cell r="AS20">
            <v>185.97000000000003</v>
          </cell>
          <cell r="AT20">
            <v>186</v>
          </cell>
          <cell r="AU20">
            <v>186</v>
          </cell>
          <cell r="AV20">
            <v>133.284277</v>
          </cell>
          <cell r="AW20">
            <v>133.724727</v>
          </cell>
          <cell r="AX20">
            <v>133.724727</v>
          </cell>
          <cell r="AY20">
            <v>133.724727</v>
          </cell>
          <cell r="AZ20">
            <v>125.798727</v>
          </cell>
        </row>
        <row r="21">
          <cell r="A21" t="str">
            <v>BG06/27</v>
          </cell>
          <cell r="B21" t="str">
            <v>BG06/27</v>
          </cell>
          <cell r="C21" t="str">
            <v xml:space="preserve">    Bono Global VI (9.75%)</v>
          </cell>
          <cell r="Y21">
            <v>0</v>
          </cell>
          <cell r="Z21">
            <v>0</v>
          </cell>
          <cell r="AA21">
            <v>0</v>
          </cell>
          <cell r="AB21">
            <v>109.82899999999999</v>
          </cell>
          <cell r="AC21">
            <v>109.82899999999999</v>
          </cell>
          <cell r="AD21">
            <v>201.75381200000001</v>
          </cell>
          <cell r="AE21">
            <v>201.75381200000001</v>
          </cell>
          <cell r="AF21">
            <v>264.63</v>
          </cell>
          <cell r="AG21">
            <v>276.98099999999999</v>
          </cell>
          <cell r="AH21">
            <v>289.33199999999999</v>
          </cell>
          <cell r="AI21">
            <v>252.172</v>
          </cell>
          <cell r="AJ21">
            <v>252.32203387000001</v>
          </cell>
          <cell r="AK21">
            <v>260.822</v>
          </cell>
          <cell r="AL21">
            <v>297.48391800000002</v>
          </cell>
          <cell r="AM21">
            <v>304.88299999999998</v>
          </cell>
          <cell r="AN21">
            <v>326.14266300000003</v>
          </cell>
          <cell r="AO21">
            <v>380.45052099999998</v>
          </cell>
          <cell r="AP21">
            <v>234.274</v>
          </cell>
          <cell r="AQ21">
            <v>284.44</v>
          </cell>
          <cell r="AR21">
            <v>284.44</v>
          </cell>
          <cell r="AS21">
            <v>52.34</v>
          </cell>
          <cell r="AT21">
            <v>63.7</v>
          </cell>
          <cell r="AU21">
            <v>63.7</v>
          </cell>
          <cell r="AV21">
            <v>60.898637000000001</v>
          </cell>
          <cell r="AW21">
            <v>58.405636999999999</v>
          </cell>
          <cell r="AX21">
            <v>58.405636999999999</v>
          </cell>
          <cell r="AY21">
            <v>58.405636999999999</v>
          </cell>
          <cell r="AZ21">
            <v>48.274636999999998</v>
          </cell>
        </row>
        <row r="22">
          <cell r="A22" t="str">
            <v>BG07/05</v>
          </cell>
          <cell r="B22" t="str">
            <v>BG07/05</v>
          </cell>
          <cell r="C22" t="str">
            <v xml:space="preserve">    Bono Global VII (11%)</v>
          </cell>
          <cell r="Y22">
            <v>0</v>
          </cell>
          <cell r="Z22">
            <v>0</v>
          </cell>
          <cell r="AA22">
            <v>0</v>
          </cell>
          <cell r="AB22">
            <v>0</v>
          </cell>
          <cell r="AC22">
            <v>0</v>
          </cell>
          <cell r="AD22">
            <v>0</v>
          </cell>
          <cell r="AE22">
            <v>0</v>
          </cell>
          <cell r="AF22">
            <v>42.4</v>
          </cell>
          <cell r="AG22">
            <v>28.22</v>
          </cell>
          <cell r="AH22">
            <v>14.04</v>
          </cell>
          <cell r="AI22">
            <v>9.4489999999999998</v>
          </cell>
          <cell r="AJ22">
            <v>17.46</v>
          </cell>
          <cell r="AK22">
            <v>46.649120000000003</v>
          </cell>
          <cell r="AL22">
            <v>43.407069999999997</v>
          </cell>
          <cell r="AM22">
            <v>49.543370000000003</v>
          </cell>
          <cell r="AN22">
            <v>50.733370000000001</v>
          </cell>
          <cell r="AO22">
            <v>81.841369999999998</v>
          </cell>
          <cell r="AP22">
            <v>26.696000000000002</v>
          </cell>
          <cell r="AQ22">
            <v>10.23</v>
          </cell>
          <cell r="AR22">
            <v>6</v>
          </cell>
          <cell r="AS22">
            <v>5.8</v>
          </cell>
          <cell r="AT22">
            <v>5.8</v>
          </cell>
          <cell r="AU22">
            <v>5.8</v>
          </cell>
          <cell r="AV22">
            <v>6.9591380000000003</v>
          </cell>
          <cell r="AW22">
            <v>7.2730710000000016</v>
          </cell>
          <cell r="AX22">
            <v>7.2730710000000016</v>
          </cell>
          <cell r="AY22">
            <v>7.2730710000000016</v>
          </cell>
          <cell r="AZ22">
            <v>5.4780709999999999</v>
          </cell>
        </row>
        <row r="23">
          <cell r="A23" t="str">
            <v>BG08/19</v>
          </cell>
          <cell r="B23" t="str">
            <v>BG08/19</v>
          </cell>
          <cell r="C23" t="str">
            <v xml:space="preserve">    Bono Global VIII (12,125%)</v>
          </cell>
          <cell r="Y23">
            <v>0</v>
          </cell>
          <cell r="Z23">
            <v>0</v>
          </cell>
          <cell r="AA23">
            <v>0</v>
          </cell>
          <cell r="AB23">
            <v>0</v>
          </cell>
          <cell r="AC23">
            <v>0</v>
          </cell>
          <cell r="AD23">
            <v>0</v>
          </cell>
          <cell r="AE23">
            <v>0</v>
          </cell>
          <cell r="AF23">
            <v>0</v>
          </cell>
          <cell r="AG23">
            <v>57.033000000000001</v>
          </cell>
          <cell r="AH23">
            <v>57.033000000000001</v>
          </cell>
          <cell r="AI23">
            <v>91.572000000000003</v>
          </cell>
          <cell r="AJ23">
            <v>106.163358</v>
          </cell>
          <cell r="AK23">
            <v>116.831</v>
          </cell>
          <cell r="AL23">
            <v>147.18100000000001</v>
          </cell>
          <cell r="AM23">
            <v>148.03100000000001</v>
          </cell>
          <cell r="AN23">
            <v>150.30600000000001</v>
          </cell>
          <cell r="AO23">
            <v>145.10599999999999</v>
          </cell>
          <cell r="AP23">
            <v>30.060748</v>
          </cell>
          <cell r="AQ23">
            <v>26.96</v>
          </cell>
          <cell r="AR23">
            <v>20.96</v>
          </cell>
          <cell r="AS23">
            <v>14.56</v>
          </cell>
          <cell r="AT23">
            <v>15</v>
          </cell>
          <cell r="AU23">
            <v>15</v>
          </cell>
          <cell r="AV23">
            <v>17.838999999999999</v>
          </cell>
          <cell r="AW23">
            <v>17.652999999999999</v>
          </cell>
          <cell r="AX23">
            <v>17.652999999999999</v>
          </cell>
          <cell r="AY23">
            <v>17.652999999999999</v>
          </cell>
          <cell r="AZ23">
            <v>10.5</v>
          </cell>
        </row>
        <row r="24">
          <cell r="A24" t="str">
            <v>BG09/09</v>
          </cell>
          <cell r="B24" t="str">
            <v>BG09/09</v>
          </cell>
          <cell r="C24" t="str">
            <v xml:space="preserve">    Bono Global IX (11,75%)</v>
          </cell>
          <cell r="Y24">
            <v>0</v>
          </cell>
          <cell r="Z24">
            <v>0</v>
          </cell>
          <cell r="AA24">
            <v>0</v>
          </cell>
          <cell r="AB24">
            <v>0</v>
          </cell>
          <cell r="AC24">
            <v>0</v>
          </cell>
          <cell r="AD24">
            <v>0</v>
          </cell>
          <cell r="AE24">
            <v>0</v>
          </cell>
          <cell r="AG24">
            <v>0</v>
          </cell>
          <cell r="AH24">
            <v>9</v>
          </cell>
          <cell r="AI24">
            <v>1.387</v>
          </cell>
          <cell r="AJ24">
            <v>17.001999999999999</v>
          </cell>
          <cell r="AK24">
            <v>48.667999999999999</v>
          </cell>
          <cell r="AL24">
            <v>102.801</v>
          </cell>
          <cell r="AM24">
            <v>122.14100000000001</v>
          </cell>
          <cell r="AN24">
            <v>106.741</v>
          </cell>
          <cell r="AO24">
            <v>103.941</v>
          </cell>
          <cell r="AP24">
            <v>80.578000000000003</v>
          </cell>
          <cell r="AQ24">
            <v>90.83</v>
          </cell>
          <cell r="AR24">
            <v>65</v>
          </cell>
          <cell r="AS24">
            <v>34.4</v>
          </cell>
          <cell r="AT24">
            <v>33.200000000000003</v>
          </cell>
          <cell r="AU24">
            <v>33.200000000000003</v>
          </cell>
          <cell r="AV24">
            <v>19.407143000000001</v>
          </cell>
          <cell r="AW24">
            <v>7.445549999999999</v>
          </cell>
          <cell r="AX24">
            <v>7.445549999999999</v>
          </cell>
          <cell r="AY24">
            <v>7.445549999999999</v>
          </cell>
          <cell r="AZ24">
            <v>22.580116</v>
          </cell>
        </row>
        <row r="25">
          <cell r="A25" t="str">
            <v>BG10/20</v>
          </cell>
          <cell r="B25" t="str">
            <v>BG10/20</v>
          </cell>
          <cell r="C25" t="str">
            <v xml:space="preserve">    Bono Global X (12%)</v>
          </cell>
          <cell r="Y25">
            <v>0</v>
          </cell>
          <cell r="Z25">
            <v>0</v>
          </cell>
          <cell r="AA25">
            <v>0</v>
          </cell>
          <cell r="AB25">
            <v>0</v>
          </cell>
          <cell r="AC25">
            <v>0</v>
          </cell>
          <cell r="AD25">
            <v>0</v>
          </cell>
          <cell r="AE25">
            <v>0</v>
          </cell>
          <cell r="AJ25">
            <v>0</v>
          </cell>
          <cell r="AK25">
            <v>48.152000000000001</v>
          </cell>
          <cell r="AL25">
            <v>63.591999999999999</v>
          </cell>
          <cell r="AM25">
            <v>70.021000000000001</v>
          </cell>
          <cell r="AN25">
            <v>73.206999999999994</v>
          </cell>
          <cell r="AO25">
            <v>77.697000000000003</v>
          </cell>
          <cell r="AP25">
            <v>27.675000000000001</v>
          </cell>
          <cell r="AQ25">
            <v>28.13</v>
          </cell>
          <cell r="AR25">
            <v>24.13</v>
          </cell>
          <cell r="AS25">
            <v>17.63</v>
          </cell>
          <cell r="AT25">
            <v>18.8</v>
          </cell>
          <cell r="AU25">
            <v>18.8</v>
          </cell>
          <cell r="AV25">
            <v>3.6710000000000003</v>
          </cell>
          <cell r="AW25">
            <v>3.5060000000000002</v>
          </cell>
          <cell r="AX25">
            <v>3.5060000000000002</v>
          </cell>
          <cell r="AY25">
            <v>3.5060000000000002</v>
          </cell>
          <cell r="AZ25">
            <v>0</v>
          </cell>
        </row>
        <row r="26">
          <cell r="A26" t="str">
            <v>BG11/10</v>
          </cell>
          <cell r="B26" t="str">
            <v>BG11/10</v>
          </cell>
          <cell r="C26" t="str">
            <v xml:space="preserve">    Bono Global XI (11,375%)</v>
          </cell>
          <cell r="Y26">
            <v>0</v>
          </cell>
          <cell r="Z26">
            <v>0</v>
          </cell>
          <cell r="AA26">
            <v>0</v>
          </cell>
          <cell r="AB26">
            <v>0</v>
          </cell>
          <cell r="AC26">
            <v>0</v>
          </cell>
          <cell r="AD26">
            <v>0</v>
          </cell>
          <cell r="AE26">
            <v>0</v>
          </cell>
          <cell r="AJ26">
            <v>0</v>
          </cell>
          <cell r="AK26">
            <v>31.12</v>
          </cell>
          <cell r="AL26">
            <v>53.7</v>
          </cell>
          <cell r="AM26">
            <v>54.94</v>
          </cell>
          <cell r="AN26">
            <v>46.74</v>
          </cell>
          <cell r="AO26">
            <v>37.479999999999997</v>
          </cell>
          <cell r="AP26">
            <v>36.200000000000003</v>
          </cell>
          <cell r="AQ26">
            <v>37.51</v>
          </cell>
          <cell r="AR26">
            <v>42.51</v>
          </cell>
          <cell r="AS26">
            <v>13.809999999999999</v>
          </cell>
          <cell r="AT26">
            <v>11.1</v>
          </cell>
          <cell r="AU26">
            <v>11.1</v>
          </cell>
          <cell r="AV26">
            <v>14.361145</v>
          </cell>
          <cell r="AW26">
            <v>14.361145</v>
          </cell>
          <cell r="AX26">
            <v>14.361145</v>
          </cell>
          <cell r="AY26">
            <v>14.361145</v>
          </cell>
          <cell r="AZ26">
            <v>14.361145</v>
          </cell>
        </row>
        <row r="27">
          <cell r="A27" t="str">
            <v>BG12/15</v>
          </cell>
          <cell r="B27" t="str">
            <v>BG12/15</v>
          </cell>
          <cell r="C27" t="str">
            <v xml:space="preserve">    Bono Global XII (11,75%)</v>
          </cell>
          <cell r="Y27">
            <v>0</v>
          </cell>
          <cell r="Z27">
            <v>0</v>
          </cell>
          <cell r="AA27">
            <v>0</v>
          </cell>
          <cell r="AB27">
            <v>0</v>
          </cell>
          <cell r="AC27">
            <v>0</v>
          </cell>
          <cell r="AD27">
            <v>0</v>
          </cell>
          <cell r="AE27">
            <v>0</v>
          </cell>
          <cell r="AJ27">
            <v>0</v>
          </cell>
          <cell r="AK27">
            <v>0</v>
          </cell>
          <cell r="AL27">
            <v>46.408000000000001</v>
          </cell>
          <cell r="AM27">
            <v>84.468050000000005</v>
          </cell>
          <cell r="AN27">
            <v>93.944999999999993</v>
          </cell>
          <cell r="AO27">
            <v>132.97999999999999</v>
          </cell>
          <cell r="AP27">
            <v>122.376</v>
          </cell>
          <cell r="AQ27">
            <v>114.17</v>
          </cell>
          <cell r="AR27">
            <v>124.17</v>
          </cell>
          <cell r="AS27">
            <v>52.17</v>
          </cell>
          <cell r="AT27">
            <v>67.7</v>
          </cell>
          <cell r="AU27">
            <v>67.7</v>
          </cell>
          <cell r="AV27">
            <v>54.313147999999998</v>
          </cell>
          <cell r="AW27">
            <v>52.736148</v>
          </cell>
          <cell r="AX27">
            <v>52.736148</v>
          </cell>
          <cell r="AY27">
            <v>52.736148</v>
          </cell>
          <cell r="AZ27">
            <v>42.451148000000003</v>
          </cell>
        </row>
        <row r="28">
          <cell r="A28" t="str">
            <v>BG13/30</v>
          </cell>
          <cell r="B28" t="str">
            <v>BG13/30</v>
          </cell>
          <cell r="C28" t="str">
            <v xml:space="preserve">    Bono Global XIII (10,25%)</v>
          </cell>
          <cell r="Y28">
            <v>0</v>
          </cell>
          <cell r="Z28">
            <v>0</v>
          </cell>
          <cell r="AA28">
            <v>0</v>
          </cell>
          <cell r="AB28">
            <v>0</v>
          </cell>
          <cell r="AC28">
            <v>0</v>
          </cell>
          <cell r="AD28">
            <v>0</v>
          </cell>
          <cell r="AE28">
            <v>0</v>
          </cell>
          <cell r="AJ28">
            <v>0</v>
          </cell>
          <cell r="AK28">
            <v>0</v>
          </cell>
          <cell r="AL28">
            <v>0</v>
          </cell>
          <cell r="AM28">
            <v>86.18</v>
          </cell>
          <cell r="AN28">
            <v>107.38</v>
          </cell>
          <cell r="AO28">
            <v>100.926</v>
          </cell>
          <cell r="AP28">
            <v>56</v>
          </cell>
          <cell r="AQ28">
            <v>53.5</v>
          </cell>
          <cell r="AR28">
            <v>53.5</v>
          </cell>
          <cell r="AS28">
            <v>9.1000000000000014</v>
          </cell>
          <cell r="AT28">
            <v>11.8</v>
          </cell>
          <cell r="AU28">
            <v>11.8</v>
          </cell>
          <cell r="AV28">
            <v>10.379</v>
          </cell>
          <cell r="AW28">
            <v>9.8360000000000003</v>
          </cell>
          <cell r="AX28">
            <v>9.8360000000000003</v>
          </cell>
          <cell r="AY28">
            <v>9.8360000000000003</v>
          </cell>
          <cell r="AZ28">
            <v>9</v>
          </cell>
        </row>
        <row r="29">
          <cell r="A29" t="str">
            <v>BG14/31</v>
          </cell>
          <cell r="B29" t="str">
            <v>BG14/31</v>
          </cell>
          <cell r="AO29">
            <v>32.89</v>
          </cell>
          <cell r="AP29">
            <v>0</v>
          </cell>
          <cell r="AQ29">
            <v>0</v>
          </cell>
          <cell r="AR29">
            <v>0</v>
          </cell>
          <cell r="AS29">
            <v>0</v>
          </cell>
          <cell r="AT29">
            <v>0</v>
          </cell>
          <cell r="AU29">
            <v>0</v>
          </cell>
          <cell r="AV29">
            <v>0</v>
          </cell>
          <cell r="AW29">
            <v>0</v>
          </cell>
          <cell r="AX29">
            <v>0</v>
          </cell>
          <cell r="AY29">
            <v>0</v>
          </cell>
          <cell r="AZ29">
            <v>0</v>
          </cell>
        </row>
        <row r="30">
          <cell r="A30" t="str">
            <v>BG15/12</v>
          </cell>
          <cell r="B30" t="str">
            <v>BG15/12</v>
          </cell>
          <cell r="C30" t="str">
            <v xml:space="preserve">    Bono Global XV (12,375%)</v>
          </cell>
          <cell r="AO30">
            <v>101.166652</v>
          </cell>
          <cell r="AP30">
            <v>75.071672000000007</v>
          </cell>
          <cell r="AQ30">
            <v>89.21</v>
          </cell>
          <cell r="AR30">
            <v>89.21</v>
          </cell>
          <cell r="AS30">
            <v>55.41</v>
          </cell>
          <cell r="AT30">
            <v>56</v>
          </cell>
          <cell r="AU30">
            <v>56</v>
          </cell>
          <cell r="AV30">
            <v>40.558121999999997</v>
          </cell>
          <cell r="AW30">
            <v>34.250121999999998</v>
          </cell>
          <cell r="AX30">
            <v>34.250121999999998</v>
          </cell>
          <cell r="AY30">
            <v>34.250121999999998</v>
          </cell>
          <cell r="AZ30">
            <v>12.654121999999999</v>
          </cell>
        </row>
        <row r="31">
          <cell r="A31" t="str">
            <v>BG16/08$</v>
          </cell>
          <cell r="B31" t="str">
            <v>BG16/08$</v>
          </cell>
          <cell r="C31" t="str">
            <v xml:space="preserve">    Bono Global XVI (10,00%-12,00%)</v>
          </cell>
          <cell r="AP31">
            <v>25.463875000000002</v>
          </cell>
          <cell r="AQ31">
            <v>24.72</v>
          </cell>
          <cell r="AR31">
            <v>24.72</v>
          </cell>
          <cell r="AS31">
            <v>0.61999999999999744</v>
          </cell>
          <cell r="AT31">
            <v>0.41379310344827586</v>
          </cell>
          <cell r="AU31">
            <v>0.41379310344827586</v>
          </cell>
          <cell r="AV31">
            <v>2.4453376000000002</v>
          </cell>
          <cell r="AW31">
            <v>2.5692773529411763</v>
          </cell>
          <cell r="AX31">
            <v>3.0331746527777779</v>
          </cell>
          <cell r="AY31">
            <v>3.0331746527777779</v>
          </cell>
          <cell r="AZ31">
            <v>3.2346078902229842</v>
          </cell>
        </row>
        <row r="32">
          <cell r="A32" t="str">
            <v>BG17/08</v>
          </cell>
          <cell r="B32" t="str">
            <v>BG17/08</v>
          </cell>
          <cell r="C32" t="str">
            <v xml:space="preserve">    Bono Global XVII (7,00%-15,50%)</v>
          </cell>
          <cell r="AP32">
            <v>585.03255100000001</v>
          </cell>
          <cell r="AQ32">
            <v>657.86</v>
          </cell>
          <cell r="AR32">
            <v>707.86</v>
          </cell>
          <cell r="AS32">
            <v>102.65999999999997</v>
          </cell>
          <cell r="AT32">
            <v>132.80000000000001</v>
          </cell>
          <cell r="AU32">
            <v>132.80000000000001</v>
          </cell>
          <cell r="AV32">
            <v>134.02792700000001</v>
          </cell>
          <cell r="AW32">
            <v>181.42144200000001</v>
          </cell>
          <cell r="AX32">
            <v>181.42144200000001</v>
          </cell>
          <cell r="AY32">
            <v>181.42144200000001</v>
          </cell>
          <cell r="AZ32">
            <v>127.93207200000001</v>
          </cell>
        </row>
        <row r="33">
          <cell r="A33" t="str">
            <v>BG18/18</v>
          </cell>
          <cell r="B33" t="str">
            <v>BG18/18</v>
          </cell>
          <cell r="C33" t="str">
            <v xml:space="preserve">    Bono Global XVIII (12,25%)</v>
          </cell>
          <cell r="AP33">
            <v>405.88698799999997</v>
          </cell>
          <cell r="AQ33">
            <v>495.74</v>
          </cell>
          <cell r="AR33">
            <v>545.74</v>
          </cell>
          <cell r="AS33">
            <v>86.639999999999986</v>
          </cell>
          <cell r="AT33">
            <v>133.1</v>
          </cell>
          <cell r="AU33">
            <v>133.1</v>
          </cell>
          <cell r="AV33">
            <v>61.616723999999998</v>
          </cell>
          <cell r="AW33">
            <v>73.137315999999998</v>
          </cell>
          <cell r="AX33">
            <v>73.137315999999998</v>
          </cell>
          <cell r="AY33">
            <v>77.616976605000005</v>
          </cell>
          <cell r="AZ33">
            <v>85.524321</v>
          </cell>
        </row>
        <row r="34">
          <cell r="A34" t="str">
            <v>BG19/31</v>
          </cell>
          <cell r="B34" t="str">
            <v>BG19/31</v>
          </cell>
          <cell r="C34" t="str">
            <v xml:space="preserve">    Bono Global XIX (12,00%)</v>
          </cell>
          <cell r="AP34">
            <v>660.144228</v>
          </cell>
          <cell r="AQ34">
            <v>721.21</v>
          </cell>
          <cell r="AR34">
            <v>761.21</v>
          </cell>
          <cell r="AS34">
            <v>28.009999999999991</v>
          </cell>
          <cell r="AT34">
            <v>59.2</v>
          </cell>
          <cell r="AU34">
            <v>59.2</v>
          </cell>
          <cell r="AV34">
            <v>44.760497999999998</v>
          </cell>
          <cell r="AW34">
            <v>41.028532000000006</v>
          </cell>
          <cell r="AX34">
            <v>41.028532000000006</v>
          </cell>
          <cell r="AY34">
            <v>43.490243919999998</v>
          </cell>
          <cell r="AZ34">
            <v>22.321114999999999</v>
          </cell>
        </row>
        <row r="35">
          <cell r="C35" t="str">
            <v>EURONOTAS</v>
          </cell>
          <cell r="Y35">
            <v>0</v>
          </cell>
          <cell r="Z35">
            <v>0</v>
          </cell>
          <cell r="AA35">
            <v>0</v>
          </cell>
          <cell r="AB35">
            <v>6.53</v>
          </cell>
          <cell r="AC35">
            <v>6.53</v>
          </cell>
          <cell r="AD35">
            <v>16.94746</v>
          </cell>
          <cell r="AE35">
            <v>16.94746</v>
          </cell>
          <cell r="AF35">
            <v>86.409007999999986</v>
          </cell>
          <cell r="AG35">
            <v>129.17941389999999</v>
          </cell>
          <cell r="AH35">
            <v>208.7865963017432</v>
          </cell>
          <cell r="AI35">
            <v>251.90361920000001</v>
          </cell>
          <cell r="AJ35">
            <v>240.18870648000001</v>
          </cell>
          <cell r="AK35">
            <v>217.44167419999997</v>
          </cell>
          <cell r="AL35">
            <v>239.71397999999999</v>
          </cell>
          <cell r="AM35">
            <v>242.27451199999999</v>
          </cell>
          <cell r="AN35">
            <v>243.76698899999994</v>
          </cell>
          <cell r="AO35">
            <v>230.56722800000003</v>
          </cell>
          <cell r="AP35">
            <v>140.26377999999997</v>
          </cell>
          <cell r="AQ35">
            <v>93.345708999999999</v>
          </cell>
          <cell r="AR35">
            <v>87.345708999999999</v>
          </cell>
          <cell r="AS35">
            <v>85.101651022019496</v>
          </cell>
          <cell r="AT35">
            <v>45.406896551724138</v>
          </cell>
          <cell r="AU35">
            <v>43.7</v>
          </cell>
          <cell r="AV35">
            <v>37.022897508081293</v>
          </cell>
          <cell r="AW35">
            <v>30.851939058823532</v>
          </cell>
          <cell r="AX35">
            <v>30.288414000000003</v>
          </cell>
          <cell r="AY35">
            <v>30.288414000000003</v>
          </cell>
          <cell r="AZ35">
            <v>13.342235548885078</v>
          </cell>
          <cell r="BA35">
            <v>11.277416988003427</v>
          </cell>
        </row>
        <row r="36">
          <cell r="A36" t="str">
            <v>EL/ARP-61</v>
          </cell>
          <cell r="B36" t="str">
            <v>LEXP</v>
          </cell>
          <cell r="C36" t="str">
            <v xml:space="preserve">    Euronota LXI $-2007</v>
          </cell>
          <cell r="AB36">
            <v>0.32</v>
          </cell>
          <cell r="AC36">
            <v>0.32</v>
          </cell>
          <cell r="AD36">
            <v>1.3</v>
          </cell>
          <cell r="AE36">
            <v>1.3</v>
          </cell>
          <cell r="AF36">
            <v>22.4</v>
          </cell>
          <cell r="AG36">
            <v>32.28</v>
          </cell>
          <cell r="AH36">
            <v>42.16</v>
          </cell>
          <cell r="AI36">
            <v>42.9</v>
          </cell>
          <cell r="AJ36">
            <v>39.6</v>
          </cell>
          <cell r="AK36">
            <v>43.26</v>
          </cell>
          <cell r="AL36">
            <v>57.16</v>
          </cell>
          <cell r="AM36">
            <v>64.397000000000006</v>
          </cell>
          <cell r="AN36">
            <v>61.64</v>
          </cell>
          <cell r="AO36">
            <v>54.96</v>
          </cell>
          <cell r="AP36">
            <v>13.62</v>
          </cell>
          <cell r="AQ36">
            <v>14.03</v>
          </cell>
          <cell r="AR36">
            <v>8.0299999999999994</v>
          </cell>
          <cell r="AS36">
            <v>7.2299999999999995</v>
          </cell>
          <cell r="AT36">
            <v>2.6551724137931036</v>
          </cell>
          <cell r="AU36">
            <v>2.0263157894736845</v>
          </cell>
          <cell r="AV36">
            <v>0.38425786666666667</v>
          </cell>
          <cell r="AW36">
            <v>0.30294117647058827</v>
          </cell>
          <cell r="AX36">
            <v>0.3576388888888889</v>
          </cell>
          <cell r="AY36">
            <v>0.3576388888888889</v>
          </cell>
          <cell r="AZ36">
            <v>0.4943283018867925</v>
          </cell>
        </row>
        <row r="37">
          <cell r="A37" t="str">
            <v>EL/ARP-68</v>
          </cell>
          <cell r="B37" t="str">
            <v>LEXP2</v>
          </cell>
          <cell r="C37" t="str">
            <v xml:space="preserve">    Euronota LXVIII $-2002</v>
          </cell>
          <cell r="AB37">
            <v>6.21</v>
          </cell>
          <cell r="AC37">
            <v>6.21</v>
          </cell>
          <cell r="AD37">
            <v>10.7</v>
          </cell>
          <cell r="AE37">
            <v>10.7</v>
          </cell>
          <cell r="AF37">
            <v>9.6199999999999992</v>
          </cell>
          <cell r="AG37">
            <v>21.805</v>
          </cell>
          <cell r="AH37">
            <v>33.99</v>
          </cell>
          <cell r="AI37">
            <v>54.88</v>
          </cell>
          <cell r="AJ37">
            <v>63.5</v>
          </cell>
          <cell r="AK37">
            <v>73.828999999999994</v>
          </cell>
          <cell r="AL37">
            <v>74.459999999999994</v>
          </cell>
          <cell r="AM37">
            <v>52.73</v>
          </cell>
          <cell r="AN37">
            <v>54.46</v>
          </cell>
          <cell r="AO37">
            <v>34.450000000000003</v>
          </cell>
          <cell r="AP37">
            <v>14.36</v>
          </cell>
          <cell r="AQ37">
            <v>15.13</v>
          </cell>
          <cell r="AR37">
            <v>15.13</v>
          </cell>
          <cell r="AS37">
            <v>11.43</v>
          </cell>
          <cell r="AT37">
            <v>4.5517241379310347</v>
          </cell>
          <cell r="AU37">
            <v>3.4736842105263159</v>
          </cell>
          <cell r="AV37">
            <v>2.8319999999999999</v>
          </cell>
          <cell r="AW37">
            <v>3.164705882352941</v>
          </cell>
          <cell r="AX37">
            <v>3.7361111111111112</v>
          </cell>
          <cell r="AY37">
            <v>3.7361111111111112</v>
          </cell>
          <cell r="AZ37">
            <v>4.4814322469982848</v>
          </cell>
        </row>
        <row r="38">
          <cell r="A38" t="str">
            <v>EL/USD-50</v>
          </cell>
          <cell r="B38">
            <v>1</v>
          </cell>
          <cell r="C38" t="str">
            <v xml:space="preserve">    Euronota L (Libor + 270 p.b.)</v>
          </cell>
          <cell r="AD38">
            <v>4.9474600000000004</v>
          </cell>
          <cell r="AE38">
            <v>4.9474600000000004</v>
          </cell>
          <cell r="AF38">
            <v>4.5999999999999996</v>
          </cell>
          <cell r="AG38">
            <v>4.5999999999999996</v>
          </cell>
          <cell r="AH38">
            <v>4.5999999999999996</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row>
        <row r="39">
          <cell r="A39" t="str">
            <v>EL/USD-74</v>
          </cell>
          <cell r="B39">
            <v>2</v>
          </cell>
          <cell r="C39" t="str">
            <v xml:space="preserve">    Euronota LXXIV (Spread ajustable)</v>
          </cell>
          <cell r="AF39">
            <v>22.286999999999999</v>
          </cell>
          <cell r="AG39">
            <v>13.907</v>
          </cell>
          <cell r="AH39">
            <v>5.5269999999999992</v>
          </cell>
          <cell r="AI39">
            <v>25.374000000000002</v>
          </cell>
          <cell r="AJ39">
            <v>32.103000000000002</v>
          </cell>
          <cell r="AK39">
            <v>6.8</v>
          </cell>
          <cell r="AL39">
            <v>10.95</v>
          </cell>
          <cell r="AM39">
            <v>19.928000000000001</v>
          </cell>
          <cell r="AN39">
            <v>21.844000000000001</v>
          </cell>
          <cell r="AO39">
            <v>14.593999999999999</v>
          </cell>
          <cell r="AP39">
            <v>6.944</v>
          </cell>
          <cell r="AQ39">
            <v>0.52</v>
          </cell>
          <cell r="AR39">
            <v>0.52</v>
          </cell>
          <cell r="AS39">
            <v>0.52</v>
          </cell>
          <cell r="AT39">
            <v>1.7</v>
          </cell>
          <cell r="AU39">
            <v>1.7</v>
          </cell>
          <cell r="AV39">
            <v>0</v>
          </cell>
          <cell r="AW39">
            <v>0</v>
          </cell>
          <cell r="AX39">
            <v>0</v>
          </cell>
          <cell r="AY39">
            <v>0</v>
          </cell>
          <cell r="AZ39">
            <v>0</v>
          </cell>
        </row>
        <row r="40">
          <cell r="A40" t="str">
            <v>EL/USD-79</v>
          </cell>
          <cell r="B40">
            <v>3</v>
          </cell>
          <cell r="C40" t="str">
            <v xml:space="preserve">    Euronota LXXIX Dls. (Glob IV-25bp)</v>
          </cell>
          <cell r="AF40">
            <v>9.93</v>
          </cell>
          <cell r="AG40">
            <v>25.64</v>
          </cell>
          <cell r="AH40">
            <v>43.198999999999998</v>
          </cell>
          <cell r="AI40">
            <v>66.379000000000005</v>
          </cell>
          <cell r="AJ40">
            <v>56.850999999999999</v>
          </cell>
          <cell r="AK40">
            <v>48.686</v>
          </cell>
          <cell r="AL40">
            <v>47.594000000000001</v>
          </cell>
          <cell r="AM40">
            <v>53.543999999999997</v>
          </cell>
          <cell r="AN40">
            <v>52.552</v>
          </cell>
          <cell r="AO40">
            <v>52.851999999999997</v>
          </cell>
          <cell r="AP40">
            <v>0</v>
          </cell>
          <cell r="AQ40">
            <v>11.76</v>
          </cell>
          <cell r="AR40">
            <v>11.76</v>
          </cell>
          <cell r="AS40">
            <v>11.76</v>
          </cell>
          <cell r="AT40">
            <v>32.5</v>
          </cell>
          <cell r="AU40">
            <v>32.5</v>
          </cell>
          <cell r="AV40">
            <v>3.8490000000000002</v>
          </cell>
          <cell r="AW40">
            <v>5.7000000000000002E-2</v>
          </cell>
          <cell r="AX40">
            <v>5.7000000000000002E-2</v>
          </cell>
          <cell r="AY40">
            <v>5.7000000000000002E-2</v>
          </cell>
          <cell r="AZ40">
            <v>0</v>
          </cell>
        </row>
        <row r="41">
          <cell r="A41" t="str">
            <v>EL/USD-91</v>
          </cell>
          <cell r="B41">
            <v>6</v>
          </cell>
          <cell r="C41" t="str">
            <v xml:space="preserve">    Euronota XCI (Libor + 575 p.b.)</v>
          </cell>
          <cell r="AH41">
            <v>32.839680000000001</v>
          </cell>
          <cell r="AI41">
            <v>31.989000000000001</v>
          </cell>
          <cell r="AJ41">
            <v>29.569680000000002</v>
          </cell>
          <cell r="AK41">
            <v>25.779979999999998</v>
          </cell>
          <cell r="AL41">
            <v>25.779979999999998</v>
          </cell>
          <cell r="AM41">
            <v>25.779979999999998</v>
          </cell>
          <cell r="AN41">
            <v>25.779979999999998</v>
          </cell>
          <cell r="AO41">
            <v>15.346349999999999</v>
          </cell>
          <cell r="AP41">
            <v>0</v>
          </cell>
          <cell r="AQ41">
            <v>0</v>
          </cell>
          <cell r="AR41">
            <v>0</v>
          </cell>
          <cell r="AS41">
            <v>0</v>
          </cell>
          <cell r="AT41">
            <v>2.5</v>
          </cell>
          <cell r="AU41">
            <v>2.5</v>
          </cell>
          <cell r="AV41">
            <v>0</v>
          </cell>
          <cell r="AW41">
            <v>0</v>
          </cell>
          <cell r="AX41">
            <v>0</v>
          </cell>
          <cell r="AY41">
            <v>0</v>
          </cell>
          <cell r="AZ41">
            <v>0</v>
          </cell>
        </row>
        <row r="42">
          <cell r="A42" t="str">
            <v>EL/EUR-81</v>
          </cell>
          <cell r="B42">
            <v>4</v>
          </cell>
          <cell r="C42" t="str">
            <v xml:space="preserve">    Euronota LXXXI Euro (6 cup. Fijos)</v>
          </cell>
          <cell r="AF42">
            <v>17.572008</v>
          </cell>
          <cell r="AG42">
            <v>30.947413899999997</v>
          </cell>
          <cell r="AH42">
            <v>43.956043956043793</v>
          </cell>
          <cell r="AI42">
            <v>17.144371199999998</v>
          </cell>
          <cell r="AJ42">
            <v>16.133892060000001</v>
          </cell>
          <cell r="AK42">
            <v>15.341957399999998</v>
          </cell>
          <cell r="AL42">
            <v>20.042863999999998</v>
          </cell>
          <cell r="AM42">
            <v>22.440443999999999</v>
          </cell>
          <cell r="AN42">
            <v>23.816793000000001</v>
          </cell>
          <cell r="AO42">
            <v>26.961506000000004</v>
          </cell>
          <cell r="AP42">
            <v>88.293269999999993</v>
          </cell>
          <cell r="AQ42">
            <v>30.312714000000003</v>
          </cell>
          <cell r="AR42">
            <v>30.312714000000003</v>
          </cell>
          <cell r="AS42">
            <v>31.630174576717266</v>
          </cell>
          <cell r="AU42">
            <v>4.9407114624505946</v>
          </cell>
          <cell r="AV42">
            <v>23.554329622697264</v>
          </cell>
          <cell r="AW42">
            <v>21.085992000000001</v>
          </cell>
          <cell r="AX42">
            <v>20.168064000000001</v>
          </cell>
          <cell r="AY42">
            <v>20.168064000000001</v>
          </cell>
          <cell r="AZ42">
            <v>4.5050249999999998</v>
          </cell>
        </row>
        <row r="43">
          <cell r="A43" t="str">
            <v>EL/EUR-90</v>
          </cell>
          <cell r="B43">
            <v>5</v>
          </cell>
          <cell r="C43" t="str">
            <v xml:space="preserve">    Euronota XC Euro (9,5%)</v>
          </cell>
          <cell r="AH43">
            <v>2.5148723456994042</v>
          </cell>
          <cell r="AI43">
            <v>13.237248000000001</v>
          </cell>
          <cell r="AJ43">
            <v>2.4110423999999999</v>
          </cell>
          <cell r="AK43">
            <v>2.2926959999999998</v>
          </cell>
          <cell r="AL43">
            <v>2.2819199999999999</v>
          </cell>
          <cell r="AM43">
            <v>2.1153599999999999</v>
          </cell>
          <cell r="AN43">
            <v>2.24952</v>
          </cell>
          <cell r="AO43">
            <v>30.05574</v>
          </cell>
          <cell r="AP43">
            <v>15.77121</v>
          </cell>
          <cell r="AQ43">
            <v>20.217645000000001</v>
          </cell>
          <cell r="AR43">
            <v>20.217645000000001</v>
          </cell>
          <cell r="AS43">
            <v>21.096350557066415</v>
          </cell>
          <cell r="AU43">
            <v>6.0770750988142321</v>
          </cell>
          <cell r="AV43">
            <v>4.9256230913210501</v>
          </cell>
          <cell r="AW43">
            <v>4.8010000000000002</v>
          </cell>
          <cell r="AX43">
            <v>4.5919999999999996</v>
          </cell>
          <cell r="AY43">
            <v>4.5919999999999996</v>
          </cell>
          <cell r="AZ43">
            <v>2.5743</v>
          </cell>
        </row>
        <row r="44">
          <cell r="A44" t="str">
            <v>EL/EUR-92</v>
          </cell>
          <cell r="B44">
            <v>7</v>
          </cell>
          <cell r="C44" t="str">
            <v xml:space="preserve">    Euronota XCII Euro (15% y 8%)</v>
          </cell>
          <cell r="AJ44">
            <v>2.0092020000000002E-2</v>
          </cell>
          <cell r="AK44">
            <v>1.9105799999999999E-2</v>
          </cell>
          <cell r="AL44">
            <v>1.9016000000000002E-2</v>
          </cell>
          <cell r="AM44">
            <v>1.7628000000000001E-2</v>
          </cell>
          <cell r="AN44">
            <v>1.8746000000000002E-2</v>
          </cell>
          <cell r="AO44">
            <v>1.7732000000000001E-2</v>
          </cell>
          <cell r="AP44">
            <v>0</v>
          </cell>
          <cell r="AQ44">
            <v>0</v>
          </cell>
          <cell r="AR44">
            <v>0</v>
          </cell>
          <cell r="AS44">
            <v>0</v>
          </cell>
          <cell r="AT44">
            <v>0</v>
          </cell>
          <cell r="AU44">
            <v>0</v>
          </cell>
          <cell r="AV44">
            <v>0</v>
          </cell>
          <cell r="AW44">
            <v>0</v>
          </cell>
          <cell r="AX44">
            <v>0</v>
          </cell>
          <cell r="AY44">
            <v>0</v>
          </cell>
          <cell r="AZ44">
            <v>0</v>
          </cell>
        </row>
        <row r="45">
          <cell r="A45" t="str">
            <v>EL/EUR-108</v>
          </cell>
          <cell r="B45">
            <v>8</v>
          </cell>
          <cell r="C45" t="str">
            <v xml:space="preserve">    Euronota CVIII Euro (10,25%)</v>
          </cell>
          <cell r="AK45">
            <v>1.4329350000000001</v>
          </cell>
          <cell r="AL45">
            <v>1.4261999999999999</v>
          </cell>
          <cell r="AM45">
            <v>1.3220999999999998</v>
          </cell>
          <cell r="AN45">
            <v>1.40595</v>
          </cell>
          <cell r="AO45">
            <v>1.3299000000000001</v>
          </cell>
          <cell r="AP45">
            <v>1.2752999999999999</v>
          </cell>
          <cell r="AQ45">
            <v>1.3753500000000001</v>
          </cell>
          <cell r="AR45">
            <v>1.3753500000000001</v>
          </cell>
          <cell r="AS45">
            <v>1.4351258882358104</v>
          </cell>
          <cell r="AT45">
            <v>1.5</v>
          </cell>
          <cell r="AU45">
            <v>1.5</v>
          </cell>
          <cell r="AV45">
            <v>1.4776869273963151</v>
          </cell>
          <cell r="AW45">
            <v>1.4403000000000001</v>
          </cell>
          <cell r="AX45">
            <v>1.3775999999999999</v>
          </cell>
          <cell r="AY45">
            <v>1.3775999999999999</v>
          </cell>
          <cell r="AZ45">
            <v>1.28715</v>
          </cell>
        </row>
        <row r="47">
          <cell r="C47" t="str">
            <v>BONO CUPON CERO</v>
          </cell>
          <cell r="Y47">
            <v>0</v>
          </cell>
          <cell r="Z47">
            <v>0</v>
          </cell>
          <cell r="AA47">
            <v>0</v>
          </cell>
          <cell r="AB47">
            <v>0</v>
          </cell>
          <cell r="AC47">
            <v>0</v>
          </cell>
          <cell r="AD47">
            <v>0</v>
          </cell>
          <cell r="AE47">
            <v>0</v>
          </cell>
          <cell r="AF47">
            <v>0</v>
          </cell>
          <cell r="AG47">
            <v>0</v>
          </cell>
          <cell r="AH47">
            <v>0</v>
          </cell>
          <cell r="AI47">
            <v>0</v>
          </cell>
          <cell r="AJ47">
            <v>8.7715999999999994</v>
          </cell>
          <cell r="AK47">
            <v>9.0609999999999999</v>
          </cell>
          <cell r="AL47">
            <v>31.981630500000001</v>
          </cell>
          <cell r="AM47">
            <v>36.134961799999999</v>
          </cell>
          <cell r="AN47">
            <v>29.712810449999999</v>
          </cell>
          <cell r="AO47">
            <v>15.287155500000001</v>
          </cell>
          <cell r="AP47">
            <v>15.020344</v>
          </cell>
          <cell r="AQ47">
            <v>15.409499339835733</v>
          </cell>
          <cell r="AR47">
            <v>15.409499339835733</v>
          </cell>
          <cell r="AS47">
            <v>15.798215863626556</v>
          </cell>
          <cell r="AT47">
            <v>16.17846972936</v>
          </cell>
          <cell r="AU47">
            <v>16.567879999999999</v>
          </cell>
          <cell r="AV47">
            <v>28.852815563774502</v>
          </cell>
          <cell r="AW47">
            <v>20.92089764438758</v>
          </cell>
          <cell r="AX47">
            <v>21.399956771834184</v>
          </cell>
          <cell r="AY47">
            <v>21.884338778474657</v>
          </cell>
          <cell r="AZ47">
            <v>8.686855923786867</v>
          </cell>
          <cell r="BA47">
            <v>0</v>
          </cell>
        </row>
        <row r="48">
          <cell r="A48" t="str">
            <v>ZCBMA00</v>
          </cell>
          <cell r="B48">
            <v>1</v>
          </cell>
          <cell r="AL48">
            <v>3.9319999999999999</v>
          </cell>
          <cell r="AM48">
            <v>3.9904000000000002</v>
          </cell>
        </row>
        <row r="49">
          <cell r="A49" t="str">
            <v>ZCBMB01</v>
          </cell>
          <cell r="B49">
            <v>2</v>
          </cell>
          <cell r="AL49">
            <v>1.8784000000000001</v>
          </cell>
          <cell r="AM49">
            <v>1.9172</v>
          </cell>
          <cell r="AN49">
            <v>1.9558</v>
          </cell>
          <cell r="AO49">
            <v>1.9936</v>
          </cell>
          <cell r="AP49">
            <v>0</v>
          </cell>
          <cell r="AQ49">
            <v>0</v>
          </cell>
          <cell r="AR49">
            <v>0</v>
          </cell>
          <cell r="AS49">
            <v>0</v>
          </cell>
          <cell r="AT49">
            <v>0</v>
          </cell>
          <cell r="AU49">
            <v>0</v>
          </cell>
          <cell r="AV49">
            <v>0</v>
          </cell>
          <cell r="AW49">
            <v>0</v>
          </cell>
          <cell r="AX49">
            <v>0</v>
          </cell>
          <cell r="AY49">
            <v>0</v>
          </cell>
          <cell r="AZ49">
            <v>0</v>
          </cell>
        </row>
        <row r="50">
          <cell r="A50" t="str">
            <v>ZCBMC01</v>
          </cell>
          <cell r="B50">
            <v>3</v>
          </cell>
          <cell r="AL50">
            <v>6.8813355000000005</v>
          </cell>
          <cell r="AM50">
            <v>7.0420617999999999</v>
          </cell>
          <cell r="AN50">
            <v>3.4633969499999999</v>
          </cell>
          <cell r="AO50">
            <v>3.5390160000000002</v>
          </cell>
          <cell r="AP50">
            <v>0</v>
          </cell>
          <cell r="AQ50">
            <v>0</v>
          </cell>
          <cell r="AR50">
            <v>0</v>
          </cell>
          <cell r="AS50">
            <v>0</v>
          </cell>
          <cell r="AT50">
            <v>0</v>
          </cell>
          <cell r="AU50">
            <v>0</v>
          </cell>
          <cell r="AV50">
            <v>0</v>
          </cell>
          <cell r="AW50">
            <v>0</v>
          </cell>
          <cell r="AX50">
            <v>0</v>
          </cell>
          <cell r="AY50">
            <v>0</v>
          </cell>
          <cell r="AZ50">
            <v>0</v>
          </cell>
        </row>
        <row r="51">
          <cell r="A51" t="str">
            <v>ZCBMD02</v>
          </cell>
          <cell r="B51">
            <v>4</v>
          </cell>
          <cell r="AL51">
            <v>1.6165799999999999</v>
          </cell>
          <cell r="AM51">
            <v>4.9761600000000001</v>
          </cell>
          <cell r="AN51">
            <v>5.1025799999999997</v>
          </cell>
          <cell r="AO51">
            <v>1.742</v>
          </cell>
          <cell r="AP51">
            <v>1.7837799999999999</v>
          </cell>
          <cell r="AQ51">
            <v>1.82592</v>
          </cell>
          <cell r="AR51">
            <v>1.82592</v>
          </cell>
          <cell r="AS51">
            <v>1.8680718248175181</v>
          </cell>
          <cell r="AT51">
            <v>1.9092960000000001</v>
          </cell>
          <cell r="AU51">
            <v>1.948</v>
          </cell>
          <cell r="AV51">
            <v>11.159609555934503</v>
          </cell>
          <cell r="AW51">
            <v>0</v>
          </cell>
          <cell r="AX51">
            <v>0</v>
          </cell>
          <cell r="AY51">
            <v>0</v>
          </cell>
          <cell r="AZ51">
            <v>0</v>
          </cell>
        </row>
        <row r="52">
          <cell r="A52" t="str">
            <v>ZCBME03</v>
          </cell>
          <cell r="B52">
            <v>5</v>
          </cell>
          <cell r="AJ52">
            <v>2.7275999999999998</v>
          </cell>
          <cell r="AK52">
            <v>2.8111999999999999</v>
          </cell>
          <cell r="AL52">
            <v>11.217815</v>
          </cell>
          <cell r="AM52">
            <v>11.545640000000001</v>
          </cell>
          <cell r="AN52">
            <v>11.8734185</v>
          </cell>
          <cell r="AO52">
            <v>8.0125395000000008</v>
          </cell>
          <cell r="AP52">
            <v>13.236564</v>
          </cell>
          <cell r="AQ52">
            <v>13.583579339835733</v>
          </cell>
          <cell r="AR52">
            <v>13.583579339835733</v>
          </cell>
          <cell r="AS52">
            <v>13.930144038809038</v>
          </cell>
          <cell r="AT52">
            <v>14.26917372936</v>
          </cell>
          <cell r="AU52">
            <v>14.61988</v>
          </cell>
          <cell r="AV52">
            <v>8.8391351890400003</v>
          </cell>
          <cell r="AW52">
            <v>11.845345728131422</v>
          </cell>
          <cell r="AX52">
            <v>12.107737688090348</v>
          </cell>
          <cell r="AY52">
            <v>12.373045114271044</v>
          </cell>
          <cell r="AZ52">
            <v>3.9016303080082122</v>
          </cell>
          <cell r="BA52">
            <v>0.99655246406570841</v>
          </cell>
        </row>
        <row r="53">
          <cell r="A53" t="str">
            <v>ZCBMF04</v>
          </cell>
          <cell r="B53">
            <v>6</v>
          </cell>
          <cell r="AJ53">
            <v>6.0440000000000005</v>
          </cell>
          <cell r="AK53">
            <v>6.2497999999999996</v>
          </cell>
          <cell r="AL53">
            <v>6.4554999999999998</v>
          </cell>
          <cell r="AM53">
            <v>6.6635</v>
          </cell>
          <cell r="AN53">
            <v>7.3176150000000009</v>
          </cell>
          <cell r="AO53">
            <v>0</v>
          </cell>
          <cell r="AP53">
            <v>0</v>
          </cell>
          <cell r="AQ53">
            <v>0</v>
          </cell>
          <cell r="AR53">
            <v>0</v>
          </cell>
          <cell r="AV53">
            <v>8.8540708188000004</v>
          </cell>
          <cell r="AW53">
            <v>9.075551916256158</v>
          </cell>
          <cell r="AX53">
            <v>9.2922190837438379</v>
          </cell>
          <cell r="AY53">
            <v>9.5112936642036132</v>
          </cell>
          <cell r="AZ53">
            <v>4.7852256157786544</v>
          </cell>
          <cell r="BA53">
            <v>0.9138756486042694</v>
          </cell>
        </row>
        <row r="55">
          <cell r="C55" t="str">
            <v>PRÉSTAMOS GARANTIZADOS</v>
          </cell>
          <cell r="AS55">
            <v>2435.1400000000003</v>
          </cell>
          <cell r="AT55">
            <v>1227.9212460689657</v>
          </cell>
          <cell r="AU55">
            <v>1083.1671530242957</v>
          </cell>
          <cell r="AV55">
            <v>1231.5528822479944</v>
          </cell>
          <cell r="AW55">
            <v>1391.7043524386834</v>
          </cell>
          <cell r="AX55">
            <v>1676.6553702031479</v>
          </cell>
          <cell r="AY55">
            <v>1732.1357990309925</v>
          </cell>
          <cell r="AZ55">
            <v>1668.8835355035119</v>
          </cell>
        </row>
        <row r="57">
          <cell r="A57" t="str">
            <v>P FRB</v>
          </cell>
          <cell r="C57" t="str">
            <v>FRB</v>
          </cell>
          <cell r="AS57">
            <v>62.940000000000005</v>
          </cell>
          <cell r="AT57">
            <v>31.846337793103451</v>
          </cell>
          <cell r="AU57">
            <v>28.092116780320374</v>
          </cell>
          <cell r="AV57">
            <v>17.376780521739132</v>
          </cell>
          <cell r="AW57">
            <v>19.636461764705889</v>
          </cell>
          <cell r="AX57">
            <v>23.657020984299521</v>
          </cell>
          <cell r="AY57">
            <v>24.439830434782618</v>
          </cell>
          <cell r="AZ57">
            <v>23.54736311432621</v>
          </cell>
        </row>
        <row r="58">
          <cell r="A58" t="str">
            <v>P BG01/03</v>
          </cell>
          <cell r="C58" t="str">
            <v>BG01/03</v>
          </cell>
          <cell r="AS58">
            <v>1.2000000000000002</v>
          </cell>
          <cell r="AT58">
            <v>0.60717517241379315</v>
          </cell>
          <cell r="AU58">
            <v>0.53559803203661338</v>
          </cell>
          <cell r="AV58">
            <v>0.5957753321739131</v>
          </cell>
          <cell r="AW58">
            <v>0.673250117647059</v>
          </cell>
          <cell r="AX58">
            <v>0.81109786231884073</v>
          </cell>
          <cell r="AY58">
            <v>0.83793704347826115</v>
          </cell>
          <cell r="AZ58">
            <v>0.80733816391975566</v>
          </cell>
        </row>
        <row r="59">
          <cell r="A59" t="str">
            <v>P BG04/06</v>
          </cell>
          <cell r="C59" t="str">
            <v>BG04/06</v>
          </cell>
          <cell r="AS59">
            <v>20</v>
          </cell>
          <cell r="AT59">
            <v>10.119586206896553</v>
          </cell>
          <cell r="AU59">
            <v>8.9266338672768892</v>
          </cell>
          <cell r="AV59">
            <v>9.929588869565217</v>
          </cell>
          <cell r="AW59">
            <v>11.220835294117649</v>
          </cell>
          <cell r="AX59">
            <v>13.51829770531401</v>
          </cell>
          <cell r="AY59">
            <v>13.965617391304349</v>
          </cell>
          <cell r="AZ59">
            <v>13.455636065329259</v>
          </cell>
        </row>
        <row r="60">
          <cell r="A60" t="str">
            <v>P BG05/17</v>
          </cell>
          <cell r="C60" t="str">
            <v>BG05/17</v>
          </cell>
          <cell r="AS60">
            <v>70.199999999999989</v>
          </cell>
          <cell r="AT60">
            <v>35.51974758620689</v>
          </cell>
          <cell r="AU60">
            <v>31.332484874141873</v>
          </cell>
          <cell r="AV60">
            <v>63.549368765217388</v>
          </cell>
          <cell r="AW60">
            <v>71.813345882352948</v>
          </cell>
          <cell r="AX60">
            <v>86.517105314009669</v>
          </cell>
          <cell r="AY60">
            <v>89.379951304347841</v>
          </cell>
          <cell r="AZ60">
            <v>86.116070818107261</v>
          </cell>
        </row>
        <row r="61">
          <cell r="A61" t="str">
            <v>P BG06/27</v>
          </cell>
          <cell r="C61" t="str">
            <v>BG06/27</v>
          </cell>
          <cell r="AS61">
            <v>232.1</v>
          </cell>
          <cell r="AT61">
            <v>117.43779793103448</v>
          </cell>
          <cell r="AU61">
            <v>103.59358602974829</v>
          </cell>
          <cell r="AV61">
            <v>115.23287883130433</v>
          </cell>
          <cell r="AW61">
            <v>130.21779358823531</v>
          </cell>
          <cell r="AX61">
            <v>156.87984487016911</v>
          </cell>
          <cell r="AY61">
            <v>162.07098982608701</v>
          </cell>
          <cell r="AZ61">
            <v>156.15265653814609</v>
          </cell>
        </row>
        <row r="62">
          <cell r="A62" t="str">
            <v>P BG07/05</v>
          </cell>
          <cell r="C62" t="str">
            <v>BG07/05</v>
          </cell>
          <cell r="AS62">
            <v>0.20000000000000018</v>
          </cell>
          <cell r="AT62">
            <v>0.10119586206896562</v>
          </cell>
          <cell r="AU62">
            <v>8.9266338672768994E-2</v>
          </cell>
          <cell r="AV62">
            <v>9.9295888695652285E-2</v>
          </cell>
          <cell r="AW62">
            <v>0.11220835294117662</v>
          </cell>
          <cell r="AX62">
            <v>0.13518297705314028</v>
          </cell>
          <cell r="AY62">
            <v>0.13965617391304366</v>
          </cell>
          <cell r="AZ62">
            <v>0.13455636065329274</v>
          </cell>
        </row>
        <row r="63">
          <cell r="A63" t="str">
            <v>P BG08/19</v>
          </cell>
          <cell r="C63" t="str">
            <v>BG08/19</v>
          </cell>
          <cell r="AS63">
            <v>6.4</v>
          </cell>
          <cell r="AT63">
            <v>3.2382675862068959</v>
          </cell>
          <cell r="AU63">
            <v>2.8565228375286043</v>
          </cell>
          <cell r="AV63">
            <v>3.1774684382608691</v>
          </cell>
          <cell r="AW63">
            <v>3.5906672941176474</v>
          </cell>
          <cell r="AX63">
            <v>4.3258552657004836</v>
          </cell>
          <cell r="AY63">
            <v>4.4689975652173919</v>
          </cell>
          <cell r="AZ63">
            <v>4.3058035409053623</v>
          </cell>
        </row>
        <row r="64">
          <cell r="A64" t="str">
            <v>P BG09/09</v>
          </cell>
          <cell r="C64" t="str">
            <v>BG09/09</v>
          </cell>
          <cell r="AS64">
            <v>30.6</v>
          </cell>
          <cell r="AT64">
            <v>15.482966896551723</v>
          </cell>
          <cell r="AU64">
            <v>13.65774981693364</v>
          </cell>
          <cell r="AV64">
            <v>15.192270970434782</v>
          </cell>
          <cell r="AW64">
            <v>17.167878000000002</v>
          </cell>
          <cell r="AX64">
            <v>20.682995489130434</v>
          </cell>
          <cell r="AY64">
            <v>21.367394608695651</v>
          </cell>
          <cell r="AZ64">
            <v>20.58712317995376</v>
          </cell>
        </row>
        <row r="65">
          <cell r="A65" t="str">
            <v>P BG10/20</v>
          </cell>
          <cell r="C65" t="str">
            <v>BG10/20</v>
          </cell>
          <cell r="AS65">
            <v>6.5</v>
          </cell>
          <cell r="AT65">
            <v>3.2888655172413794</v>
          </cell>
          <cell r="AU65">
            <v>2.9011560068649893</v>
          </cell>
          <cell r="AV65">
            <v>3.2271163826086959</v>
          </cell>
          <cell r="AW65">
            <v>3.6467714705882361</v>
          </cell>
          <cell r="AX65">
            <v>4.3934467542270541</v>
          </cell>
          <cell r="AY65">
            <v>4.5388256521739141</v>
          </cell>
          <cell r="AZ65">
            <v>4.3730817212320101</v>
          </cell>
        </row>
        <row r="66">
          <cell r="A66" t="str">
            <v>P BG11/10</v>
          </cell>
          <cell r="C66" t="str">
            <v>BG11/10</v>
          </cell>
          <cell r="AS66">
            <v>28.7</v>
          </cell>
          <cell r="AT66">
            <v>14.521606206896553</v>
          </cell>
          <cell r="AU66">
            <v>12.809719599542337</v>
          </cell>
          <cell r="AV66">
            <v>14.248960027826088</v>
          </cell>
          <cell r="AW66">
            <v>16.101898647058828</v>
          </cell>
          <cell r="AX66">
            <v>19.398757207125609</v>
          </cell>
          <cell r="AY66">
            <v>20.040660956521748</v>
          </cell>
          <cell r="AZ66">
            <v>19.30883775374749</v>
          </cell>
        </row>
        <row r="67">
          <cell r="A67" t="str">
            <v>P BG12/15</v>
          </cell>
          <cell r="C67" t="str">
            <v>BG12/15</v>
          </cell>
          <cell r="AS67">
            <v>72</v>
          </cell>
          <cell r="AT67">
            <v>36.430510344827589</v>
          </cell>
          <cell r="AU67">
            <v>32.135881922196802</v>
          </cell>
          <cell r="AV67">
            <v>35.746519930434786</v>
          </cell>
          <cell r="AW67">
            <v>40.395007058823538</v>
          </cell>
          <cell r="AX67">
            <v>48.665871739130445</v>
          </cell>
          <cell r="AY67">
            <v>50.276222608695662</v>
          </cell>
          <cell r="AZ67">
            <v>48.440289835185332</v>
          </cell>
        </row>
        <row r="68">
          <cell r="A68" t="str">
            <v>P BG13/30</v>
          </cell>
          <cell r="C68" t="str">
            <v>BG13/30</v>
          </cell>
          <cell r="AS68">
            <v>44.4</v>
          </cell>
          <cell r="AT68">
            <v>22.465481379310344</v>
          </cell>
          <cell r="AU68">
            <v>19.817127185354689</v>
          </cell>
          <cell r="AV68">
            <v>22.043687290434775</v>
          </cell>
          <cell r="AW68">
            <v>24.91025435294117</v>
          </cell>
          <cell r="AX68">
            <v>30.01062090579709</v>
          </cell>
          <cell r="AY68">
            <v>31.003670608695643</v>
          </cell>
          <cell r="AZ68">
            <v>29.871512065030942</v>
          </cell>
        </row>
        <row r="69">
          <cell r="A69" t="str">
            <v>P BG14/31</v>
          </cell>
          <cell r="C69" t="str">
            <v>BG14/31</v>
          </cell>
          <cell r="AS69">
            <v>0</v>
          </cell>
          <cell r="AT69">
            <v>0</v>
          </cell>
          <cell r="AU69">
            <v>0</v>
          </cell>
          <cell r="AV69">
            <v>0</v>
          </cell>
          <cell r="AW69">
            <v>0</v>
          </cell>
          <cell r="AX69">
            <v>0</v>
          </cell>
          <cell r="AY69">
            <v>0</v>
          </cell>
          <cell r="AZ69">
            <v>0</v>
          </cell>
        </row>
        <row r="70">
          <cell r="A70" t="str">
            <v>P BG15/12</v>
          </cell>
          <cell r="C70" t="str">
            <v>BG15/12</v>
          </cell>
          <cell r="AS70">
            <v>33.799999999999997</v>
          </cell>
          <cell r="AT70">
            <v>17.10210068965517</v>
          </cell>
          <cell r="AU70">
            <v>15.08601123569794</v>
          </cell>
          <cell r="AV70">
            <v>16.781005189565214</v>
          </cell>
          <cell r="AW70">
            <v>18.963211647058824</v>
          </cell>
          <cell r="AX70">
            <v>22.845923121980675</v>
          </cell>
          <cell r="AY70">
            <v>23.601893391304351</v>
          </cell>
          <cell r="AZ70">
            <v>22.740024950406447</v>
          </cell>
        </row>
        <row r="71">
          <cell r="A71" t="str">
            <v>P BG16/08$</v>
          </cell>
          <cell r="C71" t="str">
            <v>BG16/08$</v>
          </cell>
          <cell r="AS71">
            <v>24.1</v>
          </cell>
          <cell r="AT71">
            <v>8.7100724137931049</v>
          </cell>
          <cell r="AU71">
            <v>7.6832812929061811</v>
          </cell>
          <cell r="AV71">
            <v>8.5465389913043488</v>
          </cell>
          <cell r="AW71">
            <v>9.6579332352941201</v>
          </cell>
          <cell r="AX71">
            <v>11.635391953502417</v>
          </cell>
          <cell r="AY71">
            <v>12.020406397515529</v>
          </cell>
          <cell r="AZ71">
            <v>11.581458184801255</v>
          </cell>
        </row>
        <row r="72">
          <cell r="A72" t="str">
            <v>P BG17/08</v>
          </cell>
          <cell r="C72" t="str">
            <v>BG17/08</v>
          </cell>
          <cell r="AS72">
            <v>605.20000000000005</v>
          </cell>
          <cell r="AT72">
            <v>306.21867862068967</v>
          </cell>
          <cell r="AU72">
            <v>270.11994082379869</v>
          </cell>
          <cell r="AV72">
            <v>300.46935919304349</v>
          </cell>
          <cell r="AW72">
            <v>339.54247600000008</v>
          </cell>
          <cell r="AX72">
            <v>409.06368856280199</v>
          </cell>
          <cell r="AY72">
            <v>422.59958226086968</v>
          </cell>
          <cell r="AZ72">
            <v>407.16754733686344</v>
          </cell>
        </row>
        <row r="73">
          <cell r="A73" t="str">
            <v>P BG18/18</v>
          </cell>
          <cell r="C73" t="str">
            <v>BG18/18</v>
          </cell>
          <cell r="AS73">
            <v>459.1</v>
          </cell>
          <cell r="AT73">
            <v>232.29510137931035</v>
          </cell>
          <cell r="AU73">
            <v>204.91088042334098</v>
          </cell>
          <cell r="AV73">
            <v>227.93371250086958</v>
          </cell>
          <cell r="AW73">
            <v>257.57427417647062</v>
          </cell>
          <cell r="AX73">
            <v>310.31252382548314</v>
          </cell>
          <cell r="AY73">
            <v>320.58074721739143</v>
          </cell>
          <cell r="AZ73">
            <v>308.87412587963325</v>
          </cell>
        </row>
        <row r="74">
          <cell r="A74" t="str">
            <v>P BG19/31</v>
          </cell>
          <cell r="C74" t="str">
            <v>BG19/31</v>
          </cell>
          <cell r="AS74">
            <v>733.2</v>
          </cell>
          <cell r="AT74">
            <v>370.98403034482766</v>
          </cell>
          <cell r="AU74">
            <v>327.25039757437082</v>
          </cell>
          <cell r="AV74">
            <v>364.01872795826097</v>
          </cell>
          <cell r="AW74">
            <v>411.35582188235315</v>
          </cell>
          <cell r="AX74">
            <v>495.58079387681181</v>
          </cell>
          <cell r="AY74">
            <v>511.97953356521771</v>
          </cell>
          <cell r="AZ74">
            <v>493.2836181549709</v>
          </cell>
        </row>
        <row r="75">
          <cell r="A75" t="str">
            <v>P EL/ARP-61</v>
          </cell>
          <cell r="C75" t="str">
            <v>EL/ARP-61</v>
          </cell>
          <cell r="AS75">
            <v>0.79999999999999982</v>
          </cell>
          <cell r="AT75">
            <v>0.27586206896551718</v>
          </cell>
          <cell r="AU75">
            <v>0.24334193485564046</v>
          </cell>
          <cell r="AV75">
            <v>0.27068270120259014</v>
          </cell>
          <cell r="AW75">
            <v>0.30588235294117649</v>
          </cell>
          <cell r="AX75">
            <v>0.36851166615273923</v>
          </cell>
          <cell r="AY75">
            <v>0.38070569578432673</v>
          </cell>
          <cell r="AZ75">
            <v>0.36680349654011368</v>
          </cell>
        </row>
        <row r="76">
          <cell r="A76" t="str">
            <v>P EL/ARP-68</v>
          </cell>
          <cell r="C76" t="str">
            <v>EL/ARP-68</v>
          </cell>
          <cell r="AS76">
            <v>3.7000000000000011</v>
          </cell>
          <cell r="AT76">
            <v>1.2758620689655176</v>
          </cell>
          <cell r="AU76">
            <v>1.1254564487073377</v>
          </cell>
          <cell r="AV76">
            <v>1.25190749306198</v>
          </cell>
          <cell r="AW76">
            <v>1.4147058823529417</v>
          </cell>
          <cell r="AX76">
            <v>1.7043664559564193</v>
          </cell>
          <cell r="AY76">
            <v>1.7607638430025114</v>
          </cell>
          <cell r="AZ76">
            <v>1.696466171498026</v>
          </cell>
        </row>
        <row r="77">
          <cell r="A77" t="str">
            <v>P EL/USD-74</v>
          </cell>
          <cell r="C77" t="str">
            <v>EL/USD-74</v>
          </cell>
          <cell r="AS77">
            <v>0</v>
          </cell>
          <cell r="AT77">
            <v>0</v>
          </cell>
          <cell r="AU77">
            <v>0</v>
          </cell>
          <cell r="AV77">
            <v>1.9724611950770088</v>
          </cell>
          <cell r="AW77">
            <v>2.2289605828329417</v>
          </cell>
          <cell r="AX77">
            <v>2.6853395440125611</v>
          </cell>
          <cell r="AY77">
            <v>2.7741972735721747</v>
          </cell>
          <cell r="AZ77">
            <v>2.6728921350701178</v>
          </cell>
        </row>
        <row r="78">
          <cell r="A78" t="str">
            <v>P EL/USD-79</v>
          </cell>
          <cell r="C78" t="str">
            <v>EL/USD-79</v>
          </cell>
          <cell r="AS78">
            <v>0</v>
          </cell>
          <cell r="AT78">
            <v>0</v>
          </cell>
          <cell r="AU78">
            <v>0</v>
          </cell>
          <cell r="AV78">
            <v>9.752252866587547</v>
          </cell>
          <cell r="AW78">
            <v>11.020438469307647</v>
          </cell>
          <cell r="AX78">
            <v>13.276869695190609</v>
          </cell>
          <cell r="AY78">
            <v>13.716200542346957</v>
          </cell>
          <cell r="AZ78">
            <v>13.215327151365919</v>
          </cell>
        </row>
        <row r="79">
          <cell r="A79" t="str">
            <v>P EL/USD-91</v>
          </cell>
          <cell r="C79" t="str">
            <v>EL/USD-91</v>
          </cell>
          <cell r="AS79">
            <v>0</v>
          </cell>
          <cell r="AT79">
            <v>0</v>
          </cell>
          <cell r="AU79">
            <v>0</v>
          </cell>
          <cell r="AV79">
            <v>0.13652291032653913</v>
          </cell>
          <cell r="AW79">
            <v>0.15427638654235296</v>
          </cell>
          <cell r="AX79">
            <v>0.18586442698013286</v>
          </cell>
          <cell r="AY79">
            <v>0.19201467007478265</v>
          </cell>
          <cell r="AZ79">
            <v>0.18500288582581853</v>
          </cell>
        </row>
        <row r="81">
          <cell r="A81" t="str">
            <v>TITULOS GOBIERNO PROVINCIAL</v>
          </cell>
        </row>
        <row r="83">
          <cell r="A83" t="str">
            <v>BPRV</v>
          </cell>
          <cell r="AJ83">
            <v>0</v>
          </cell>
          <cell r="AK83">
            <v>0</v>
          </cell>
          <cell r="AL83">
            <v>0</v>
          </cell>
          <cell r="AM83">
            <v>0</v>
          </cell>
          <cell r="AN83">
            <v>0</v>
          </cell>
          <cell r="AO83">
            <v>0</v>
          </cell>
          <cell r="AP83">
            <v>0</v>
          </cell>
          <cell r="AQ83">
            <v>0</v>
          </cell>
          <cell r="AR83">
            <v>0</v>
          </cell>
          <cell r="AS83">
            <v>0</v>
          </cell>
          <cell r="AT83">
            <v>0</v>
          </cell>
        </row>
        <row r="84">
          <cell r="A84" t="str">
            <v>GPTdF04-Albatros</v>
          </cell>
          <cell r="AJ84">
            <v>0</v>
          </cell>
          <cell r="AK84">
            <v>0</v>
          </cell>
          <cell r="AL84">
            <v>0</v>
          </cell>
          <cell r="AM84">
            <v>0</v>
          </cell>
          <cell r="AN84">
            <v>0</v>
          </cell>
          <cell r="AO84">
            <v>0</v>
          </cell>
          <cell r="AP84">
            <v>0</v>
          </cell>
          <cell r="AQ84">
            <v>0</v>
          </cell>
          <cell r="AR84">
            <v>0</v>
          </cell>
          <cell r="AS84">
            <v>0</v>
          </cell>
          <cell r="AT84">
            <v>0</v>
          </cell>
        </row>
        <row r="85">
          <cell r="A85" t="str">
            <v>GPM07-Aconcagua</v>
          </cell>
          <cell r="AJ85">
            <v>0</v>
          </cell>
          <cell r="AK85">
            <v>0</v>
          </cell>
          <cell r="AL85">
            <v>0</v>
          </cell>
          <cell r="AM85">
            <v>0</v>
          </cell>
          <cell r="AN85">
            <v>0</v>
          </cell>
          <cell r="AO85">
            <v>0</v>
          </cell>
          <cell r="AP85">
            <v>0</v>
          </cell>
          <cell r="AQ85">
            <v>0</v>
          </cell>
          <cell r="AR85">
            <v>0</v>
          </cell>
          <cell r="AS85">
            <v>0</v>
          </cell>
          <cell r="AT85">
            <v>0</v>
          </cell>
        </row>
        <row r="86">
          <cell r="A86" t="str">
            <v>GPM02</v>
          </cell>
          <cell r="AJ86">
            <v>0</v>
          </cell>
          <cell r="AK86">
            <v>0</v>
          </cell>
          <cell r="AL86">
            <v>0</v>
          </cell>
          <cell r="AM86">
            <v>0</v>
          </cell>
          <cell r="AN86">
            <v>0</v>
          </cell>
          <cell r="AO86">
            <v>0</v>
          </cell>
          <cell r="AP86">
            <v>0</v>
          </cell>
          <cell r="AQ86">
            <v>0</v>
          </cell>
          <cell r="AR86">
            <v>0</v>
          </cell>
          <cell r="AS86">
            <v>0</v>
          </cell>
          <cell r="AT86">
            <v>0</v>
          </cell>
        </row>
        <row r="97">
          <cell r="A97" t="str">
            <v>Para ingresar un nuevo bono insertar una fila sobre la línea</v>
          </cell>
        </row>
        <row r="100">
          <cell r="A100">
            <v>2099</v>
          </cell>
          <cell r="C100" t="str">
            <v xml:space="preserve">    Bocon Prov de Buenos Aires en pesos</v>
          </cell>
        </row>
        <row r="101">
          <cell r="A101">
            <v>2098</v>
          </cell>
          <cell r="C101" t="str">
            <v xml:space="preserve">    Bocon Prov de Buenos Aires en dólares</v>
          </cell>
        </row>
        <row r="102">
          <cell r="A102">
            <v>2177</v>
          </cell>
          <cell r="C102" t="str">
            <v xml:space="preserve">    Bono Estructurado en dólares - </v>
          </cell>
        </row>
        <row r="103">
          <cell r="A103" t="str">
            <v>BPBA1</v>
          </cell>
          <cell r="C103" t="str">
            <v xml:space="preserve">    Eurobono 97 en dólares</v>
          </cell>
        </row>
        <row r="104">
          <cell r="A104" t="str">
            <v>BPB2D</v>
          </cell>
          <cell r="C104" t="str">
            <v xml:space="preserve">    Eurobono 98 en dólares</v>
          </cell>
        </row>
        <row r="105">
          <cell r="A105" t="str">
            <v>BPB3C</v>
          </cell>
          <cell r="C105" t="str">
            <v xml:space="preserve">    Eurobono 98 en dólares</v>
          </cell>
        </row>
        <row r="106">
          <cell r="C106" t="str">
            <v xml:space="preserve">    Eurobono 98 en Marcos (150)</v>
          </cell>
        </row>
        <row r="107">
          <cell r="C107" t="str">
            <v xml:space="preserve">    Eurobono 01 en Marcos (250)</v>
          </cell>
        </row>
        <row r="108">
          <cell r="A108" t="str">
            <v>GPBX3-Francos Suizos</v>
          </cell>
          <cell r="C108" t="str">
            <v xml:space="preserve">    Eurobono 03 en Francos Suizos (150+50+75)</v>
          </cell>
        </row>
        <row r="109">
          <cell r="A109" t="str">
            <v>GPBX2-Euros</v>
          </cell>
          <cell r="B109">
            <v>7</v>
          </cell>
          <cell r="C109" t="str">
            <v xml:space="preserve">    Eurobono 02 en Euros (100)</v>
          </cell>
        </row>
        <row r="110">
          <cell r="A110" t="str">
            <v>PBAS2</v>
          </cell>
          <cell r="B110">
            <v>9</v>
          </cell>
          <cell r="C110" t="str">
            <v xml:space="preserve">    Eurobono 02 en Dólares</v>
          </cell>
          <cell r="AJ110">
            <v>9.68</v>
          </cell>
        </row>
        <row r="111">
          <cell r="A111" t="str">
            <v>GPBX4-Euros</v>
          </cell>
          <cell r="B111">
            <v>10</v>
          </cell>
          <cell r="C111" t="str">
            <v xml:space="preserve">    Eurobono 04 en Euros (175)</v>
          </cell>
        </row>
        <row r="112">
          <cell r="A112" t="str">
            <v>BGBX6-Euros</v>
          </cell>
          <cell r="B112" t="str">
            <v>para augusto son 11 y 15</v>
          </cell>
          <cell r="C112" t="str">
            <v xml:space="preserve">    Eurobono 06 en Euros (150+50)</v>
          </cell>
        </row>
        <row r="113">
          <cell r="A113" t="str">
            <v>BGBX1</v>
          </cell>
          <cell r="B113">
            <v>13</v>
          </cell>
          <cell r="C113" t="str">
            <v xml:space="preserve">    Eurobono 05 en Euros (300)</v>
          </cell>
        </row>
        <row r="114">
          <cell r="A114" t="str">
            <v>GPBX7</v>
          </cell>
          <cell r="B114">
            <v>14</v>
          </cell>
          <cell r="C114" t="str">
            <v xml:space="preserve">    Eurobono 10 en Dólares</v>
          </cell>
        </row>
        <row r="115">
          <cell r="A115" t="str">
            <v>GPBX3-Yenes</v>
          </cell>
          <cell r="B115">
            <v>16</v>
          </cell>
          <cell r="C115" t="str">
            <v xml:space="preserve">    Eurobono 03 en Yenes (3000)</v>
          </cell>
        </row>
        <row r="116">
          <cell r="A116" t="str">
            <v>GPBX4.1-Euros</v>
          </cell>
          <cell r="B116">
            <v>18</v>
          </cell>
          <cell r="C116" t="str">
            <v xml:space="preserve">    Eurobono 04 en Euros (100)</v>
          </cell>
        </row>
        <row r="117">
          <cell r="A117" t="str">
            <v>PX13D</v>
          </cell>
          <cell r="B117">
            <v>21</v>
          </cell>
          <cell r="C117" t="str">
            <v xml:space="preserve">    Eurobono 03 en Dólares</v>
          </cell>
        </row>
        <row r="118">
          <cell r="A118" t="str">
            <v>PX14D</v>
          </cell>
          <cell r="B118">
            <v>22</v>
          </cell>
          <cell r="C118" t="str">
            <v xml:space="preserve">    Eurobono 07 en Dólares</v>
          </cell>
        </row>
        <row r="119">
          <cell r="A119" t="str">
            <v>GPBX2.1-Euros</v>
          </cell>
          <cell r="B119">
            <v>23</v>
          </cell>
          <cell r="C119" t="str">
            <v xml:space="preserve">    Eurobono 02 en Euros (100)</v>
          </cell>
        </row>
        <row r="120">
          <cell r="A120" t="str">
            <v>GPBX3-Euros</v>
          </cell>
          <cell r="B120">
            <v>27</v>
          </cell>
          <cell r="C120" t="str">
            <v xml:space="preserve">    Eurobono 03 en Euros (300)</v>
          </cell>
        </row>
        <row r="121">
          <cell r="A121" t="str">
            <v>GPBX4.2-Euros</v>
          </cell>
          <cell r="B121">
            <v>28</v>
          </cell>
          <cell r="C121" t="str">
            <v xml:space="preserve">    Eurobono 04 en Euros (300)</v>
          </cell>
        </row>
        <row r="122">
          <cell r="A122" t="str">
            <v>PBAS3</v>
          </cell>
          <cell r="B122">
            <v>12</v>
          </cell>
          <cell r="C122" t="str">
            <v xml:space="preserve">    Euroletra 06/12/00 en dólares</v>
          </cell>
        </row>
        <row r="123">
          <cell r="B123">
            <v>12</v>
          </cell>
          <cell r="C123" t="str">
            <v xml:space="preserve">    Euroletra 19/06/00 en dólares</v>
          </cell>
        </row>
        <row r="124">
          <cell r="B124">
            <v>12</v>
          </cell>
          <cell r="C124" t="str">
            <v xml:space="preserve">    Euroletra 06/07/00 en Yenes (2500)</v>
          </cell>
        </row>
        <row r="125">
          <cell r="A125">
            <v>403</v>
          </cell>
          <cell r="B125">
            <v>12</v>
          </cell>
          <cell r="C125" t="str">
            <v xml:space="preserve">    Euroletra 05/01/01 en dólares</v>
          </cell>
        </row>
        <row r="126">
          <cell r="A126" t="str">
            <v>PBAS9</v>
          </cell>
          <cell r="B126">
            <v>17</v>
          </cell>
          <cell r="C126" t="str">
            <v xml:space="preserve">    Euroletra 30/03/01 en dólares</v>
          </cell>
        </row>
        <row r="127">
          <cell r="B127">
            <v>19</v>
          </cell>
          <cell r="C127" t="str">
            <v xml:space="preserve">    Euroletra 07/05/01 en dólares</v>
          </cell>
        </row>
        <row r="128">
          <cell r="B128">
            <v>20</v>
          </cell>
          <cell r="C128" t="str">
            <v xml:space="preserve">    Euroletra 15/03/01 en yenes</v>
          </cell>
        </row>
        <row r="129">
          <cell r="A129" t="str">
            <v>PX16P</v>
          </cell>
          <cell r="B129">
            <v>24</v>
          </cell>
          <cell r="C129" t="str">
            <v xml:space="preserve">    Euroletra 21/09/01 en pesos</v>
          </cell>
        </row>
        <row r="130">
          <cell r="B130">
            <v>25</v>
          </cell>
          <cell r="C130" t="str">
            <v xml:space="preserve">    Euroletra 01/11/01 en euro (75)</v>
          </cell>
        </row>
        <row r="131">
          <cell r="B131">
            <v>26</v>
          </cell>
          <cell r="C131" t="str">
            <v xml:space="preserve">    Euroletra 23/04/01 en dólares</v>
          </cell>
        </row>
        <row r="132">
          <cell r="A132" t="str">
            <v>PX21</v>
          </cell>
          <cell r="B132">
            <v>29</v>
          </cell>
          <cell r="C132" t="str">
            <v xml:space="preserve">    Euroletra 11/03/02 en dólares</v>
          </cell>
        </row>
        <row r="133">
          <cell r="A133" t="str">
            <v>GPBX6-u$s</v>
          </cell>
          <cell r="B133">
            <v>30</v>
          </cell>
          <cell r="C133" t="str">
            <v xml:space="preserve">    Eurobono 06 en Dólares</v>
          </cell>
        </row>
        <row r="134">
          <cell r="A134">
            <v>2442</v>
          </cell>
          <cell r="C134" t="str">
            <v xml:space="preserve">    Bonos  U$S V.2009 ES</v>
          </cell>
        </row>
      </sheetData>
      <sheetData sheetId="6" refreshError="1">
        <row r="4">
          <cell r="A4" t="str">
            <v>DNCI</v>
          </cell>
          <cell r="B4" t="str">
            <v>COD ISIN/MAE</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row>
        <row r="6">
          <cell r="A6" t="str">
            <v>TENENCIAS TOTALES</v>
          </cell>
          <cell r="AP6">
            <v>217.8726373656001</v>
          </cell>
          <cell r="AQ6">
            <v>281.54207585956567</v>
          </cell>
          <cell r="AR6">
            <v>281.54207585956567</v>
          </cell>
          <cell r="AS6">
            <v>145.03458430170465</v>
          </cell>
          <cell r="AT6">
            <v>248.31763503035853</v>
          </cell>
          <cell r="AU6">
            <v>348.49338338500922</v>
          </cell>
          <cell r="AV6">
            <v>367.69050321904137</v>
          </cell>
          <cell r="AW6">
            <v>236.68643829754419</v>
          </cell>
          <cell r="AX6">
            <v>146.03587415262501</v>
          </cell>
          <cell r="AY6">
            <v>190.410398701535</v>
          </cell>
          <cell r="AZ6">
            <v>72.551636837226567</v>
          </cell>
        </row>
        <row r="7">
          <cell r="A7" t="str">
            <v>X</v>
          </cell>
        </row>
        <row r="8">
          <cell r="A8" t="str">
            <v>TITULOS GOBIERNO NACIONAL</v>
          </cell>
          <cell r="AP8">
            <v>217.8726373656001</v>
          </cell>
          <cell r="AQ8">
            <v>281.54207585956567</v>
          </cell>
          <cell r="AR8">
            <v>281.54207585956567</v>
          </cell>
          <cell r="AS8">
            <v>145.03458430170465</v>
          </cell>
          <cell r="AT8">
            <v>248.31763503035853</v>
          </cell>
          <cell r="AU8">
            <v>348.49338338500922</v>
          </cell>
          <cell r="AV8">
            <v>367.69050321904137</v>
          </cell>
          <cell r="AW8">
            <v>236.68643829754419</v>
          </cell>
          <cell r="AX8">
            <v>146.03587415262501</v>
          </cell>
          <cell r="AY8">
            <v>190.410398701535</v>
          </cell>
          <cell r="AZ8">
            <v>72.551636837226567</v>
          </cell>
        </row>
        <row r="9">
          <cell r="A9" t="str">
            <v>x</v>
          </cell>
        </row>
        <row r="10">
          <cell r="A10" t="str">
            <v>BRADY</v>
          </cell>
          <cell r="C10" t="str">
            <v>BONOS BRADY</v>
          </cell>
          <cell r="AP10">
            <v>62.198284999999998</v>
          </cell>
          <cell r="AQ10">
            <v>77.408969701936869</v>
          </cell>
          <cell r="AR10">
            <v>77.408969701936869</v>
          </cell>
          <cell r="AS10">
            <v>24.493741</v>
          </cell>
          <cell r="AT10">
            <v>18.907612371743177</v>
          </cell>
          <cell r="AU10">
            <v>14.63221022733044</v>
          </cell>
          <cell r="AV10">
            <v>49.490668344155871</v>
          </cell>
          <cell r="AW10">
            <v>38.949724775071317</v>
          </cell>
          <cell r="AX10">
            <v>9.2335294304624895</v>
          </cell>
          <cell r="AY10">
            <v>43.110792688857707</v>
          </cell>
          <cell r="AZ10">
            <v>10.689285</v>
          </cell>
        </row>
        <row r="11">
          <cell r="A11" t="str">
            <v>PAR</v>
          </cell>
          <cell r="B11" t="str">
            <v>XS0043119147</v>
          </cell>
          <cell r="AQ11">
            <v>4.5941259198691746</v>
          </cell>
          <cell r="AR11">
            <v>4.5941259198691746</v>
          </cell>
          <cell r="AS11">
            <v>0.74995000000000001</v>
          </cell>
          <cell r="AT11">
            <v>8.9520681660097363</v>
          </cell>
          <cell r="AU11">
            <v>3.0446464178066308</v>
          </cell>
          <cell r="AV11">
            <v>3.1921772727272701</v>
          </cell>
          <cell r="AW11">
            <v>2.7934322580645157</v>
          </cell>
          <cell r="AX11">
            <v>2.3936999999999999</v>
          </cell>
          <cell r="AY11">
            <v>13.449666555098485</v>
          </cell>
          <cell r="AZ11">
            <v>6.8098000000000001</v>
          </cell>
        </row>
        <row r="12">
          <cell r="A12" t="str">
            <v>DISD</v>
          </cell>
          <cell r="B12" t="str">
            <v>DISD</v>
          </cell>
          <cell r="AP12">
            <v>3.3118780000000001</v>
          </cell>
          <cell r="AQ12">
            <v>0.01</v>
          </cell>
          <cell r="AR12">
            <v>0.01</v>
          </cell>
          <cell r="AS12">
            <v>0.01</v>
          </cell>
          <cell r="AT12">
            <v>0</v>
          </cell>
          <cell r="AU12">
            <v>0</v>
          </cell>
          <cell r="AV12">
            <v>0</v>
          </cell>
          <cell r="AW12">
            <v>0</v>
          </cell>
          <cell r="AX12">
            <v>0</v>
          </cell>
          <cell r="AY12">
            <v>0</v>
          </cell>
          <cell r="AZ12">
            <v>2.9069000000000001E-2</v>
          </cell>
        </row>
        <row r="13">
          <cell r="A13" t="str">
            <v>FRB</v>
          </cell>
          <cell r="B13" t="str">
            <v>FRB</v>
          </cell>
          <cell r="AP13">
            <v>58.886406999999998</v>
          </cell>
          <cell r="AQ13">
            <v>72.804843782067692</v>
          </cell>
          <cell r="AR13">
            <v>72.804843782067692</v>
          </cell>
          <cell r="AS13">
            <v>23.733791</v>
          </cell>
          <cell r="AT13">
            <v>9.9555442057334407</v>
          </cell>
          <cell r="AU13">
            <v>11.587563809523809</v>
          </cell>
          <cell r="AV13">
            <v>46.2984910714286</v>
          </cell>
          <cell r="AW13">
            <v>36.156292517006804</v>
          </cell>
          <cell r="AX13">
            <v>6.8398294304624905</v>
          </cell>
          <cell r="AY13">
            <v>29.661126133759222</v>
          </cell>
          <cell r="AZ13">
            <v>3.8504160000000001</v>
          </cell>
        </row>
        <row r="14">
          <cell r="A14" t="str">
            <v>GLOB</v>
          </cell>
          <cell r="C14" t="str">
            <v>BONOS GLOBALES</v>
          </cell>
          <cell r="AP14">
            <v>137.69060399999998</v>
          </cell>
          <cell r="AQ14">
            <v>156.03224816414738</v>
          </cell>
          <cell r="AR14">
            <v>156.03224816414738</v>
          </cell>
          <cell r="AS14">
            <v>92.542647000000002</v>
          </cell>
          <cell r="AT14">
            <v>167.65580413304278</v>
          </cell>
          <cell r="AU14">
            <v>245.53783176566742</v>
          </cell>
          <cell r="AV14">
            <v>244.54113759582825</v>
          </cell>
          <cell r="AW14">
            <v>135.06476690622617</v>
          </cell>
          <cell r="AX14">
            <v>88.412021105486289</v>
          </cell>
          <cell r="AY14">
            <v>109.2458848843178</v>
          </cell>
          <cell r="AZ14">
            <v>45.746474000000006</v>
          </cell>
        </row>
        <row r="15">
          <cell r="A15" t="str">
            <v>BG01/03</v>
          </cell>
          <cell r="B15" t="str">
            <v>GD03</v>
          </cell>
          <cell r="C15" t="str">
            <v xml:space="preserve">    Bono Global I (8.375%)</v>
          </cell>
          <cell r="AP15">
            <v>13.164405</v>
          </cell>
          <cell r="AQ15">
            <v>12.18202479901894</v>
          </cell>
          <cell r="AR15">
            <v>12.18202479901894</v>
          </cell>
          <cell r="AS15">
            <v>7.6095360000000003</v>
          </cell>
          <cell r="AT15">
            <v>26.46417872340426</v>
          </cell>
          <cell r="AU15">
            <v>45.884269601401662</v>
          </cell>
          <cell r="AV15">
            <v>10.385784615384599</v>
          </cell>
          <cell r="AW15">
            <v>8.4074528735632192</v>
          </cell>
          <cell r="AX15">
            <v>2.2404169934640521</v>
          </cell>
          <cell r="AY15">
            <v>3.6423000000000001</v>
          </cell>
          <cell r="AZ15">
            <v>0.99211000000000005</v>
          </cell>
        </row>
        <row r="16">
          <cell r="A16" t="str">
            <v>BG02/99</v>
          </cell>
          <cell r="C16" t="str">
            <v xml:space="preserve">    Bono Global II (10.95%)</v>
          </cell>
          <cell r="AV16">
            <v>0</v>
          </cell>
          <cell r="AW16">
            <v>0</v>
          </cell>
          <cell r="AX16">
            <v>0</v>
          </cell>
          <cell r="AY16">
            <v>0</v>
          </cell>
          <cell r="AZ16">
            <v>0</v>
          </cell>
        </row>
        <row r="17">
          <cell r="A17" t="str">
            <v>BG03/01</v>
          </cell>
          <cell r="C17" t="str">
            <v xml:space="preserve">    Bono Global III</v>
          </cell>
          <cell r="AV17">
            <v>0</v>
          </cell>
          <cell r="AW17">
            <v>0</v>
          </cell>
          <cell r="AX17">
            <v>0</v>
          </cell>
          <cell r="AY17">
            <v>0</v>
          </cell>
          <cell r="AZ17">
            <v>0</v>
          </cell>
        </row>
        <row r="18">
          <cell r="A18" t="str">
            <v>BG04/06</v>
          </cell>
          <cell r="C18" t="str">
            <v xml:space="preserve">    Bono Global IV</v>
          </cell>
          <cell r="AP18">
            <v>0</v>
          </cell>
          <cell r="AQ18">
            <v>0</v>
          </cell>
          <cell r="AR18">
            <v>0</v>
          </cell>
          <cell r="AS18">
            <v>0</v>
          </cell>
          <cell r="AT18">
            <v>0</v>
          </cell>
          <cell r="AU18">
            <v>0</v>
          </cell>
          <cell r="AV18">
            <v>0</v>
          </cell>
          <cell r="AW18">
            <v>0</v>
          </cell>
          <cell r="AX18">
            <v>0</v>
          </cell>
          <cell r="AY18">
            <v>0</v>
          </cell>
          <cell r="AZ18">
            <v>0</v>
          </cell>
        </row>
        <row r="19">
          <cell r="A19" t="str">
            <v>BG05/17</v>
          </cell>
          <cell r="B19" t="str">
            <v>GE17</v>
          </cell>
          <cell r="C19" t="str">
            <v xml:space="preserve">    Bono GlobalI V Megabono</v>
          </cell>
          <cell r="AP19">
            <v>17.152754000000002</v>
          </cell>
          <cell r="AQ19">
            <v>17.739964374630109</v>
          </cell>
          <cell r="AR19">
            <v>17.739964374630109</v>
          </cell>
          <cell r="AS19">
            <v>7.8998619999999997</v>
          </cell>
          <cell r="AT19">
            <v>24.320558024691358</v>
          </cell>
          <cell r="AU19">
            <v>29.371451428571429</v>
          </cell>
          <cell r="AV19">
            <v>28.149777245509</v>
          </cell>
          <cell r="AW19">
            <v>15.625185314685316</v>
          </cell>
          <cell r="AX19">
            <v>9.8701688311688311</v>
          </cell>
          <cell r="AY19">
            <v>30.5242</v>
          </cell>
          <cell r="AZ19">
            <v>10.893579000000001</v>
          </cell>
        </row>
        <row r="20">
          <cell r="A20" t="str">
            <v>BG06/27</v>
          </cell>
          <cell r="B20" t="str">
            <v>GS27</v>
          </cell>
          <cell r="C20" t="str">
            <v xml:space="preserve">    Bono Global VI (9.75%)</v>
          </cell>
          <cell r="AP20">
            <v>7.2335820000000002</v>
          </cell>
          <cell r="AQ20">
            <v>6.2702418604651164</v>
          </cell>
          <cell r="AR20">
            <v>6.2702418604651164</v>
          </cell>
          <cell r="AS20">
            <v>0</v>
          </cell>
          <cell r="AT20">
            <v>0.55334666666666665</v>
          </cell>
          <cell r="AU20">
            <v>0</v>
          </cell>
          <cell r="AV20">
            <v>1.8070789473684199</v>
          </cell>
          <cell r="AW20">
            <v>0</v>
          </cell>
          <cell r="AZ20">
            <v>0.401696</v>
          </cell>
        </row>
        <row r="21">
          <cell r="A21" t="str">
            <v>BG07/05</v>
          </cell>
          <cell r="B21" t="str">
            <v>GD05</v>
          </cell>
          <cell r="C21" t="str">
            <v xml:space="preserve">    Bono Global VII (11%)</v>
          </cell>
          <cell r="AP21">
            <v>0.42497400000000002</v>
          </cell>
          <cell r="AQ21">
            <v>14.139646066803403</v>
          </cell>
          <cell r="AR21">
            <v>14.139646066803403</v>
          </cell>
          <cell r="AS21">
            <v>7.5768269999999998</v>
          </cell>
          <cell r="AT21">
            <v>10.594799999999999</v>
          </cell>
          <cell r="AU21">
            <v>32.610583079149272</v>
          </cell>
          <cell r="AV21">
            <v>25.776758974359002</v>
          </cell>
          <cell r="AW21">
            <v>22.520619512195122</v>
          </cell>
          <cell r="AX21">
            <v>1.969498947368421</v>
          </cell>
          <cell r="AY21">
            <v>5.4560242424242418</v>
          </cell>
          <cell r="AZ21">
            <v>3.639205</v>
          </cell>
        </row>
        <row r="22">
          <cell r="A22" t="str">
            <v>BG08/19</v>
          </cell>
          <cell r="B22" t="str">
            <v>GF19</v>
          </cell>
          <cell r="C22" t="str">
            <v xml:space="preserve">    Bono Global VIII (12,125%)</v>
          </cell>
          <cell r="AP22">
            <v>0</v>
          </cell>
          <cell r="AQ22">
            <v>0.20505554661085171</v>
          </cell>
          <cell r="AR22">
            <v>0.20505554661085171</v>
          </cell>
          <cell r="AS22">
            <v>0</v>
          </cell>
          <cell r="AT22">
            <v>1.1453935724266417</v>
          </cell>
          <cell r="AU22">
            <v>0</v>
          </cell>
          <cell r="AV22">
            <v>0</v>
          </cell>
          <cell r="AW22">
            <v>0</v>
          </cell>
        </row>
        <row r="23">
          <cell r="A23" t="str">
            <v>BG09/09</v>
          </cell>
          <cell r="B23" t="str">
            <v>GA09</v>
          </cell>
          <cell r="C23" t="str">
            <v xml:space="preserve">    Bono Global IX (11,75%)</v>
          </cell>
          <cell r="AP23">
            <v>5.1980230000000001</v>
          </cell>
          <cell r="AQ23">
            <v>2.4937446885891803</v>
          </cell>
          <cell r="AR23">
            <v>2.4937446885891803</v>
          </cell>
          <cell r="AS23">
            <v>2.406936</v>
          </cell>
          <cell r="AT23">
            <v>6.4896722068328714</v>
          </cell>
          <cell r="AU23">
            <v>6.4633096806893047</v>
          </cell>
          <cell r="AV23">
            <v>8.81233256351039</v>
          </cell>
          <cell r="AW23">
            <v>3.6257402061855672</v>
          </cell>
          <cell r="AX23">
            <v>1.37545125</v>
          </cell>
          <cell r="AY23">
            <v>6.8806272727272724</v>
          </cell>
          <cell r="AZ23">
            <v>6.5183179999999998</v>
          </cell>
        </row>
        <row r="24">
          <cell r="A24" t="str">
            <v>BG10/20</v>
          </cell>
          <cell r="B24" t="str">
            <v>GF20</v>
          </cell>
          <cell r="C24" t="str">
            <v xml:space="preserve">    Bono Global X (12%)</v>
          </cell>
          <cell r="AP24">
            <v>0.66761499999999996</v>
          </cell>
          <cell r="AQ24">
            <v>0.50373322213549987</v>
          </cell>
          <cell r="AR24">
            <v>0.50373322213549987</v>
          </cell>
          <cell r="AS24">
            <v>0.25027300000000002</v>
          </cell>
          <cell r="AT24">
            <v>0.53654497553631919</v>
          </cell>
          <cell r="AU24">
            <v>0</v>
          </cell>
          <cell r="AV24">
            <v>1.5873611111111099</v>
          </cell>
          <cell r="AW24">
            <v>0</v>
          </cell>
          <cell r="AZ24">
            <v>0.34498600000000001</v>
          </cell>
        </row>
        <row r="25">
          <cell r="A25" t="str">
            <v>BG11/10</v>
          </cell>
          <cell r="B25" t="str">
            <v>GM10</v>
          </cell>
          <cell r="C25" t="str">
            <v xml:space="preserve">    Bono Global XI (11,375%)</v>
          </cell>
          <cell r="AP25">
            <v>0.216505</v>
          </cell>
          <cell r="AQ25">
            <v>0.47507360672975812</v>
          </cell>
          <cell r="AR25">
            <v>0.47507360672975812</v>
          </cell>
          <cell r="AS25">
            <v>0</v>
          </cell>
          <cell r="AT25">
            <v>0</v>
          </cell>
          <cell r="AU25">
            <v>0</v>
          </cell>
          <cell r="AV25">
            <v>0.65527082880139198</v>
          </cell>
          <cell r="AW25">
            <v>0</v>
          </cell>
          <cell r="AY25">
            <v>0.71789696969696959</v>
          </cell>
          <cell r="AZ25">
            <v>3.9884170000000001</v>
          </cell>
        </row>
        <row r="26">
          <cell r="A26" t="str">
            <v>BG12/15</v>
          </cell>
          <cell r="B26" t="str">
            <v>GJ15</v>
          </cell>
          <cell r="C26" t="str">
            <v xml:space="preserve">    Bono Global XII (11,75%)</v>
          </cell>
          <cell r="AP26">
            <v>17.415116999999999</v>
          </cell>
          <cell r="AQ26">
            <v>14.397562930494678</v>
          </cell>
          <cell r="AR26">
            <v>14.397562930494678</v>
          </cell>
          <cell r="AS26">
            <v>6.2530780000000004</v>
          </cell>
          <cell r="AT26">
            <v>17.440995744680851</v>
          </cell>
          <cell r="AU26">
            <v>18.650086956521744</v>
          </cell>
          <cell r="AV26">
            <v>27.9281088757396</v>
          </cell>
          <cell r="AW26">
            <v>5.6275047619047625</v>
          </cell>
          <cell r="AX26">
            <v>6.6911306122448986</v>
          </cell>
          <cell r="AY26">
            <v>6.8492382352941172</v>
          </cell>
          <cell r="AZ26">
            <v>2.008966</v>
          </cell>
        </row>
        <row r="27">
          <cell r="A27" t="str">
            <v>BG13/30</v>
          </cell>
          <cell r="B27" t="str">
            <v>GL30</v>
          </cell>
          <cell r="C27" t="str">
            <v xml:space="preserve">    Bono Global XIII (10,25%)</v>
          </cell>
          <cell r="AP27">
            <v>0.5</v>
          </cell>
          <cell r="AQ27">
            <v>0.1</v>
          </cell>
          <cell r="AR27">
            <v>0.1</v>
          </cell>
          <cell r="AS27">
            <v>0</v>
          </cell>
          <cell r="AT27">
            <v>0.54438944643749154</v>
          </cell>
          <cell r="AU27">
            <v>0</v>
          </cell>
          <cell r="AV27">
            <v>0.53958333333333297</v>
          </cell>
          <cell r="AW27">
            <v>0</v>
          </cell>
        </row>
        <row r="28">
          <cell r="A28" t="str">
            <v>BG14/31</v>
          </cell>
          <cell r="AP28">
            <v>0</v>
          </cell>
          <cell r="AQ28">
            <v>0</v>
          </cell>
          <cell r="AR28">
            <v>0</v>
          </cell>
          <cell r="AS28">
            <v>0</v>
          </cell>
          <cell r="AT28">
            <v>0</v>
          </cell>
          <cell r="AU28">
            <v>0</v>
          </cell>
          <cell r="AV28">
            <v>0</v>
          </cell>
          <cell r="AW28">
            <v>0</v>
          </cell>
        </row>
        <row r="29">
          <cell r="A29" t="str">
            <v>BG15/12</v>
          </cell>
          <cell r="B29" t="str">
            <v>GF12</v>
          </cell>
          <cell r="C29" t="str">
            <v xml:space="preserve">    Bono Global XV (12,375%)</v>
          </cell>
          <cell r="AP29">
            <v>10.467188999999999</v>
          </cell>
          <cell r="AQ29">
            <v>7.6341176674858851</v>
          </cell>
          <cell r="AR29">
            <v>7.6341176674858851</v>
          </cell>
          <cell r="AS29">
            <v>2.473903</v>
          </cell>
          <cell r="AT29">
            <v>1.3195222482435598</v>
          </cell>
          <cell r="AU29">
            <v>0</v>
          </cell>
          <cell r="AV29">
            <v>14.361575063588599</v>
          </cell>
          <cell r="AW29">
            <v>3.2110807647288339E-2</v>
          </cell>
          <cell r="AX29">
            <v>0.01</v>
          </cell>
          <cell r="AY29">
            <v>0</v>
          </cell>
          <cell r="AZ29">
            <v>0.42453099999999999</v>
          </cell>
        </row>
        <row r="30">
          <cell r="A30" t="str">
            <v>BG16/08$</v>
          </cell>
          <cell r="C30" t="str">
            <v xml:space="preserve">    Bono Global XVI (10,00%-12,00%)</v>
          </cell>
          <cell r="AV30">
            <v>0</v>
          </cell>
          <cell r="AW30">
            <v>0</v>
          </cell>
        </row>
        <row r="31">
          <cell r="A31" t="str">
            <v>BG17/08</v>
          </cell>
          <cell r="B31" t="str">
            <v>GD08</v>
          </cell>
          <cell r="C31" t="str">
            <v xml:space="preserve">    Bono Global XVII (7,00%-15,50%)</v>
          </cell>
          <cell r="AP31">
            <v>46.730733999999998</v>
          </cell>
          <cell r="AQ31">
            <v>55.769799620686449</v>
          </cell>
          <cell r="AR31">
            <v>55.769799620686449</v>
          </cell>
          <cell r="AS31">
            <v>33.784695999999997</v>
          </cell>
          <cell r="AT31">
            <v>37.035701195219119</v>
          </cell>
          <cell r="AU31">
            <v>47.847843613404564</v>
          </cell>
          <cell r="AV31">
            <v>68.172244389027398</v>
          </cell>
          <cell r="AW31">
            <v>32.959025663331886</v>
          </cell>
          <cell r="AX31">
            <v>27.700556561085971</v>
          </cell>
          <cell r="AY31">
            <v>27.358025806451614</v>
          </cell>
          <cell r="AZ31">
            <v>10.630868</v>
          </cell>
        </row>
        <row r="32">
          <cell r="A32" t="str">
            <v>BG18/18</v>
          </cell>
          <cell r="B32" t="str">
            <v>GJ18</v>
          </cell>
          <cell r="C32" t="str">
            <v xml:space="preserve">    Bono Global XVIII (12,25%)</v>
          </cell>
          <cell r="AP32">
            <v>11.351601</v>
          </cell>
          <cell r="AQ32">
            <v>18.024274889592888</v>
          </cell>
          <cell r="AR32">
            <v>18.024274889592888</v>
          </cell>
          <cell r="AS32">
            <v>17.199945</v>
          </cell>
          <cell r="AT32">
            <v>20.885757142857141</v>
          </cell>
          <cell r="AU32">
            <v>42.462362996480643</v>
          </cell>
          <cell r="AV32">
            <v>39.730079295154198</v>
          </cell>
          <cell r="AW32">
            <v>31.5168668971478</v>
          </cell>
          <cell r="AX32">
            <v>26.636669806877062</v>
          </cell>
          <cell r="AY32">
            <v>21.059799999999999</v>
          </cell>
          <cell r="AZ32" t="str">
            <v>averiguar si esta capitalizado</v>
          </cell>
          <cell r="BA32" t="str">
            <v>averiguar si esta capitalizado</v>
          </cell>
        </row>
        <row r="33">
          <cell r="A33" t="str">
            <v>BG19/31</v>
          </cell>
          <cell r="B33" t="str">
            <v>GJ31</v>
          </cell>
          <cell r="C33" t="str">
            <v xml:space="preserve">    Bono Global XIX (12,00%)</v>
          </cell>
          <cell r="AP33">
            <v>7.1681049999999997</v>
          </cell>
          <cell r="AQ33">
            <v>6.0970088909046218</v>
          </cell>
          <cell r="AR33">
            <v>6.0970088909046218</v>
          </cell>
          <cell r="AS33">
            <v>7.0875909999999998</v>
          </cell>
          <cell r="AT33">
            <v>20.324944186046512</v>
          </cell>
          <cell r="AU33">
            <v>22.247924409448817</v>
          </cell>
          <cell r="AV33">
            <v>16.6351823529412</v>
          </cell>
          <cell r="AW33">
            <v>14.750260869565199</v>
          </cell>
          <cell r="AX33">
            <v>11.918128103277061</v>
          </cell>
          <cell r="AY33">
            <v>6.7577723577235771</v>
          </cell>
          <cell r="AZ33" t="str">
            <v>averiguar si esta capitalizado</v>
          </cell>
          <cell r="BA33" t="str">
            <v>averiguar si esta capitalizado</v>
          </cell>
        </row>
        <row r="34">
          <cell r="C34" t="str">
            <v>EURONOTAS</v>
          </cell>
          <cell r="AP34">
            <v>16.1999683656</v>
          </cell>
          <cell r="AQ34">
            <v>14.239597183241182</v>
          </cell>
          <cell r="AR34">
            <v>14.239597183241182</v>
          </cell>
          <cell r="AS34">
            <v>11.543896301704601</v>
          </cell>
          <cell r="AT34">
            <v>2.0689655172413793E-2</v>
          </cell>
          <cell r="AU34">
            <v>16.661093392011235</v>
          </cell>
          <cell r="AV34">
            <v>27.176180821914329</v>
          </cell>
          <cell r="AW34">
            <v>17.688734346246651</v>
          </cell>
          <cell r="AX34">
            <v>8.0496709251311156</v>
          </cell>
          <cell r="AY34">
            <v>6.9982335164835181</v>
          </cell>
          <cell r="AZ34">
            <v>7.2609119999999994</v>
          </cell>
        </row>
        <row r="35">
          <cell r="A35" t="str">
            <v>EL/ARP-61</v>
          </cell>
          <cell r="B35" t="str">
            <v>SF07</v>
          </cell>
          <cell r="C35" t="str">
            <v xml:space="preserve">    Euronota LXI $-2007</v>
          </cell>
          <cell r="AP35">
            <v>0.25</v>
          </cell>
          <cell r="AQ35">
            <v>0.25</v>
          </cell>
          <cell r="AR35">
            <v>0.25</v>
          </cell>
          <cell r="AS35">
            <v>0.25</v>
          </cell>
          <cell r="AT35">
            <v>0</v>
          </cell>
          <cell r="AU35">
            <v>0</v>
          </cell>
          <cell r="AV35">
            <v>0</v>
          </cell>
          <cell r="AW35">
            <v>0</v>
          </cell>
          <cell r="AX35">
            <v>0</v>
          </cell>
          <cell r="AY35">
            <v>0</v>
          </cell>
          <cell r="AZ35">
            <v>0</v>
          </cell>
        </row>
        <row r="36">
          <cell r="A36" t="str">
            <v>EL/ARP-68</v>
          </cell>
          <cell r="B36" t="str">
            <v>SL02</v>
          </cell>
          <cell r="C36" t="str">
            <v xml:space="preserve">    Euronota LXVIII $-2002</v>
          </cell>
          <cell r="AP36">
            <v>9.5230040000000002</v>
          </cell>
          <cell r="AQ36">
            <v>9.0011904259203597</v>
          </cell>
          <cell r="AR36">
            <v>9.0011904259203597</v>
          </cell>
          <cell r="AS36">
            <v>6.6463210000000004</v>
          </cell>
          <cell r="AT36">
            <v>2.0689655172413793E-2</v>
          </cell>
          <cell r="AU36">
            <v>1.5416541353383448</v>
          </cell>
          <cell r="AV36">
            <v>0.58007843137254933</v>
          </cell>
          <cell r="AW36">
            <v>0.77415966386554702</v>
          </cell>
          <cell r="AX36">
            <v>1.9684829059829065</v>
          </cell>
          <cell r="AY36">
            <v>3.3022335164835184</v>
          </cell>
          <cell r="AZ36">
            <v>4.4037119999999996</v>
          </cell>
        </row>
        <row r="37">
          <cell r="A37" t="str">
            <v>EL/USD-50</v>
          </cell>
          <cell r="C37" t="str">
            <v xml:space="preserve">    Euronota L (Libor + 270 p.b.)</v>
          </cell>
          <cell r="AV37">
            <v>0</v>
          </cell>
          <cell r="AW37">
            <v>0</v>
          </cell>
        </row>
        <row r="38">
          <cell r="A38" t="str">
            <v>EL/USD-74</v>
          </cell>
          <cell r="B38" t="str">
            <v>SPANS</v>
          </cell>
          <cell r="C38" t="str">
            <v xml:space="preserve">    Euronota LXXIV (Spread ajustable)</v>
          </cell>
          <cell r="AP38">
            <v>3.7440000000000002</v>
          </cell>
          <cell r="AQ38">
            <v>3.7439997573208221</v>
          </cell>
          <cell r="AR38">
            <v>3.7439997573208221</v>
          </cell>
          <cell r="AS38">
            <v>3.7440000000000002</v>
          </cell>
          <cell r="AT38">
            <v>0</v>
          </cell>
          <cell r="AU38">
            <v>15.119439256672891</v>
          </cell>
          <cell r="AV38">
            <v>21.136228710462301</v>
          </cell>
          <cell r="AW38">
            <v>13.127901492522174</v>
          </cell>
          <cell r="AX38">
            <v>3.6970000000000001</v>
          </cell>
          <cell r="AY38">
            <v>3.6960000000000002</v>
          </cell>
          <cell r="AZ38">
            <v>2.8572000000000002</v>
          </cell>
        </row>
        <row r="39">
          <cell r="A39" t="str">
            <v>EL/USD-79</v>
          </cell>
          <cell r="B39" t="str">
            <v>RV05D</v>
          </cell>
          <cell r="C39" t="str">
            <v xml:space="preserve">    Euronota LXXIX Dls. (Glob IV-25bp)</v>
          </cell>
          <cell r="AP39">
            <v>0.3</v>
          </cell>
          <cell r="AQ39">
            <v>0.3</v>
          </cell>
          <cell r="AR39">
            <v>0.3</v>
          </cell>
          <cell r="AS39">
            <v>0</v>
          </cell>
          <cell r="AT39">
            <v>0</v>
          </cell>
          <cell r="AU39">
            <v>0</v>
          </cell>
          <cell r="AV39">
            <v>1.2210000000000001</v>
          </cell>
          <cell r="AW39">
            <v>0</v>
          </cell>
          <cell r="AX39">
            <v>1.5149999999999999</v>
          </cell>
          <cell r="AY39">
            <v>0</v>
          </cell>
          <cell r="AZ39">
            <v>0</v>
          </cell>
        </row>
        <row r="40">
          <cell r="A40" t="str">
            <v>EL/USD-91</v>
          </cell>
          <cell r="C40" t="str">
            <v xml:space="preserve">    Euronota XCI (Libor + 575 p.b.)</v>
          </cell>
          <cell r="AP40">
            <v>0</v>
          </cell>
          <cell r="AQ40">
            <v>0</v>
          </cell>
          <cell r="AR40">
            <v>0</v>
          </cell>
          <cell r="AS40">
            <v>0</v>
          </cell>
          <cell r="AT40">
            <v>0</v>
          </cell>
          <cell r="AU40">
            <v>0</v>
          </cell>
          <cell r="AV40">
            <v>0</v>
          </cell>
          <cell r="AW40">
            <v>0</v>
          </cell>
        </row>
        <row r="41">
          <cell r="A41" t="str">
            <v>EL/EUR-81</v>
          </cell>
          <cell r="C41" t="str">
            <v xml:space="preserve">    Euronota LXXXI Euro (6 cup. Fijos)</v>
          </cell>
          <cell r="AP41">
            <v>0</v>
          </cell>
          <cell r="AQ41">
            <v>0</v>
          </cell>
          <cell r="AR41">
            <v>0</v>
          </cell>
          <cell r="AS41">
            <v>0</v>
          </cell>
          <cell r="AT41">
            <v>0</v>
          </cell>
          <cell r="AU41">
            <v>0</v>
          </cell>
          <cell r="AV41">
            <v>0</v>
          </cell>
          <cell r="AW41">
            <v>0</v>
          </cell>
        </row>
        <row r="42">
          <cell r="A42" t="str">
            <v>EL/EUR-90</v>
          </cell>
          <cell r="C42" t="str">
            <v xml:space="preserve">    Euronota XC Euro (9,5%)</v>
          </cell>
          <cell r="AP42">
            <v>0</v>
          </cell>
          <cell r="AQ42">
            <v>0</v>
          </cell>
          <cell r="AR42">
            <v>0</v>
          </cell>
          <cell r="AS42">
            <v>0</v>
          </cell>
          <cell r="AT42">
            <v>0</v>
          </cell>
          <cell r="AU42">
            <v>0</v>
          </cell>
          <cell r="AV42">
            <v>0</v>
          </cell>
          <cell r="AW42">
            <v>0</v>
          </cell>
        </row>
        <row r="43">
          <cell r="A43" t="str">
            <v>EL/EUR-92</v>
          </cell>
          <cell r="B43" t="str">
            <v>DE0002923851</v>
          </cell>
          <cell r="C43" t="str">
            <v xml:space="preserve">    Euronota XCII Euro (15% y 8%)</v>
          </cell>
          <cell r="AP43">
            <v>0.15303599999999998</v>
          </cell>
          <cell r="AQ43">
            <v>0.16504199999999999</v>
          </cell>
          <cell r="AR43">
            <v>0.16504199999999999</v>
          </cell>
          <cell r="AS43">
            <v>0.15789585613919999</v>
          </cell>
          <cell r="AT43">
            <v>0</v>
          </cell>
          <cell r="AU43">
            <v>0</v>
          </cell>
          <cell r="AV43">
            <v>0.74366277175749096</v>
          </cell>
          <cell r="AW43">
            <v>0.66562328359132605</v>
          </cell>
          <cell r="AX43">
            <v>0</v>
          </cell>
          <cell r="AY43">
            <v>0</v>
          </cell>
          <cell r="AZ43">
            <v>0</v>
          </cell>
        </row>
        <row r="44">
          <cell r="A44" t="str">
            <v>EL/EUR-107</v>
          </cell>
          <cell r="B44" t="str">
            <v>XSO105694789</v>
          </cell>
          <cell r="C44" t="str">
            <v xml:space="preserve">    Euronota CVII Euro (10%)</v>
          </cell>
          <cell r="AP44">
            <v>2.2299283656000002</v>
          </cell>
          <cell r="AQ44">
            <v>0.77936499999999997</v>
          </cell>
          <cell r="AR44">
            <v>0.77936499999999997</v>
          </cell>
          <cell r="AS44">
            <v>0.74567944556540078</v>
          </cell>
          <cell r="AT44">
            <v>0</v>
          </cell>
          <cell r="AU44">
            <v>0</v>
          </cell>
          <cell r="AV44">
            <v>3.4952109083219853</v>
          </cell>
          <cell r="AW44">
            <v>3.1210499062676051</v>
          </cell>
          <cell r="AX44">
            <v>0.86918801914820942</v>
          </cell>
          <cell r="AY44">
            <v>0</v>
          </cell>
          <cell r="AZ44">
            <v>0</v>
          </cell>
        </row>
        <row r="45">
          <cell r="A45" t="str">
            <v>EL/EUR-108</v>
          </cell>
          <cell r="C45" t="str">
            <v xml:space="preserve">    Euronota CVIII Euro (10,25%)</v>
          </cell>
          <cell r="AP45">
            <v>0</v>
          </cell>
          <cell r="AQ45">
            <v>0</v>
          </cell>
          <cell r="AR45">
            <v>0</v>
          </cell>
          <cell r="AS45">
            <v>0</v>
          </cell>
          <cell r="AT45">
            <v>0</v>
          </cell>
          <cell r="AU45">
            <v>0</v>
          </cell>
          <cell r="AV45">
            <v>0</v>
          </cell>
          <cell r="AW45">
            <v>0</v>
          </cell>
        </row>
        <row r="47">
          <cell r="C47" t="str">
            <v>BONO CUPON CERO</v>
          </cell>
          <cell r="AP47">
            <v>1.7837799999999999</v>
          </cell>
          <cell r="AQ47">
            <v>33.861260810240005</v>
          </cell>
          <cell r="AR47">
            <v>33.861260810240005</v>
          </cell>
          <cell r="AS47">
            <v>16.4543</v>
          </cell>
          <cell r="AT47">
            <v>61.733528870400008</v>
          </cell>
          <cell r="AU47">
            <v>71.662247999999991</v>
          </cell>
          <cell r="AV47">
            <v>46.48251645714285</v>
          </cell>
          <cell r="AW47">
            <v>44.983212270000024</v>
          </cell>
          <cell r="AX47">
            <v>40.340652691545159</v>
          </cell>
          <cell r="AY47">
            <v>31.055487611875972</v>
          </cell>
          <cell r="AZ47">
            <v>8.8549658372265423</v>
          </cell>
        </row>
        <row r="48">
          <cell r="A48" t="str">
            <v>ZCBMA00</v>
          </cell>
          <cell r="AV48">
            <v>0</v>
          </cell>
          <cell r="AW48">
            <v>0</v>
          </cell>
          <cell r="AX48">
            <v>0</v>
          </cell>
          <cell r="AY48">
            <v>0</v>
          </cell>
          <cell r="AZ48">
            <v>0</v>
          </cell>
        </row>
        <row r="49">
          <cell r="A49" t="str">
            <v>ZCBMB01</v>
          </cell>
          <cell r="AV49">
            <v>0</v>
          </cell>
          <cell r="AW49">
            <v>0</v>
          </cell>
          <cell r="AX49">
            <v>0</v>
          </cell>
          <cell r="AY49">
            <v>0</v>
          </cell>
          <cell r="AZ49">
            <v>0</v>
          </cell>
        </row>
        <row r="50">
          <cell r="A50" t="str">
            <v>ZCBMC01</v>
          </cell>
          <cell r="AV50">
            <v>0</v>
          </cell>
          <cell r="AW50">
            <v>0</v>
          </cell>
          <cell r="AX50">
            <v>0</v>
          </cell>
          <cell r="AY50">
            <v>0</v>
          </cell>
          <cell r="AZ50">
            <v>0</v>
          </cell>
        </row>
        <row r="51">
          <cell r="A51" t="str">
            <v>ZCBMD02</v>
          </cell>
          <cell r="B51" t="str">
            <v>US040114BJ80</v>
          </cell>
          <cell r="AP51">
            <v>1.7837799999999999</v>
          </cell>
          <cell r="AQ51">
            <v>16.07042769984</v>
          </cell>
          <cell r="AR51">
            <v>16.07042769984</v>
          </cell>
          <cell r="AS51">
            <v>0</v>
          </cell>
          <cell r="AT51">
            <v>0</v>
          </cell>
          <cell r="AU51">
            <v>0</v>
          </cell>
          <cell r="AV51">
            <v>0</v>
          </cell>
          <cell r="AW51">
            <v>0</v>
          </cell>
          <cell r="AX51">
            <v>0</v>
          </cell>
          <cell r="AY51">
            <v>0</v>
          </cell>
          <cell r="AZ51">
            <v>0</v>
          </cell>
        </row>
        <row r="52">
          <cell r="A52" t="str">
            <v>ZCBME03</v>
          </cell>
          <cell r="B52" t="str">
            <v>US040114BK53</v>
          </cell>
          <cell r="AP52">
            <v>0</v>
          </cell>
          <cell r="AQ52">
            <v>16.263158710400003</v>
          </cell>
          <cell r="AR52">
            <v>16.263158710400003</v>
          </cell>
          <cell r="AS52">
            <v>14.883500000000002</v>
          </cell>
          <cell r="AT52">
            <v>57.092120870400009</v>
          </cell>
          <cell r="AU52">
            <v>64.970068799999993</v>
          </cell>
          <cell r="AV52">
            <v>41.418134057142851</v>
          </cell>
          <cell r="AW52">
            <v>40.343205360000027</v>
          </cell>
          <cell r="AX52">
            <v>36.642877156319578</v>
          </cell>
          <cell r="AY52">
            <v>27.135762927163327</v>
          </cell>
          <cell r="AZ52">
            <v>7.7057123765677584</v>
          </cell>
        </row>
        <row r="53">
          <cell r="A53" t="str">
            <v>ZCBMF04</v>
          </cell>
          <cell r="B53" t="str">
            <v>US040114BL37</v>
          </cell>
          <cell r="AP53">
            <v>0</v>
          </cell>
          <cell r="AQ53">
            <v>1.5276744</v>
          </cell>
          <cell r="AR53">
            <v>1.5276744</v>
          </cell>
          <cell r="AS53">
            <v>1.5708</v>
          </cell>
          <cell r="AT53">
            <v>4.6414080000000002</v>
          </cell>
          <cell r="AU53">
            <v>6.6921792000000009</v>
          </cell>
          <cell r="AV53">
            <v>5.0643824000000004</v>
          </cell>
          <cell r="AW53">
            <v>4.6400069099999994</v>
          </cell>
          <cell r="AX53">
            <v>3.6977755352255843</v>
          </cell>
          <cell r="AY53">
            <v>3.9197246847126443</v>
          </cell>
          <cell r="AZ53">
            <v>1.1492534606587845</v>
          </cell>
        </row>
        <row r="55">
          <cell r="A55" t="str">
            <v>TITULOS GOBIERNO PROVINCIAL</v>
          </cell>
        </row>
        <row r="57">
          <cell r="A57" t="str">
            <v>GPM02</v>
          </cell>
          <cell r="B57" t="str">
            <v>TMZA2</v>
          </cell>
          <cell r="AP57">
            <v>0</v>
          </cell>
          <cell r="AQ57">
            <v>0</v>
          </cell>
          <cell r="AR57">
            <v>0</v>
          </cell>
          <cell r="AS57">
            <v>0</v>
          </cell>
          <cell r="AT57">
            <v>0</v>
          </cell>
          <cell r="AU57">
            <v>0</v>
          </cell>
          <cell r="AV57">
            <v>0</v>
          </cell>
          <cell r="AW57">
            <v>0</v>
          </cell>
        </row>
        <row r="58">
          <cell r="A58" t="str">
            <v>GPM07-Aconcagua</v>
          </cell>
          <cell r="AP58">
            <v>0</v>
          </cell>
          <cell r="AQ58">
            <v>0</v>
          </cell>
          <cell r="AR58">
            <v>0</v>
          </cell>
          <cell r="AS58">
            <v>0</v>
          </cell>
          <cell r="AT58">
            <v>0</v>
          </cell>
          <cell r="AU58">
            <v>0</v>
          </cell>
          <cell r="AV58">
            <v>0</v>
          </cell>
          <cell r="AW58">
            <v>0</v>
          </cell>
        </row>
        <row r="61">
          <cell r="A61" t="str">
            <v>Para ingresar un nuevo bono insertar una fila sobre la línea</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8"/>
      <sheetName val="1 TRIM. 08"/>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INSTRUMENTO"/>
      <sheetName val="CARTERA FONDO"/>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english"/>
      <sheetName val="Macro"/>
      <sheetName val="Parque Automo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Parque Automotor"/>
      <sheetName val="country name lookup"/>
      <sheetName val="table1"/>
      <sheetName val="Cuadro5"/>
      <sheetName val="C Summary"/>
      <sheetName val="GR罠ICO DE FONDO POR AFILIADO"/>
      <sheetName val="fondo_promedio"/>
      <sheetName val="GRÁFICO_DE_FONDO_POR_AFILIADO"/>
      <sheetName val="Bench - 99"/>
      <sheetName val="CoefStocks"/>
      <sheetName val="SIGADE"/>
      <sheetName val="IN_Bond_instrument"/>
      <sheetName val="Table 1 (summary)"/>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 val="Datos_Caja"/>
      <sheetName val="Titulo_x_Pais"/>
      <sheetName val="%_Residual"/>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2004_K"/>
      <sheetName val="2004_Int"/>
      <sheetName val="2005_K"/>
      <sheetName val="2005_Int"/>
      <sheetName val="Resto_K"/>
      <sheetName val="Resto_Int"/>
      <sheetName val="Amort_Títulos"/>
      <sheetName val="INT__2006"/>
      <sheetName val="INT__2007"/>
      <sheetName val="int__2008"/>
      <sheetName val="int__resto"/>
      <sheetName val="Perfil Final Sigade"/>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2:P62"/>
  <sheetViews>
    <sheetView showGridLines="0" tabSelected="1" zoomScale="85" zoomScaleNormal="85" zoomScaleSheetLayoutView="85" workbookViewId="0">
      <selection activeCell="B5" sqref="B5:C5"/>
    </sheetView>
  </sheetViews>
  <sheetFormatPr baseColWidth="10" defaultColWidth="9.140625" defaultRowHeight="15"/>
  <cols>
    <col min="1" max="1" width="13" style="38" customWidth="1"/>
    <col min="2" max="2" width="15.5703125" style="38" customWidth="1"/>
    <col min="3" max="3" width="127" style="38" bestFit="1" customWidth="1"/>
    <col min="4" max="4" width="106.5703125" style="38" customWidth="1"/>
    <col min="5" max="5" width="19.42578125" style="38" bestFit="1" customWidth="1"/>
    <col min="6" max="6" width="10" style="47" bestFit="1" customWidth="1"/>
    <col min="7" max="9" width="12.42578125" style="47" bestFit="1" customWidth="1"/>
    <col min="10" max="11" width="14" style="47" bestFit="1" customWidth="1"/>
    <col min="12" max="16" width="9.140625" style="47" customWidth="1"/>
    <col min="17" max="16384" width="9.140625" style="38"/>
  </cols>
  <sheetData>
    <row r="2" spans="2:16" ht="15.75">
      <c r="B2" s="1224" t="s">
        <v>696</v>
      </c>
      <c r="C2" s="1225"/>
      <c r="F2" s="38"/>
      <c r="G2" s="38"/>
      <c r="H2" s="38"/>
      <c r="I2" s="38"/>
      <c r="J2" s="38"/>
      <c r="K2" s="38"/>
      <c r="L2" s="38"/>
      <c r="M2" s="38"/>
      <c r="N2" s="38"/>
      <c r="O2" s="38"/>
      <c r="P2" s="38"/>
    </row>
    <row r="3" spans="2:16" ht="15.75">
      <c r="B3" s="1226" t="s">
        <v>299</v>
      </c>
      <c r="C3" s="1225"/>
      <c r="F3" s="38"/>
      <c r="G3" s="38"/>
      <c r="H3" s="38"/>
      <c r="I3" s="38"/>
      <c r="J3" s="38"/>
      <c r="K3" s="38"/>
      <c r="L3" s="38"/>
      <c r="M3" s="38"/>
      <c r="N3" s="38"/>
      <c r="O3" s="38"/>
      <c r="P3" s="38"/>
    </row>
    <row r="4" spans="2:16" ht="31.5" thickBot="1">
      <c r="C4" s="39"/>
      <c r="F4" s="38"/>
      <c r="G4" s="38"/>
      <c r="H4" s="38"/>
      <c r="I4" s="38"/>
      <c r="J4" s="38"/>
      <c r="K4" s="38"/>
      <c r="L4" s="38"/>
      <c r="M4" s="38"/>
      <c r="N4" s="38"/>
      <c r="O4" s="38"/>
      <c r="P4" s="38"/>
    </row>
    <row r="5" spans="2:16" ht="19.5">
      <c r="B5" s="1242" t="s">
        <v>481</v>
      </c>
      <c r="C5" s="1243"/>
      <c r="F5" s="38"/>
      <c r="G5" s="38"/>
      <c r="H5" s="38"/>
      <c r="I5" s="38"/>
      <c r="J5" s="38"/>
      <c r="K5" s="38"/>
      <c r="L5" s="38"/>
      <c r="M5" s="38"/>
      <c r="N5" s="38"/>
      <c r="O5" s="38"/>
      <c r="P5" s="38"/>
    </row>
    <row r="6" spans="2:16" ht="16.5" thickBot="1">
      <c r="B6" s="1246"/>
      <c r="C6" s="1247"/>
      <c r="F6" s="38"/>
      <c r="G6" s="38"/>
      <c r="H6" s="38"/>
      <c r="I6" s="38"/>
      <c r="J6" s="38"/>
      <c r="K6" s="38"/>
      <c r="L6" s="38"/>
      <c r="M6" s="38"/>
      <c r="N6" s="38"/>
      <c r="O6" s="38"/>
      <c r="P6" s="38"/>
    </row>
    <row r="7" spans="2:16" ht="15.75" thickBot="1">
      <c r="F7" s="38"/>
      <c r="G7" s="38"/>
      <c r="H7" s="38"/>
      <c r="I7" s="38"/>
      <c r="J7" s="38"/>
      <c r="K7" s="38"/>
      <c r="L7" s="38"/>
      <c r="M7" s="38"/>
      <c r="N7" s="38"/>
      <c r="O7" s="38"/>
      <c r="P7" s="38"/>
    </row>
    <row r="8" spans="2:16" ht="16.5" thickBot="1">
      <c r="B8" s="1244" t="s">
        <v>164</v>
      </c>
      <c r="C8" s="1245"/>
      <c r="F8" s="38"/>
      <c r="G8" s="38"/>
      <c r="H8" s="38"/>
      <c r="I8" s="38"/>
      <c r="J8" s="38"/>
      <c r="K8" s="38"/>
      <c r="L8" s="38"/>
      <c r="M8" s="38"/>
      <c r="N8" s="38"/>
      <c r="O8" s="38"/>
      <c r="P8" s="38"/>
    </row>
    <row r="9" spans="2:16" ht="15.75" thickBot="1">
      <c r="F9" s="38"/>
      <c r="G9" s="38"/>
      <c r="H9" s="38"/>
      <c r="I9" s="38"/>
      <c r="J9" s="38"/>
      <c r="K9" s="38"/>
      <c r="L9" s="38"/>
      <c r="M9" s="38"/>
      <c r="N9" s="38"/>
      <c r="O9" s="38"/>
      <c r="P9" s="38"/>
    </row>
    <row r="10" spans="2:16" ht="16.5" thickBot="1">
      <c r="B10" s="40" t="s">
        <v>165</v>
      </c>
      <c r="C10" s="41" t="s">
        <v>166</v>
      </c>
      <c r="F10" s="38"/>
      <c r="G10" s="38"/>
      <c r="H10" s="38"/>
      <c r="I10" s="38"/>
      <c r="J10" s="38"/>
      <c r="K10" s="38"/>
      <c r="L10" s="38"/>
      <c r="M10" s="38"/>
      <c r="N10" s="38"/>
      <c r="O10" s="38"/>
      <c r="P10" s="38"/>
    </row>
    <row r="11" spans="2:16" ht="15.75">
      <c r="B11" s="1240" t="s">
        <v>863</v>
      </c>
      <c r="C11" s="1241"/>
      <c r="F11" s="38"/>
      <c r="G11" s="38"/>
      <c r="H11" s="38"/>
      <c r="I11" s="38"/>
      <c r="J11" s="38"/>
      <c r="K11" s="38"/>
      <c r="L11" s="38"/>
      <c r="M11" s="38"/>
      <c r="N11" s="38"/>
      <c r="O11" s="38"/>
      <c r="P11" s="38"/>
    </row>
    <row r="12" spans="2:16">
      <c r="B12" s="42" t="s">
        <v>167</v>
      </c>
      <c r="C12" s="43" t="s">
        <v>603</v>
      </c>
      <c r="F12" s="38"/>
      <c r="G12" s="38"/>
      <c r="H12" s="38"/>
      <c r="I12" s="38"/>
      <c r="J12" s="38"/>
      <c r="K12" s="38"/>
      <c r="L12" s="38"/>
      <c r="M12" s="38"/>
      <c r="N12" s="38"/>
      <c r="O12" s="38"/>
      <c r="P12" s="38"/>
    </row>
    <row r="13" spans="2:16">
      <c r="B13" s="42" t="s">
        <v>221</v>
      </c>
      <c r="C13" s="43" t="s">
        <v>637</v>
      </c>
      <c r="F13" s="38"/>
      <c r="G13" s="38"/>
      <c r="H13" s="38"/>
      <c r="I13" s="38"/>
      <c r="J13" s="38"/>
      <c r="K13" s="38"/>
      <c r="L13" s="38"/>
      <c r="M13" s="38"/>
      <c r="N13" s="38"/>
      <c r="O13" s="38"/>
      <c r="P13" s="38"/>
    </row>
    <row r="14" spans="2:16">
      <c r="B14" s="42" t="s">
        <v>256</v>
      </c>
      <c r="C14" s="43" t="s">
        <v>638</v>
      </c>
      <c r="F14" s="38"/>
      <c r="G14" s="38"/>
      <c r="H14" s="38"/>
      <c r="I14" s="38"/>
      <c r="J14" s="38"/>
      <c r="K14" s="38"/>
      <c r="L14" s="38"/>
      <c r="M14" s="38"/>
      <c r="N14" s="38"/>
      <c r="O14" s="38"/>
      <c r="P14" s="38"/>
    </row>
    <row r="15" spans="2:16">
      <c r="B15" s="42" t="s">
        <v>112</v>
      </c>
      <c r="C15" s="43" t="s">
        <v>639</v>
      </c>
      <c r="E15" s="44"/>
      <c r="F15" s="38"/>
      <c r="G15" s="38"/>
      <c r="H15" s="38"/>
      <c r="I15" s="38"/>
      <c r="J15" s="38"/>
      <c r="K15" s="38"/>
      <c r="L15" s="38"/>
      <c r="M15" s="38"/>
      <c r="N15" s="38"/>
      <c r="O15" s="38"/>
      <c r="P15" s="38"/>
    </row>
    <row r="16" spans="2:16">
      <c r="B16" s="42" t="s">
        <v>113</v>
      </c>
      <c r="C16" s="43" t="s">
        <v>640</v>
      </c>
      <c r="E16" s="44"/>
      <c r="F16" s="38"/>
      <c r="G16" s="38"/>
      <c r="H16" s="38"/>
      <c r="I16" s="38"/>
      <c r="J16" s="38"/>
      <c r="K16" s="38"/>
      <c r="L16" s="38"/>
      <c r="M16" s="38"/>
      <c r="N16" s="38"/>
      <c r="O16" s="38"/>
      <c r="P16" s="38"/>
    </row>
    <row r="17" spans="1:16">
      <c r="B17" s="42" t="s">
        <v>114</v>
      </c>
      <c r="C17" s="43" t="s">
        <v>641</v>
      </c>
      <c r="E17" s="44"/>
      <c r="F17" s="38"/>
      <c r="G17" s="38"/>
      <c r="H17" s="38"/>
      <c r="I17" s="38"/>
      <c r="J17" s="38"/>
      <c r="K17" s="38"/>
      <c r="L17" s="38"/>
      <c r="M17" s="38"/>
      <c r="N17" s="38"/>
      <c r="O17" s="38"/>
      <c r="P17" s="38"/>
    </row>
    <row r="18" spans="1:16">
      <c r="B18" s="42" t="s">
        <v>115</v>
      </c>
      <c r="C18" s="43" t="s">
        <v>604</v>
      </c>
      <c r="E18" s="44"/>
      <c r="F18" s="38"/>
      <c r="G18" s="38"/>
      <c r="H18" s="38"/>
      <c r="I18" s="38"/>
      <c r="J18" s="38"/>
      <c r="K18" s="38"/>
      <c r="L18" s="38"/>
      <c r="M18" s="38"/>
      <c r="N18" s="38"/>
      <c r="O18" s="38"/>
      <c r="P18" s="38"/>
    </row>
    <row r="19" spans="1:16">
      <c r="B19" s="42" t="s">
        <v>116</v>
      </c>
      <c r="C19" s="43" t="s">
        <v>605</v>
      </c>
      <c r="E19" s="44"/>
      <c r="F19" s="38"/>
      <c r="G19" s="38"/>
      <c r="H19" s="38"/>
      <c r="I19" s="38"/>
      <c r="J19" s="38"/>
      <c r="K19" s="38"/>
      <c r="L19" s="38"/>
      <c r="M19" s="38"/>
      <c r="N19" s="38"/>
      <c r="O19" s="38"/>
      <c r="P19" s="38"/>
    </row>
    <row r="20" spans="1:16">
      <c r="B20" s="42" t="s">
        <v>117</v>
      </c>
      <c r="C20" s="43" t="s">
        <v>606</v>
      </c>
      <c r="E20" s="44"/>
      <c r="F20" s="38"/>
      <c r="G20" s="38"/>
      <c r="H20" s="38"/>
      <c r="I20" s="38"/>
      <c r="J20" s="38"/>
      <c r="K20" s="38"/>
      <c r="L20" s="38"/>
      <c r="M20" s="38"/>
      <c r="N20" s="38"/>
      <c r="O20" s="38"/>
      <c r="P20" s="38"/>
    </row>
    <row r="21" spans="1:16" ht="15.75" thickBot="1">
      <c r="B21" s="45" t="s">
        <v>118</v>
      </c>
      <c r="C21" s="46" t="s">
        <v>643</v>
      </c>
      <c r="E21" s="44"/>
      <c r="F21" s="38"/>
      <c r="G21" s="38"/>
      <c r="H21" s="38"/>
      <c r="I21" s="38"/>
      <c r="J21" s="38"/>
      <c r="K21" s="38"/>
      <c r="L21" s="38"/>
      <c r="M21" s="38"/>
      <c r="N21" s="38"/>
      <c r="O21" s="38"/>
      <c r="P21" s="38"/>
    </row>
    <row r="22" spans="1:16" ht="15.75" thickBot="1">
      <c r="A22" s="47"/>
      <c r="B22" s="47"/>
      <c r="C22" s="47"/>
      <c r="D22" s="47"/>
      <c r="E22" s="47"/>
      <c r="F22" s="38"/>
      <c r="G22" s="38"/>
      <c r="H22" s="38"/>
      <c r="I22" s="38"/>
      <c r="J22" s="38"/>
      <c r="K22" s="38"/>
      <c r="L22" s="38"/>
      <c r="M22" s="38"/>
      <c r="N22" s="38"/>
      <c r="O22" s="38"/>
      <c r="P22" s="38"/>
    </row>
    <row r="23" spans="1:16" ht="15.75">
      <c r="B23" s="1240" t="s">
        <v>86</v>
      </c>
      <c r="C23" s="1241"/>
      <c r="F23" s="38"/>
      <c r="G23" s="38"/>
      <c r="H23" s="38"/>
      <c r="I23" s="38"/>
      <c r="J23" s="38"/>
      <c r="K23" s="38"/>
      <c r="L23" s="38"/>
      <c r="M23" s="38"/>
      <c r="N23" s="38"/>
      <c r="O23" s="38"/>
      <c r="P23" s="38"/>
    </row>
    <row r="24" spans="1:16">
      <c r="B24" s="48" t="s">
        <v>156</v>
      </c>
      <c r="C24" s="43" t="s">
        <v>864</v>
      </c>
      <c r="F24" s="38"/>
      <c r="G24" s="38"/>
      <c r="H24" s="38"/>
      <c r="I24" s="38"/>
      <c r="J24" s="38"/>
      <c r="K24" s="38"/>
      <c r="L24" s="38"/>
      <c r="M24" s="38"/>
      <c r="N24" s="38"/>
      <c r="O24" s="38"/>
      <c r="P24" s="38"/>
    </row>
    <row r="25" spans="1:16">
      <c r="B25" s="48" t="s">
        <v>157</v>
      </c>
      <c r="C25" s="43" t="s">
        <v>865</v>
      </c>
      <c r="F25" s="38"/>
      <c r="G25" s="38"/>
      <c r="H25" s="38"/>
      <c r="I25" s="38"/>
      <c r="J25" s="38"/>
      <c r="K25" s="38"/>
      <c r="L25" s="38"/>
      <c r="M25" s="38"/>
      <c r="N25" s="38"/>
      <c r="O25" s="38"/>
      <c r="P25" s="38"/>
    </row>
    <row r="26" spans="1:16">
      <c r="B26" s="42" t="s">
        <v>75</v>
      </c>
      <c r="C26" s="43" t="s">
        <v>847</v>
      </c>
      <c r="F26" s="38"/>
      <c r="G26" s="38"/>
      <c r="H26" s="38"/>
      <c r="I26" s="38"/>
      <c r="J26" s="38"/>
      <c r="K26" s="38"/>
      <c r="L26" s="38"/>
      <c r="M26" s="38"/>
      <c r="N26" s="38"/>
      <c r="O26" s="38"/>
      <c r="P26" s="38"/>
    </row>
    <row r="27" spans="1:16" ht="15.75" thickBot="1">
      <c r="B27" s="45" t="s">
        <v>846</v>
      </c>
      <c r="C27" s="49" t="s">
        <v>607</v>
      </c>
      <c r="F27" s="38"/>
      <c r="G27" s="38"/>
      <c r="H27" s="38"/>
      <c r="I27" s="38"/>
      <c r="J27" s="38"/>
      <c r="K27" s="38"/>
      <c r="L27" s="38"/>
      <c r="M27" s="38"/>
      <c r="N27" s="38"/>
      <c r="O27" s="38"/>
      <c r="P27" s="38"/>
    </row>
    <row r="28" spans="1:16" ht="15.75" thickBot="1">
      <c r="A28" s="47"/>
      <c r="B28" s="47"/>
      <c r="C28" s="47"/>
      <c r="D28" s="47"/>
      <c r="E28" s="47"/>
      <c r="F28" s="38"/>
      <c r="G28" s="38"/>
      <c r="H28" s="38"/>
      <c r="I28" s="38"/>
      <c r="J28" s="38"/>
      <c r="K28" s="38"/>
      <c r="L28" s="38"/>
      <c r="M28" s="38"/>
      <c r="N28" s="38"/>
      <c r="O28" s="38"/>
      <c r="P28" s="38"/>
    </row>
    <row r="29" spans="1:16" ht="15.75">
      <c r="B29" s="1238" t="s">
        <v>866</v>
      </c>
      <c r="C29" s="1239"/>
      <c r="D29" s="50"/>
      <c r="F29" s="38"/>
      <c r="G29" s="38"/>
      <c r="H29" s="38"/>
      <c r="I29" s="38"/>
      <c r="J29" s="38"/>
      <c r="K29" s="38"/>
      <c r="L29" s="38"/>
      <c r="M29" s="38"/>
      <c r="N29" s="38"/>
      <c r="O29" s="38"/>
      <c r="P29" s="38"/>
    </row>
    <row r="30" spans="1:16">
      <c r="B30" s="42" t="s">
        <v>119</v>
      </c>
      <c r="C30" s="43" t="s">
        <v>867</v>
      </c>
      <c r="D30" s="51"/>
      <c r="F30" s="38"/>
      <c r="G30" s="38"/>
      <c r="H30" s="38"/>
      <c r="I30" s="38"/>
      <c r="J30" s="38"/>
      <c r="K30" s="38"/>
      <c r="L30" s="38"/>
      <c r="M30" s="38"/>
      <c r="N30" s="38"/>
      <c r="O30" s="38"/>
      <c r="P30" s="38"/>
    </row>
    <row r="31" spans="1:16" ht="30">
      <c r="B31" s="42" t="s">
        <v>120</v>
      </c>
      <c r="C31" s="43" t="s">
        <v>694</v>
      </c>
      <c r="F31" s="38"/>
      <c r="G31" s="38"/>
      <c r="H31" s="38"/>
      <c r="I31" s="38"/>
      <c r="J31" s="38"/>
      <c r="K31" s="38"/>
      <c r="L31" s="38"/>
      <c r="M31" s="38"/>
      <c r="N31" s="38"/>
      <c r="O31" s="38"/>
      <c r="P31" s="38"/>
    </row>
    <row r="32" spans="1:16" ht="30">
      <c r="B32" s="42" t="s">
        <v>121</v>
      </c>
      <c r="C32" s="43" t="s">
        <v>695</v>
      </c>
      <c r="F32" s="38"/>
      <c r="G32" s="38"/>
      <c r="H32" s="38"/>
      <c r="I32" s="38"/>
      <c r="J32" s="38"/>
      <c r="K32" s="38"/>
      <c r="L32" s="38"/>
      <c r="M32" s="38"/>
      <c r="N32" s="38"/>
      <c r="O32" s="38"/>
      <c r="P32" s="38"/>
    </row>
    <row r="33" spans="1:16" ht="30">
      <c r="B33" s="42" t="s">
        <v>122</v>
      </c>
      <c r="C33" s="43" t="s">
        <v>807</v>
      </c>
      <c r="F33" s="38"/>
      <c r="G33" s="38"/>
      <c r="H33" s="38"/>
      <c r="I33" s="38"/>
      <c r="J33" s="38"/>
      <c r="K33" s="38"/>
      <c r="L33" s="38"/>
      <c r="M33" s="38"/>
      <c r="N33" s="38"/>
      <c r="O33" s="38"/>
      <c r="P33" s="38"/>
    </row>
    <row r="34" spans="1:16" ht="30">
      <c r="B34" s="42" t="s">
        <v>123</v>
      </c>
      <c r="C34" s="43" t="s">
        <v>808</v>
      </c>
      <c r="F34" s="38"/>
      <c r="G34" s="38"/>
      <c r="H34" s="38"/>
      <c r="I34" s="38"/>
      <c r="J34" s="38"/>
      <c r="K34" s="38"/>
      <c r="L34" s="38"/>
      <c r="M34" s="38"/>
      <c r="N34" s="38"/>
      <c r="O34" s="38"/>
      <c r="P34" s="38"/>
    </row>
    <row r="35" spans="1:16">
      <c r="B35" s="42" t="s">
        <v>124</v>
      </c>
      <c r="C35" s="43" t="s">
        <v>645</v>
      </c>
      <c r="F35" s="38"/>
      <c r="G35" s="38"/>
      <c r="H35" s="38"/>
      <c r="I35" s="38"/>
      <c r="J35" s="38"/>
      <c r="K35" s="38"/>
      <c r="L35" s="38"/>
      <c r="M35" s="38"/>
      <c r="N35" s="38"/>
      <c r="O35" s="38"/>
      <c r="P35" s="38"/>
    </row>
    <row r="36" spans="1:16">
      <c r="B36" s="42" t="s">
        <v>125</v>
      </c>
      <c r="C36" s="43" t="s">
        <v>646</v>
      </c>
      <c r="F36" s="38"/>
      <c r="G36" s="38"/>
      <c r="H36" s="38"/>
      <c r="I36" s="38"/>
      <c r="J36" s="38"/>
      <c r="K36" s="38"/>
      <c r="L36" s="38"/>
      <c r="M36" s="38"/>
      <c r="N36" s="38"/>
      <c r="O36" s="38"/>
      <c r="P36" s="38"/>
    </row>
    <row r="37" spans="1:16" ht="15.75" thickBot="1">
      <c r="B37" s="45" t="s">
        <v>126</v>
      </c>
      <c r="C37" s="49" t="s">
        <v>647</v>
      </c>
      <c r="F37" s="38"/>
      <c r="G37" s="38"/>
      <c r="H37" s="38"/>
      <c r="I37" s="38"/>
      <c r="J37" s="38"/>
      <c r="K37" s="38"/>
      <c r="L37" s="38"/>
      <c r="M37" s="38"/>
      <c r="N37" s="38"/>
      <c r="O37" s="38"/>
      <c r="P37" s="38"/>
    </row>
    <row r="38" spans="1:16" ht="15.75" thickBot="1">
      <c r="A38" s="47"/>
      <c r="B38" s="47"/>
      <c r="C38" s="47"/>
      <c r="D38" s="47"/>
      <c r="E38" s="47"/>
      <c r="F38" s="38"/>
      <c r="G38" s="38"/>
      <c r="H38" s="38"/>
      <c r="I38" s="38"/>
      <c r="J38" s="38"/>
      <c r="K38" s="38"/>
      <c r="L38" s="38"/>
      <c r="M38" s="38"/>
      <c r="N38" s="38"/>
      <c r="O38" s="38"/>
      <c r="P38" s="38"/>
    </row>
    <row r="39" spans="1:16" ht="15.75">
      <c r="B39" s="1240" t="s">
        <v>110</v>
      </c>
      <c r="C39" s="1241"/>
      <c r="F39" s="38"/>
      <c r="G39" s="38"/>
      <c r="H39" s="38"/>
      <c r="I39" s="38"/>
      <c r="J39" s="38"/>
      <c r="K39" s="38"/>
      <c r="L39" s="38"/>
      <c r="M39" s="38"/>
      <c r="N39" s="38"/>
      <c r="O39" s="38"/>
      <c r="P39" s="38"/>
    </row>
    <row r="40" spans="1:16">
      <c r="B40" s="42" t="s">
        <v>127</v>
      </c>
      <c r="C40" s="43" t="s">
        <v>111</v>
      </c>
      <c r="F40" s="38"/>
      <c r="G40" s="38"/>
      <c r="H40" s="38"/>
      <c r="I40" s="38"/>
      <c r="J40" s="38"/>
      <c r="K40" s="38"/>
      <c r="L40" s="38"/>
      <c r="M40" s="38"/>
      <c r="N40" s="38"/>
      <c r="O40" s="38"/>
      <c r="P40" s="38"/>
    </row>
    <row r="41" spans="1:16">
      <c r="B41" s="42" t="s">
        <v>128</v>
      </c>
      <c r="C41" s="43" t="s">
        <v>608</v>
      </c>
      <c r="F41" s="38"/>
      <c r="G41" s="38"/>
      <c r="H41" s="38"/>
      <c r="I41" s="38"/>
      <c r="J41" s="38"/>
      <c r="K41" s="38"/>
      <c r="L41" s="38"/>
      <c r="M41" s="38"/>
      <c r="N41" s="38"/>
      <c r="O41" s="38"/>
      <c r="P41" s="38"/>
    </row>
    <row r="42" spans="1:16">
      <c r="B42" s="42" t="s">
        <v>129</v>
      </c>
      <c r="C42" s="43" t="s">
        <v>252</v>
      </c>
      <c r="F42" s="38"/>
      <c r="G42" s="38"/>
      <c r="H42" s="38"/>
      <c r="I42" s="38"/>
      <c r="J42" s="38"/>
      <c r="K42" s="38"/>
      <c r="L42" s="38"/>
      <c r="M42" s="38"/>
      <c r="N42" s="38"/>
      <c r="O42" s="38"/>
      <c r="P42" s="38"/>
    </row>
    <row r="43" spans="1:16">
      <c r="B43" s="42" t="s">
        <v>130</v>
      </c>
      <c r="C43" s="43" t="s">
        <v>609</v>
      </c>
      <c r="F43" s="38"/>
      <c r="G43" s="38"/>
      <c r="H43" s="38"/>
      <c r="I43" s="38"/>
      <c r="J43" s="38"/>
      <c r="K43" s="38"/>
      <c r="L43" s="38"/>
      <c r="M43" s="38"/>
      <c r="N43" s="38"/>
      <c r="O43" s="38"/>
      <c r="P43" s="38"/>
    </row>
    <row r="44" spans="1:16">
      <c r="B44" s="42" t="s">
        <v>131</v>
      </c>
      <c r="C44" s="52" t="s">
        <v>648</v>
      </c>
      <c r="F44" s="38"/>
      <c r="G44" s="38"/>
      <c r="H44" s="38"/>
      <c r="I44" s="38"/>
      <c r="J44" s="38"/>
      <c r="K44" s="38"/>
      <c r="L44" s="38"/>
      <c r="M44" s="38"/>
      <c r="N44" s="38"/>
      <c r="O44" s="38"/>
      <c r="P44" s="38"/>
    </row>
    <row r="45" spans="1:16">
      <c r="B45" s="42" t="s">
        <v>76</v>
      </c>
      <c r="C45" s="52" t="s">
        <v>649</v>
      </c>
      <c r="F45" s="38"/>
      <c r="G45" s="38"/>
      <c r="H45" s="38"/>
      <c r="I45" s="38"/>
      <c r="J45" s="38"/>
      <c r="K45" s="38"/>
      <c r="L45" s="38"/>
      <c r="M45" s="38"/>
      <c r="N45" s="38"/>
      <c r="O45" s="38"/>
      <c r="P45" s="38"/>
    </row>
    <row r="46" spans="1:16" ht="15.75" thickBot="1">
      <c r="B46" s="45" t="s">
        <v>77</v>
      </c>
      <c r="C46" s="53" t="s">
        <v>650</v>
      </c>
      <c r="F46" s="38"/>
      <c r="G46" s="38"/>
      <c r="H46" s="38"/>
      <c r="I46" s="38"/>
      <c r="J46" s="38"/>
      <c r="K46" s="38"/>
      <c r="L46" s="38"/>
      <c r="M46" s="38"/>
      <c r="N46" s="38"/>
      <c r="O46" s="38"/>
      <c r="P46" s="38"/>
    </row>
    <row r="49" spans="6:16">
      <c r="F49" s="38"/>
      <c r="G49" s="38"/>
      <c r="H49" s="38"/>
      <c r="I49" s="38"/>
      <c r="J49" s="38"/>
      <c r="K49" s="38"/>
      <c r="L49" s="38"/>
      <c r="M49" s="38"/>
      <c r="N49" s="38"/>
      <c r="O49" s="38"/>
      <c r="P49" s="38"/>
    </row>
    <row r="62" spans="6:16">
      <c r="F62" s="38"/>
      <c r="G62" s="38"/>
      <c r="H62" s="38"/>
      <c r="I62" s="38"/>
      <c r="J62" s="38"/>
      <c r="K62" s="38"/>
      <c r="L62" s="38"/>
      <c r="M62" s="38"/>
      <c r="N62" s="38"/>
      <c r="O62" s="38"/>
      <c r="P62" s="38"/>
    </row>
  </sheetData>
  <mergeCells count="7">
    <mergeCell ref="B29:C29"/>
    <mergeCell ref="B39:C39"/>
    <mergeCell ref="B5:C5"/>
    <mergeCell ref="B8:C8"/>
    <mergeCell ref="B11:C11"/>
    <mergeCell ref="B23:C23"/>
    <mergeCell ref="B6:C6"/>
  </mergeCells>
  <phoneticPr fontId="18" type="noConversion"/>
  <hyperlinks>
    <hyperlink ref="B40" location="A.4.1!A1" display="A.4.1"/>
    <hyperlink ref="B30" location="A.3.1!A1" display="A.3.1"/>
    <hyperlink ref="B31:B37" location="A.16.1!A1" display="A.16.1!A1"/>
    <hyperlink ref="B41" location="A.4.2!A1" display="A.4.2"/>
    <hyperlink ref="B42" location="A.4.3!A1" display="A.4.3"/>
    <hyperlink ref="B24" location="A.2.1!A1" display="A.2.1"/>
    <hyperlink ref="B31" location="A.3.2!A1" display="A.3.2"/>
    <hyperlink ref="B32" location="A.3.3!A1" display="A.3.3"/>
    <hyperlink ref="B33" location="A.3.4!A1" display="A.3.4"/>
    <hyperlink ref="B34" location="A.3.5!A1" display="A.3.5"/>
    <hyperlink ref="B35" location="A.3.6!A1" display="A.3.6"/>
    <hyperlink ref="B36" location="A.3.7!A1" display="A.3.7"/>
    <hyperlink ref="B37" location="A.3.8!A1" display="A.3.8"/>
    <hyperlink ref="B43" location="A.4.4!A1" display="A.4.4"/>
    <hyperlink ref="B44" location="A.4.5!A1" display="A.4.5"/>
    <hyperlink ref="B45" location="A.4.6!A1" display="A.4.6"/>
    <hyperlink ref="B46" location="A.4.7!A1" display="A.4.7"/>
    <hyperlink ref="B12" location="A.1.1!A1" display="A.1.1"/>
    <hyperlink ref="B13" location="A.1.2!A1" display="A.1.2"/>
    <hyperlink ref="B14" location="A.1.3!A1" display="A.1.3"/>
    <hyperlink ref="B15" location="A.1.4!A1" display="A.1.4"/>
    <hyperlink ref="B16" location="A.1.5!A1" display="A.1.5"/>
    <hyperlink ref="B17" location="A.1.6!A1" display="A.1.6"/>
    <hyperlink ref="B18" location="A.1.7!A1" display="A.1.7"/>
    <hyperlink ref="B19" location="A.1.8!A1" display="A.1.8"/>
    <hyperlink ref="B20" location="A.1.9!A1" display="A.1.9"/>
    <hyperlink ref="B21" location="A.1.10!A1" display="A.1.10"/>
    <hyperlink ref="B25" location="A.2.2!A1" display="A.2.2"/>
    <hyperlink ref="B27" location="A.2.4!A1" display="A.2.4"/>
    <hyperlink ref="B26" location="A.2.3!A1" display="A.2.3"/>
  </hyperlinks>
  <printOptions horizontalCentered="1"/>
  <pageMargins left="0.39370078740157483" right="0.39370078740157483" top="0.19685039370078741" bottom="0.19685039370078741" header="0.15748031496062992" footer="0"/>
  <pageSetup paperSize="9" scale="76" orientation="portrait" horizontalDpi="4294967294" verticalDpi="4294967294" r:id="rId1"/>
  <headerFooter differentFirst="1" scaleWithDoc="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284"/>
  <sheetViews>
    <sheetView showGridLines="0" showRuler="0" zoomScale="85" zoomScaleNormal="85" zoomScaleSheetLayoutView="85" workbookViewId="0"/>
  </sheetViews>
  <sheetFormatPr baseColWidth="10" defaultColWidth="11.42578125" defaultRowHeight="12.75"/>
  <cols>
    <col min="1" max="1" width="6.85546875" style="288" customWidth="1"/>
    <col min="2" max="2" width="12.5703125" style="288" customWidth="1"/>
    <col min="3" max="3" width="62" style="288" customWidth="1"/>
    <col min="4" max="4" width="12.42578125" style="288" bestFit="1" customWidth="1"/>
    <col min="5" max="5" width="13.28515625" style="288" customWidth="1"/>
    <col min="6" max="8" width="18.140625" style="288" customWidth="1"/>
    <col min="9" max="9" width="15.42578125" style="288" bestFit="1" customWidth="1"/>
    <col min="10" max="11" width="14.140625" style="288" bestFit="1" customWidth="1"/>
    <col min="12" max="14" width="13.140625" style="288" bestFit="1" customWidth="1"/>
    <col min="15" max="16384" width="11.42578125" style="288"/>
  </cols>
  <sheetData>
    <row r="1" spans="1:14" ht="14.25">
      <c r="A1" s="1" t="s">
        <v>216</v>
      </c>
      <c r="B1" s="286"/>
    </row>
    <row r="2" spans="1:14" s="286" customFormat="1" ht="15">
      <c r="B2" s="4" t="s">
        <v>696</v>
      </c>
      <c r="C2" s="9"/>
      <c r="D2" s="9"/>
      <c r="E2" s="9"/>
      <c r="F2" s="9"/>
      <c r="G2" s="9"/>
      <c r="H2" s="430"/>
      <c r="I2" s="288"/>
      <c r="J2" s="288"/>
      <c r="K2" s="288"/>
      <c r="L2" s="288"/>
      <c r="M2" s="288"/>
      <c r="N2" s="288"/>
    </row>
    <row r="3" spans="1:14" s="286" customFormat="1" ht="15">
      <c r="B3" s="4" t="s">
        <v>299</v>
      </c>
      <c r="C3" s="9"/>
      <c r="D3" s="9"/>
      <c r="E3" s="9"/>
      <c r="F3" s="9"/>
      <c r="G3" s="9"/>
      <c r="H3" s="431"/>
      <c r="I3" s="288"/>
      <c r="J3" s="288"/>
      <c r="K3" s="288"/>
      <c r="L3" s="288"/>
      <c r="M3" s="288"/>
      <c r="N3" s="288"/>
    </row>
    <row r="4" spans="1:14" s="287" customFormat="1">
      <c r="B4" s="135"/>
      <c r="C4" s="135"/>
      <c r="D4" s="135"/>
      <c r="E4" s="135"/>
      <c r="F4" s="135"/>
      <c r="G4" s="135"/>
      <c r="H4" s="432"/>
      <c r="I4" s="288"/>
      <c r="J4" s="288"/>
      <c r="K4" s="288"/>
      <c r="L4" s="288"/>
      <c r="M4" s="288"/>
      <c r="N4" s="288"/>
    </row>
    <row r="5" spans="1:14" s="287" customFormat="1">
      <c r="B5" s="135"/>
      <c r="C5" s="135"/>
      <c r="D5" s="135"/>
      <c r="E5" s="135"/>
      <c r="F5" s="135"/>
      <c r="G5" s="135"/>
      <c r="H5" s="432"/>
      <c r="I5" s="288"/>
      <c r="J5" s="288"/>
      <c r="K5" s="288"/>
      <c r="L5" s="288"/>
      <c r="M5" s="288"/>
      <c r="N5" s="288"/>
    </row>
    <row r="6" spans="1:14" ht="16.5">
      <c r="B6" s="1309" t="s">
        <v>515</v>
      </c>
      <c r="C6" s="1309"/>
      <c r="D6" s="1309"/>
      <c r="E6" s="1309"/>
      <c r="F6" s="1309"/>
      <c r="G6" s="1309"/>
      <c r="H6" s="1309"/>
    </row>
    <row r="7" spans="1:14" ht="16.5">
      <c r="B7" s="1309" t="s">
        <v>516</v>
      </c>
      <c r="C7" s="1309"/>
      <c r="D7" s="1309"/>
      <c r="E7" s="1309"/>
      <c r="F7" s="1309"/>
      <c r="G7" s="1309"/>
      <c r="H7" s="1309"/>
    </row>
    <row r="8" spans="1:14" ht="15">
      <c r="B8" s="1278" t="s">
        <v>870</v>
      </c>
      <c r="C8" s="1278"/>
      <c r="D8" s="1278"/>
      <c r="E8" s="1278"/>
      <c r="F8" s="1278"/>
      <c r="G8" s="1278"/>
      <c r="H8" s="1278"/>
    </row>
    <row r="9" spans="1:14" s="287" customFormat="1">
      <c r="B9" s="433"/>
      <c r="C9" s="433"/>
      <c r="D9" s="433"/>
      <c r="E9" s="433"/>
      <c r="F9" s="433"/>
      <c r="G9" s="433"/>
      <c r="H9" s="433"/>
      <c r="I9" s="288"/>
      <c r="J9" s="288"/>
      <c r="K9" s="288"/>
      <c r="L9" s="288"/>
      <c r="M9" s="288"/>
      <c r="N9" s="288"/>
    </row>
    <row r="10" spans="1:14" s="287" customFormat="1">
      <c r="B10" s="434"/>
      <c r="C10" s="135"/>
      <c r="D10" s="135"/>
      <c r="E10" s="135"/>
      <c r="F10" s="135"/>
      <c r="G10" s="135"/>
      <c r="H10" s="432"/>
      <c r="I10" s="288"/>
      <c r="J10" s="288"/>
      <c r="K10" s="288"/>
      <c r="L10" s="288"/>
      <c r="M10" s="288"/>
      <c r="N10" s="288"/>
    </row>
    <row r="11" spans="1:14" ht="13.5" thickBot="1">
      <c r="B11" s="9"/>
      <c r="C11" s="9"/>
      <c r="D11" s="435"/>
      <c r="E11" s="9"/>
      <c r="F11" s="9"/>
      <c r="G11" s="9"/>
      <c r="H11" s="436" t="s">
        <v>289</v>
      </c>
    </row>
    <row r="12" spans="1:14" s="437" customFormat="1" ht="13.5" thickTop="1">
      <c r="B12" s="1279" t="s">
        <v>290</v>
      </c>
      <c r="C12" s="1282" t="s">
        <v>285</v>
      </c>
      <c r="D12" s="1297" t="s">
        <v>228</v>
      </c>
      <c r="E12" s="1285" t="s">
        <v>286</v>
      </c>
      <c r="F12" s="1288" t="s">
        <v>291</v>
      </c>
      <c r="G12" s="1288" t="s">
        <v>322</v>
      </c>
      <c r="H12" s="1288" t="s">
        <v>323</v>
      </c>
      <c r="I12" s="288"/>
      <c r="J12" s="288"/>
      <c r="K12" s="288"/>
      <c r="L12" s="288"/>
      <c r="M12" s="288"/>
      <c r="N12" s="288"/>
    </row>
    <row r="13" spans="1:14" s="437" customFormat="1">
      <c r="B13" s="1280"/>
      <c r="C13" s="1283"/>
      <c r="D13" s="1298"/>
      <c r="E13" s="1286"/>
      <c r="F13" s="1289"/>
      <c r="G13" s="1289"/>
      <c r="H13" s="1289"/>
      <c r="I13" s="288"/>
      <c r="J13" s="288"/>
      <c r="K13" s="288"/>
      <c r="L13" s="288"/>
      <c r="M13" s="288"/>
      <c r="N13" s="288"/>
    </row>
    <row r="14" spans="1:14" s="437" customFormat="1">
      <c r="B14" s="1280"/>
      <c r="C14" s="1283"/>
      <c r="D14" s="1298"/>
      <c r="E14" s="1286"/>
      <c r="F14" s="1289"/>
      <c r="G14" s="1289"/>
      <c r="H14" s="1289"/>
      <c r="I14" s="288"/>
      <c r="J14" s="288"/>
      <c r="K14" s="288"/>
      <c r="L14" s="288"/>
      <c r="M14" s="288"/>
      <c r="N14" s="288"/>
    </row>
    <row r="15" spans="1:14" s="437" customFormat="1">
      <c r="B15" s="1280"/>
      <c r="C15" s="1283"/>
      <c r="D15" s="1298"/>
      <c r="E15" s="1286"/>
      <c r="F15" s="1289"/>
      <c r="G15" s="1289"/>
      <c r="H15" s="1289"/>
      <c r="I15" s="288"/>
      <c r="J15" s="288"/>
      <c r="K15" s="365"/>
      <c r="L15" s="288"/>
      <c r="M15" s="288"/>
      <c r="N15" s="288"/>
    </row>
    <row r="16" spans="1:14" s="437" customFormat="1">
      <c r="B16" s="1281"/>
      <c r="C16" s="1284"/>
      <c r="D16" s="1299"/>
      <c r="E16" s="1287"/>
      <c r="F16" s="1290"/>
      <c r="G16" s="1290"/>
      <c r="H16" s="1290"/>
      <c r="I16" s="288"/>
      <c r="J16" s="288"/>
      <c r="K16" s="365"/>
      <c r="L16" s="288"/>
      <c r="M16" s="288"/>
      <c r="N16" s="288"/>
    </row>
    <row r="17" spans="2:14" s="437" customFormat="1" ht="14.25">
      <c r="B17" s="438"/>
      <c r="C17" s="439"/>
      <c r="D17" s="440"/>
      <c r="E17" s="441"/>
      <c r="F17" s="442"/>
      <c r="G17" s="442"/>
      <c r="H17" s="443"/>
      <c r="I17" s="288"/>
      <c r="J17" s="288"/>
      <c r="K17" s="288"/>
      <c r="L17" s="288"/>
      <c r="M17" s="288"/>
      <c r="N17" s="288"/>
    </row>
    <row r="18" spans="2:14" s="444" customFormat="1" ht="15.75">
      <c r="B18" s="438"/>
      <c r="C18" s="385" t="s">
        <v>300</v>
      </c>
      <c r="D18" s="440"/>
      <c r="E18" s="441"/>
      <c r="F18" s="326">
        <f>+F20+F44+F56</f>
        <v>112615740.42466457</v>
      </c>
      <c r="G18" s="326">
        <f>+G20+G44+G56</f>
        <v>112608989.37449858</v>
      </c>
      <c r="H18" s="327">
        <f>+H20+H44+H56</f>
        <v>112641445.21100242</v>
      </c>
      <c r="I18" s="365"/>
      <c r="J18" s="365"/>
      <c r="K18" s="288"/>
      <c r="L18" s="288"/>
      <c r="M18" s="288"/>
      <c r="N18" s="288"/>
    </row>
    <row r="19" spans="2:14" s="437" customFormat="1" ht="14.25">
      <c r="B19" s="438"/>
      <c r="C19" s="439"/>
      <c r="D19" s="440"/>
      <c r="E19" s="441"/>
      <c r="F19" s="442"/>
      <c r="G19" s="442"/>
      <c r="H19" s="443"/>
      <c r="I19" s="365"/>
      <c r="J19" s="288"/>
      <c r="K19" s="288"/>
      <c r="L19" s="288"/>
      <c r="M19" s="288"/>
      <c r="N19" s="288"/>
    </row>
    <row r="20" spans="2:14" s="451" customFormat="1" ht="15">
      <c r="B20" s="445"/>
      <c r="C20" s="446" t="s">
        <v>676</v>
      </c>
      <c r="D20" s="447"/>
      <c r="E20" s="448"/>
      <c r="F20" s="449">
        <f>SUM(F21:F42)</f>
        <v>111637507.82403125</v>
      </c>
      <c r="G20" s="449">
        <f>SUM(G21:G42)</f>
        <v>111630756.77386525</v>
      </c>
      <c r="H20" s="450">
        <f>SUM(H21:H42)</f>
        <v>111630756.77387126</v>
      </c>
      <c r="I20" s="365"/>
      <c r="J20" s="365"/>
      <c r="K20" s="288"/>
      <c r="L20" s="288"/>
      <c r="M20" s="288"/>
      <c r="N20" s="288"/>
    </row>
    <row r="21" spans="2:14" s="437" customFormat="1" ht="14.25">
      <c r="B21" s="452">
        <v>41766</v>
      </c>
      <c r="C21" s="453" t="s">
        <v>560</v>
      </c>
      <c r="D21" s="454">
        <v>8.7499999999999994E-2</v>
      </c>
      <c r="E21" s="441">
        <v>2024</v>
      </c>
      <c r="F21" s="339">
        <v>40522.51</v>
      </c>
      <c r="G21" s="339">
        <v>33771.459834000001</v>
      </c>
      <c r="H21" s="455">
        <v>33771.459840000003</v>
      </c>
      <c r="I21" s="365"/>
      <c r="J21" s="405"/>
      <c r="K21" s="288"/>
      <c r="L21" s="288"/>
      <c r="M21" s="288"/>
      <c r="N21" s="288"/>
    </row>
    <row r="22" spans="2:14" s="437" customFormat="1" ht="14.25">
      <c r="B22" s="452">
        <v>42285</v>
      </c>
      <c r="C22" s="456" t="s">
        <v>745</v>
      </c>
      <c r="D22" s="454">
        <v>0.08</v>
      </c>
      <c r="E22" s="441">
        <v>2021</v>
      </c>
      <c r="F22" s="339">
        <v>9346.9269999999997</v>
      </c>
      <c r="G22" s="339">
        <v>9346.9269999999997</v>
      </c>
      <c r="H22" s="455">
        <v>9346.9269999999997</v>
      </c>
      <c r="I22" s="365"/>
      <c r="J22" s="405"/>
      <c r="K22" s="288"/>
      <c r="L22" s="288"/>
      <c r="M22" s="288"/>
      <c r="N22" s="288"/>
    </row>
    <row r="23" spans="2:14" s="437" customFormat="1" ht="14.25">
      <c r="B23" s="452">
        <v>42587</v>
      </c>
      <c r="C23" s="453" t="s">
        <v>746</v>
      </c>
      <c r="D23" s="454">
        <v>0.01</v>
      </c>
      <c r="E23" s="441">
        <v>2023</v>
      </c>
      <c r="F23" s="339">
        <v>29802.106</v>
      </c>
      <c r="G23" s="339">
        <v>29802.106</v>
      </c>
      <c r="H23" s="455">
        <v>29802.106</v>
      </c>
      <c r="I23" s="365"/>
      <c r="J23" s="405"/>
      <c r="K23" s="288"/>
      <c r="L23" s="288"/>
      <c r="M23" s="288"/>
      <c r="N23" s="288"/>
    </row>
    <row r="24" spans="2:14" s="437" customFormat="1" ht="14.25">
      <c r="B24" s="452">
        <v>42843</v>
      </c>
      <c r="C24" s="453" t="s">
        <v>498</v>
      </c>
      <c r="D24" s="454">
        <v>5.7500000000000002E-2</v>
      </c>
      <c r="E24" s="441">
        <v>2025</v>
      </c>
      <c r="F24" s="339">
        <v>2092.8339999999998</v>
      </c>
      <c r="G24" s="339">
        <v>2092.8339999999998</v>
      </c>
      <c r="H24" s="455">
        <v>2092.8339999999998</v>
      </c>
      <c r="I24" s="365"/>
      <c r="J24" s="405"/>
      <c r="K24" s="288"/>
      <c r="L24" s="288"/>
      <c r="M24" s="288"/>
      <c r="N24" s="288"/>
    </row>
    <row r="25" spans="2:14" s="437" customFormat="1" ht="14.25">
      <c r="B25" s="452">
        <v>42843</v>
      </c>
      <c r="C25" s="453" t="s">
        <v>499</v>
      </c>
      <c r="D25" s="454">
        <v>7.6249999999999998E-2</v>
      </c>
      <c r="E25" s="441">
        <v>2037</v>
      </c>
      <c r="F25" s="339">
        <v>4366.6949999999997</v>
      </c>
      <c r="G25" s="339">
        <v>4366.6949999999997</v>
      </c>
      <c r="H25" s="455">
        <v>4366.6949999999997</v>
      </c>
      <c r="I25" s="365"/>
      <c r="J25" s="405"/>
      <c r="K25" s="288"/>
      <c r="L25" s="288"/>
      <c r="M25" s="288"/>
      <c r="N25" s="288"/>
    </row>
    <row r="26" spans="2:14" s="437" customFormat="1" ht="14.25">
      <c r="B26" s="452">
        <v>44078</v>
      </c>
      <c r="C26" s="453" t="s">
        <v>776</v>
      </c>
      <c r="D26" s="454">
        <v>5.0000000000000001E-3</v>
      </c>
      <c r="E26" s="441">
        <v>2030</v>
      </c>
      <c r="F26" s="339">
        <v>16090612.052999999</v>
      </c>
      <c r="G26" s="339">
        <v>16090612.052999999</v>
      </c>
      <c r="H26" s="455">
        <v>16090612.052999999</v>
      </c>
      <c r="I26" s="365"/>
      <c r="J26" s="405"/>
      <c r="K26" s="288"/>
      <c r="L26" s="288"/>
      <c r="M26" s="288"/>
      <c r="N26" s="288"/>
    </row>
    <row r="27" spans="2:14" s="437" customFormat="1" ht="14.25">
      <c r="B27" s="452">
        <v>44078</v>
      </c>
      <c r="C27" s="453" t="s">
        <v>777</v>
      </c>
      <c r="D27" s="454">
        <v>1.125E-2</v>
      </c>
      <c r="E27" s="441">
        <v>2035</v>
      </c>
      <c r="F27" s="339">
        <v>20501717.796999998</v>
      </c>
      <c r="G27" s="339">
        <v>20501717.796999998</v>
      </c>
      <c r="H27" s="455">
        <v>20501717.796999998</v>
      </c>
      <c r="I27" s="365"/>
      <c r="J27" s="405"/>
      <c r="K27" s="288"/>
      <c r="L27" s="288"/>
      <c r="M27" s="288"/>
      <c r="N27" s="288"/>
    </row>
    <row r="28" spans="2:14" s="437" customFormat="1" ht="14.25">
      <c r="B28" s="452">
        <v>44078</v>
      </c>
      <c r="C28" s="453" t="s">
        <v>778</v>
      </c>
      <c r="D28" s="454">
        <v>0.02</v>
      </c>
      <c r="E28" s="441">
        <v>2038</v>
      </c>
      <c r="F28" s="339">
        <v>11405065.267000001</v>
      </c>
      <c r="G28" s="339">
        <v>11405065.267000001</v>
      </c>
      <c r="H28" s="455">
        <v>11405065.267000001</v>
      </c>
      <c r="I28" s="365"/>
      <c r="J28" s="405"/>
      <c r="K28" s="288"/>
      <c r="L28" s="288"/>
      <c r="M28" s="288"/>
      <c r="N28" s="288"/>
    </row>
    <row r="29" spans="2:14" s="437" customFormat="1" ht="14.25">
      <c r="B29" s="452">
        <v>44078</v>
      </c>
      <c r="C29" s="453" t="s">
        <v>779</v>
      </c>
      <c r="D29" s="454">
        <v>2.5000000000000001E-2</v>
      </c>
      <c r="E29" s="441">
        <v>2041</v>
      </c>
      <c r="F29" s="339">
        <v>10482111.278999999</v>
      </c>
      <c r="G29" s="339">
        <v>10482111.278999999</v>
      </c>
      <c r="H29" s="455">
        <v>10482111.278999999</v>
      </c>
      <c r="I29" s="365"/>
      <c r="J29" s="405"/>
      <c r="K29" s="288"/>
      <c r="L29" s="288"/>
      <c r="M29" s="288"/>
      <c r="N29" s="288"/>
    </row>
    <row r="30" spans="2:14" s="437" customFormat="1" ht="14.25">
      <c r="B30" s="452">
        <v>44078</v>
      </c>
      <c r="C30" s="453" t="s">
        <v>780</v>
      </c>
      <c r="D30" s="454">
        <v>0.01</v>
      </c>
      <c r="E30" s="441">
        <v>2029</v>
      </c>
      <c r="F30" s="339">
        <v>2635028.71</v>
      </c>
      <c r="G30" s="339">
        <v>2635028.71</v>
      </c>
      <c r="H30" s="455">
        <v>2635028.71</v>
      </c>
      <c r="I30" s="365"/>
      <c r="J30" s="405"/>
      <c r="K30" s="288"/>
      <c r="L30" s="288"/>
      <c r="M30" s="288"/>
      <c r="N30" s="288"/>
    </row>
    <row r="31" spans="2:14" s="437" customFormat="1" ht="14.25">
      <c r="B31" s="452">
        <v>44078</v>
      </c>
      <c r="C31" s="453" t="s">
        <v>781</v>
      </c>
      <c r="D31" s="454">
        <v>1.125E-2</v>
      </c>
      <c r="E31" s="441">
        <v>2046</v>
      </c>
      <c r="F31" s="339">
        <v>2091997.1240000001</v>
      </c>
      <c r="G31" s="339">
        <v>2091997.1240000001</v>
      </c>
      <c r="H31" s="455">
        <v>2091997.1240000001</v>
      </c>
      <c r="I31" s="365"/>
      <c r="J31" s="405"/>
      <c r="K31" s="288"/>
      <c r="L31" s="288"/>
      <c r="M31" s="288"/>
      <c r="N31" s="288"/>
    </row>
    <row r="32" spans="2:14" s="437" customFormat="1" ht="14.25">
      <c r="B32" s="452">
        <v>44078</v>
      </c>
      <c r="C32" s="457" t="s">
        <v>782</v>
      </c>
      <c r="D32" s="454">
        <v>5.0000000000000001E-3</v>
      </c>
      <c r="E32" s="441">
        <v>2030</v>
      </c>
      <c r="F32" s="339">
        <v>13517557.024</v>
      </c>
      <c r="G32" s="339">
        <v>13517557.024</v>
      </c>
      <c r="H32" s="455">
        <v>13517557.024</v>
      </c>
      <c r="I32" s="365"/>
      <c r="J32" s="405"/>
      <c r="K32" s="288"/>
      <c r="L32" s="288"/>
      <c r="M32" s="288"/>
      <c r="N32" s="288"/>
    </row>
    <row r="33" spans="2:14" s="437" customFormat="1" ht="14.25">
      <c r="B33" s="452">
        <v>44078</v>
      </c>
      <c r="C33" s="453" t="s">
        <v>783</v>
      </c>
      <c r="D33" s="454">
        <v>1.125E-2</v>
      </c>
      <c r="E33" s="441">
        <v>2035</v>
      </c>
      <c r="F33" s="339">
        <v>19069873.388</v>
      </c>
      <c r="G33" s="339">
        <v>19069873.388</v>
      </c>
      <c r="H33" s="455">
        <v>19069873.388</v>
      </c>
      <c r="J33" s="405"/>
      <c r="L33" s="288"/>
      <c r="M33" s="288"/>
      <c r="N33" s="288"/>
    </row>
    <row r="34" spans="2:14" s="437" customFormat="1" ht="14.25">
      <c r="B34" s="452">
        <v>44078</v>
      </c>
      <c r="C34" s="453" t="s">
        <v>784</v>
      </c>
      <c r="D34" s="454">
        <v>0.02</v>
      </c>
      <c r="E34" s="441">
        <v>2038</v>
      </c>
      <c r="F34" s="339">
        <v>7216657.0789999999</v>
      </c>
      <c r="G34" s="339">
        <v>7216657.0789999999</v>
      </c>
      <c r="H34" s="455">
        <v>7216657.0789999999</v>
      </c>
      <c r="J34" s="405"/>
      <c r="L34" s="288"/>
      <c r="M34" s="288"/>
      <c r="N34" s="288"/>
    </row>
    <row r="35" spans="2:14" s="437" customFormat="1" ht="14.25">
      <c r="B35" s="452">
        <v>44078</v>
      </c>
      <c r="C35" s="453" t="s">
        <v>785</v>
      </c>
      <c r="D35" s="454">
        <v>2.5000000000000001E-2</v>
      </c>
      <c r="E35" s="441">
        <v>2041</v>
      </c>
      <c r="F35" s="339">
        <v>1500107.0290000001</v>
      </c>
      <c r="G35" s="339">
        <v>1500107.0290000001</v>
      </c>
      <c r="H35" s="455">
        <v>1500107.0290000001</v>
      </c>
      <c r="J35" s="405"/>
      <c r="L35" s="288"/>
      <c r="M35" s="288"/>
      <c r="N35" s="288"/>
    </row>
    <row r="36" spans="2:14" s="437" customFormat="1" ht="14.25">
      <c r="B36" s="452">
        <v>44078</v>
      </c>
      <c r="C36" s="453" t="s">
        <v>786</v>
      </c>
      <c r="D36" s="454">
        <v>0.01</v>
      </c>
      <c r="E36" s="441">
        <v>2029</v>
      </c>
      <c r="F36" s="339">
        <v>2194279.804</v>
      </c>
      <c r="G36" s="339">
        <v>2194279.804</v>
      </c>
      <c r="H36" s="455">
        <v>2194279.804</v>
      </c>
      <c r="J36" s="405"/>
      <c r="L36" s="288"/>
      <c r="M36" s="288"/>
      <c r="N36" s="288"/>
    </row>
    <row r="37" spans="2:14" s="437" customFormat="1" ht="14.25">
      <c r="B37" s="452">
        <v>44078</v>
      </c>
      <c r="C37" s="453" t="s">
        <v>787</v>
      </c>
      <c r="D37" s="454">
        <v>1.25E-3</v>
      </c>
      <c r="E37" s="441">
        <v>2030</v>
      </c>
      <c r="F37" s="339">
        <v>1349844.6276780544</v>
      </c>
      <c r="G37" s="339">
        <v>1349844.6276780544</v>
      </c>
      <c r="H37" s="455">
        <v>1349844.6276780544</v>
      </c>
      <c r="J37" s="405"/>
      <c r="L37" s="288"/>
      <c r="M37" s="288"/>
      <c r="N37" s="288"/>
    </row>
    <row r="38" spans="2:14" s="437" customFormat="1" ht="14.25">
      <c r="B38" s="452">
        <v>44078</v>
      </c>
      <c r="C38" s="456" t="s">
        <v>788</v>
      </c>
      <c r="D38" s="454">
        <v>7.4999999999999997E-3</v>
      </c>
      <c r="E38" s="441">
        <v>2035</v>
      </c>
      <c r="F38" s="339">
        <v>346028.09727851767</v>
      </c>
      <c r="G38" s="339">
        <v>346028.09727851767</v>
      </c>
      <c r="H38" s="455">
        <v>346028.09727851767</v>
      </c>
      <c r="J38" s="405"/>
      <c r="L38" s="288"/>
      <c r="M38" s="288"/>
      <c r="N38" s="288"/>
    </row>
    <row r="39" spans="2:14" s="437" customFormat="1" ht="14.25">
      <c r="B39" s="452">
        <v>44078</v>
      </c>
      <c r="C39" s="457" t="s">
        <v>789</v>
      </c>
      <c r="D39" s="454">
        <v>1.4999999999999999E-2</v>
      </c>
      <c r="E39" s="441">
        <v>2038</v>
      </c>
      <c r="F39" s="339">
        <v>937274.81760277937</v>
      </c>
      <c r="G39" s="339">
        <v>937274.81760277937</v>
      </c>
      <c r="H39" s="455">
        <v>937274.81760277937</v>
      </c>
      <c r="J39" s="405"/>
      <c r="L39" s="288"/>
      <c r="M39" s="288"/>
      <c r="N39" s="288"/>
    </row>
    <row r="40" spans="2:14" s="437" customFormat="1" ht="14.25">
      <c r="B40" s="452">
        <v>44078</v>
      </c>
      <c r="C40" s="453" t="s">
        <v>790</v>
      </c>
      <c r="D40" s="454">
        <v>1.4999999999999999E-2</v>
      </c>
      <c r="E40" s="441">
        <v>2041</v>
      </c>
      <c r="F40" s="339">
        <v>1821195.0677475391</v>
      </c>
      <c r="G40" s="339">
        <v>1821195.0677475391</v>
      </c>
      <c r="H40" s="455">
        <v>1821195.0677475391</v>
      </c>
      <c r="J40" s="405"/>
      <c r="L40" s="288"/>
      <c r="M40" s="288"/>
      <c r="N40" s="288"/>
    </row>
    <row r="41" spans="2:14" s="437" customFormat="1" ht="14.25">
      <c r="B41" s="452">
        <v>44078</v>
      </c>
      <c r="C41" s="453" t="s">
        <v>791</v>
      </c>
      <c r="D41" s="454">
        <v>5.0000000000000001E-3</v>
      </c>
      <c r="E41" s="441">
        <v>2029</v>
      </c>
      <c r="F41" s="339">
        <v>104678.3277359583</v>
      </c>
      <c r="G41" s="339">
        <v>104678.3277359583</v>
      </c>
      <c r="H41" s="455">
        <v>104678.3277359583</v>
      </c>
      <c r="J41" s="405"/>
      <c r="L41" s="288"/>
      <c r="M41" s="288"/>
      <c r="N41" s="288"/>
    </row>
    <row r="42" spans="2:14" s="437" customFormat="1" ht="14.25">
      <c r="B42" s="452">
        <v>44078</v>
      </c>
      <c r="C42" s="456" t="s">
        <v>792</v>
      </c>
      <c r="D42" s="454">
        <v>7.4999999999999997E-3</v>
      </c>
      <c r="E42" s="441">
        <v>2046</v>
      </c>
      <c r="F42" s="339">
        <v>287349.25998841925</v>
      </c>
      <c r="G42" s="339">
        <v>287349.25998841925</v>
      </c>
      <c r="H42" s="455">
        <v>287349.25998841925</v>
      </c>
      <c r="J42" s="405"/>
      <c r="L42" s="288"/>
      <c r="M42" s="288"/>
      <c r="N42" s="288"/>
    </row>
    <row r="43" spans="2:14" s="437" customFormat="1" ht="14.25">
      <c r="B43" s="458"/>
      <c r="C43" s="453"/>
      <c r="D43" s="412"/>
      <c r="E43" s="441"/>
      <c r="F43" s="339"/>
      <c r="G43" s="339"/>
      <c r="H43" s="455"/>
      <c r="L43" s="288"/>
      <c r="M43" s="288"/>
      <c r="N43" s="288"/>
    </row>
    <row r="44" spans="2:14" s="460" customFormat="1" ht="30">
      <c r="B44" s="445"/>
      <c r="C44" s="459" t="s">
        <v>369</v>
      </c>
      <c r="D44" s="447"/>
      <c r="E44" s="448"/>
      <c r="F44" s="449">
        <f>SUM(F45:F54)</f>
        <v>978232.60063331947</v>
      </c>
      <c r="G44" s="449">
        <f>SUM(G45:G54)</f>
        <v>978232.60063331947</v>
      </c>
      <c r="H44" s="450">
        <f>SUM(H45:H54)</f>
        <v>997024.04920116335</v>
      </c>
      <c r="L44" s="288"/>
      <c r="M44" s="288"/>
      <c r="N44" s="288"/>
    </row>
    <row r="45" spans="2:14" s="437" customFormat="1" ht="14.25">
      <c r="B45" s="458">
        <v>37986</v>
      </c>
      <c r="C45" s="461" t="s">
        <v>566</v>
      </c>
      <c r="D45" s="462">
        <v>3.7499999999999999E-2</v>
      </c>
      <c r="E45" s="441">
        <v>2038</v>
      </c>
      <c r="F45" s="339">
        <v>30910.136999999999</v>
      </c>
      <c r="G45" s="339">
        <v>30910.136999999999</v>
      </c>
      <c r="H45" s="455">
        <v>30910.136999999999</v>
      </c>
      <c r="L45" s="288"/>
      <c r="M45" s="288"/>
      <c r="N45" s="288"/>
    </row>
    <row r="46" spans="2:14" s="437" customFormat="1" ht="14.25">
      <c r="B46" s="458">
        <v>37986</v>
      </c>
      <c r="C46" s="461" t="s">
        <v>567</v>
      </c>
      <c r="D46" s="462">
        <v>3.7499999999999999E-2</v>
      </c>
      <c r="E46" s="441">
        <v>2038</v>
      </c>
      <c r="F46" s="339">
        <v>35819.560000000005</v>
      </c>
      <c r="G46" s="339">
        <v>35819.560000000005</v>
      </c>
      <c r="H46" s="455">
        <v>35819.56</v>
      </c>
      <c r="I46" s="365"/>
      <c r="K46" s="288"/>
      <c r="L46" s="288"/>
      <c r="M46" s="288"/>
      <c r="N46" s="288"/>
    </row>
    <row r="47" spans="2:14" s="437" customFormat="1" ht="14.25">
      <c r="B47" s="458">
        <v>37986</v>
      </c>
      <c r="C47" s="461" t="s">
        <v>568</v>
      </c>
      <c r="D47" s="462">
        <v>3.7499999999999999E-2</v>
      </c>
      <c r="E47" s="441">
        <v>2038</v>
      </c>
      <c r="F47" s="339">
        <v>5874.1459999999997</v>
      </c>
      <c r="G47" s="339">
        <v>5874.1459999999997</v>
      </c>
      <c r="H47" s="455">
        <v>5874.1459999999997</v>
      </c>
      <c r="I47" s="365"/>
      <c r="K47" s="288"/>
      <c r="L47" s="288"/>
      <c r="M47" s="288"/>
      <c r="N47" s="288"/>
    </row>
    <row r="48" spans="2:14" s="437" customFormat="1" ht="14.25">
      <c r="B48" s="458">
        <v>37986</v>
      </c>
      <c r="C48" s="461" t="s">
        <v>569</v>
      </c>
      <c r="D48" s="462">
        <v>3.3799999999999997E-2</v>
      </c>
      <c r="E48" s="441">
        <v>2038</v>
      </c>
      <c r="F48" s="339">
        <v>658001.39432541979</v>
      </c>
      <c r="G48" s="339">
        <v>658001.39432541979</v>
      </c>
      <c r="H48" s="455">
        <v>658001.39432541979</v>
      </c>
      <c r="I48" s="365"/>
      <c r="K48" s="288"/>
      <c r="L48" s="288"/>
      <c r="M48" s="288"/>
      <c r="N48" s="288"/>
    </row>
    <row r="49" spans="2:14" s="437" customFormat="1" ht="14.25">
      <c r="B49" s="458">
        <v>37986</v>
      </c>
      <c r="C49" s="461" t="s">
        <v>570</v>
      </c>
      <c r="D49" s="462">
        <v>6.7000000000000002E-3</v>
      </c>
      <c r="E49" s="441">
        <v>2038</v>
      </c>
      <c r="F49" s="339">
        <v>155159.90833108654</v>
      </c>
      <c r="G49" s="339">
        <v>155159.90833108654</v>
      </c>
      <c r="H49" s="455">
        <v>155159.90833108654</v>
      </c>
      <c r="I49" s="365"/>
      <c r="K49" s="288"/>
      <c r="L49" s="288"/>
      <c r="M49" s="288"/>
      <c r="N49" s="288"/>
    </row>
    <row r="50" spans="2:14" s="437" customFormat="1" ht="14.25">
      <c r="B50" s="458">
        <v>37986</v>
      </c>
      <c r="C50" s="461" t="s">
        <v>571</v>
      </c>
      <c r="D50" s="462">
        <v>6.7000000000000002E-3</v>
      </c>
      <c r="E50" s="441">
        <v>2038</v>
      </c>
      <c r="F50" s="339">
        <v>7673.9732182978341</v>
      </c>
      <c r="G50" s="339">
        <v>7673.9732182978341</v>
      </c>
      <c r="H50" s="455">
        <v>7673.9732182978341</v>
      </c>
      <c r="I50" s="365"/>
      <c r="K50" s="288"/>
      <c r="L50" s="288"/>
      <c r="M50" s="288"/>
      <c r="N50" s="288"/>
    </row>
    <row r="51" spans="2:14" s="437" customFormat="1" ht="14.25">
      <c r="B51" s="458">
        <v>37986</v>
      </c>
      <c r="C51" s="461" t="s">
        <v>666</v>
      </c>
      <c r="D51" s="462">
        <v>8.2799999999999999E-2</v>
      </c>
      <c r="E51" s="441">
        <v>2033</v>
      </c>
      <c r="F51" s="339">
        <v>7915.3919999999998</v>
      </c>
      <c r="G51" s="339">
        <v>7915.3919999999998</v>
      </c>
      <c r="H51" s="455">
        <v>11097.68037</v>
      </c>
      <c r="I51" s="365"/>
      <c r="K51" s="288"/>
      <c r="L51" s="288"/>
      <c r="M51" s="288"/>
      <c r="N51" s="288"/>
    </row>
    <row r="52" spans="2:14" s="437" customFormat="1" ht="14.25">
      <c r="B52" s="458">
        <v>37986</v>
      </c>
      <c r="C52" s="461" t="s">
        <v>667</v>
      </c>
      <c r="D52" s="462">
        <v>8.2799999999999999E-2</v>
      </c>
      <c r="E52" s="441">
        <v>2033</v>
      </c>
      <c r="F52" s="339">
        <v>2989.8090000000002</v>
      </c>
      <c r="G52" s="339">
        <v>2989.8090000000002</v>
      </c>
      <c r="H52" s="455">
        <v>4191.8258299999998</v>
      </c>
      <c r="I52" s="365"/>
      <c r="K52" s="288"/>
      <c r="L52" s="288"/>
      <c r="M52" s="288"/>
      <c r="N52" s="288"/>
    </row>
    <row r="53" spans="2:14" s="437" customFormat="1" ht="14.25">
      <c r="B53" s="458">
        <v>37986</v>
      </c>
      <c r="C53" s="461" t="s">
        <v>572</v>
      </c>
      <c r="D53" s="463">
        <v>4.3299999999999998E-2</v>
      </c>
      <c r="E53" s="441">
        <v>2033</v>
      </c>
      <c r="F53" s="339">
        <v>50980.399029387983</v>
      </c>
      <c r="G53" s="339">
        <v>50980.399029387983</v>
      </c>
      <c r="H53" s="455">
        <v>60920.837624337204</v>
      </c>
      <c r="I53" s="365"/>
      <c r="K53" s="288"/>
      <c r="L53" s="288"/>
      <c r="M53" s="288"/>
      <c r="N53" s="288"/>
    </row>
    <row r="54" spans="2:14" s="437" customFormat="1" ht="14.25">
      <c r="B54" s="458">
        <v>37986</v>
      </c>
      <c r="C54" s="461" t="s">
        <v>573</v>
      </c>
      <c r="D54" s="463">
        <v>4.3299999999999998E-2</v>
      </c>
      <c r="E54" s="441">
        <v>2033</v>
      </c>
      <c r="F54" s="339">
        <v>22907.881729127348</v>
      </c>
      <c r="G54" s="339">
        <v>22907.881729127348</v>
      </c>
      <c r="H54" s="455">
        <v>27374.586502022106</v>
      </c>
      <c r="I54" s="365"/>
      <c r="K54" s="288"/>
      <c r="L54" s="288"/>
      <c r="M54" s="288"/>
      <c r="N54" s="288"/>
    </row>
    <row r="55" spans="2:14" s="437" customFormat="1" ht="14.25">
      <c r="B55" s="458"/>
      <c r="C55" s="464"/>
      <c r="D55" s="440"/>
      <c r="E55" s="441"/>
      <c r="F55" s="328"/>
      <c r="G55" s="328"/>
      <c r="H55" s="408"/>
      <c r="I55" s="365"/>
      <c r="J55" s="288"/>
      <c r="K55" s="288"/>
      <c r="L55" s="288"/>
      <c r="M55" s="288"/>
      <c r="N55" s="288"/>
    </row>
    <row r="56" spans="2:14" s="451" customFormat="1" ht="15">
      <c r="B56" s="445"/>
      <c r="C56" s="459" t="s">
        <v>220</v>
      </c>
      <c r="D56" s="447"/>
      <c r="E56" s="448"/>
      <c r="F56" s="449"/>
      <c r="G56" s="449"/>
      <c r="H56" s="450">
        <v>13664.387929999997</v>
      </c>
      <c r="I56" s="365"/>
      <c r="J56" s="365"/>
      <c r="K56" s="288"/>
      <c r="L56" s="288"/>
      <c r="M56" s="288"/>
      <c r="N56" s="288"/>
    </row>
    <row r="57" spans="2:14" s="437" customFormat="1" ht="15">
      <c r="B57" s="445"/>
      <c r="C57" s="459"/>
      <c r="D57" s="447"/>
      <c r="E57" s="448"/>
      <c r="F57" s="449"/>
      <c r="G57" s="449"/>
      <c r="H57" s="450"/>
      <c r="I57" s="365"/>
      <c r="J57" s="288"/>
      <c r="K57" s="288"/>
      <c r="L57" s="288"/>
      <c r="M57" s="288"/>
      <c r="N57" s="288"/>
    </row>
    <row r="58" spans="2:14" s="465" customFormat="1" ht="15">
      <c r="B58" s="445"/>
      <c r="C58" s="385" t="s">
        <v>217</v>
      </c>
      <c r="D58" s="440"/>
      <c r="E58" s="441"/>
      <c r="F58" s="326">
        <f>SUM(F59:F75)</f>
        <v>9487284.7509800009</v>
      </c>
      <c r="G58" s="326">
        <f>SUM(G59:G75)</f>
        <v>8933225.0359800011</v>
      </c>
      <c r="H58" s="327">
        <f>SUM(H59:H75)</f>
        <v>8933225.0356299989</v>
      </c>
      <c r="L58" s="288"/>
      <c r="M58" s="288"/>
      <c r="N58" s="288"/>
    </row>
    <row r="59" spans="2:14" s="437" customFormat="1" ht="14.25">
      <c r="B59" s="452">
        <v>43630</v>
      </c>
      <c r="C59" s="456" t="s">
        <v>747</v>
      </c>
      <c r="D59" s="412" t="s">
        <v>49</v>
      </c>
      <c r="E59" s="441">
        <v>2021</v>
      </c>
      <c r="F59" s="339">
        <v>5.5359999999999996</v>
      </c>
      <c r="G59" s="339">
        <v>5.5359999999999996</v>
      </c>
      <c r="H59" s="455">
        <v>5.5359999999999996</v>
      </c>
      <c r="I59" s="364"/>
      <c r="J59" s="364"/>
      <c r="K59" s="364"/>
      <c r="L59" s="405"/>
      <c r="M59" s="288"/>
      <c r="N59" s="288"/>
    </row>
    <row r="60" spans="2:14" s="437" customFormat="1" ht="14.25">
      <c r="B60" s="452">
        <v>43644</v>
      </c>
      <c r="C60" s="466" t="s">
        <v>748</v>
      </c>
      <c r="D60" s="412" t="s">
        <v>49</v>
      </c>
      <c r="E60" s="441">
        <v>2021</v>
      </c>
      <c r="F60" s="339">
        <v>15.803000000000001</v>
      </c>
      <c r="G60" s="339">
        <v>15.803000000000001</v>
      </c>
      <c r="H60" s="455">
        <v>15.803000000000001</v>
      </c>
      <c r="I60" s="364"/>
      <c r="J60" s="364"/>
      <c r="K60" s="364"/>
      <c r="L60" s="405"/>
      <c r="M60" s="288"/>
      <c r="N60" s="288"/>
    </row>
    <row r="61" spans="2:14" s="437" customFormat="1" ht="14.25">
      <c r="B61" s="452">
        <v>43665</v>
      </c>
      <c r="C61" s="461" t="s">
        <v>749</v>
      </c>
      <c r="D61" s="412" t="s">
        <v>49</v>
      </c>
      <c r="E61" s="441">
        <v>2021</v>
      </c>
      <c r="F61" s="339">
        <v>11.736000000000001</v>
      </c>
      <c r="G61" s="339">
        <v>11.736000000000001</v>
      </c>
      <c r="H61" s="455">
        <v>11.736000000000001</v>
      </c>
      <c r="I61" s="364"/>
      <c r="J61" s="364"/>
      <c r="K61" s="364"/>
      <c r="L61" s="405"/>
      <c r="M61" s="288"/>
      <c r="N61" s="288"/>
    </row>
    <row r="62" spans="2:14" s="437" customFormat="1" ht="14.25">
      <c r="B62" s="452">
        <v>43672</v>
      </c>
      <c r="C62" s="461" t="s">
        <v>750</v>
      </c>
      <c r="D62" s="412" t="s">
        <v>49</v>
      </c>
      <c r="E62" s="441">
        <v>2021</v>
      </c>
      <c r="F62" s="339">
        <v>14.22</v>
      </c>
      <c r="G62" s="339">
        <v>14.22</v>
      </c>
      <c r="H62" s="455">
        <v>14.22</v>
      </c>
      <c r="I62" s="364"/>
      <c r="J62" s="364"/>
      <c r="K62" s="364"/>
      <c r="L62" s="405"/>
      <c r="M62" s="288"/>
      <c r="N62" s="288"/>
    </row>
    <row r="63" spans="2:14" s="437" customFormat="1" ht="14.25">
      <c r="B63" s="452">
        <v>43693</v>
      </c>
      <c r="C63" s="453" t="s">
        <v>751</v>
      </c>
      <c r="D63" s="412" t="s">
        <v>49</v>
      </c>
      <c r="E63" s="441">
        <v>2024</v>
      </c>
      <c r="F63" s="339">
        <v>1023362.922</v>
      </c>
      <c r="G63" s="339">
        <v>761681.65799999947</v>
      </c>
      <c r="H63" s="455">
        <v>761681.65800000005</v>
      </c>
      <c r="I63" s="364"/>
      <c r="J63" s="364"/>
      <c r="K63" s="364"/>
      <c r="L63" s="405"/>
      <c r="M63" s="288"/>
      <c r="N63" s="288"/>
    </row>
    <row r="64" spans="2:14" s="437" customFormat="1" ht="14.25">
      <c r="B64" s="452">
        <v>43490</v>
      </c>
      <c r="C64" s="453" t="s">
        <v>752</v>
      </c>
      <c r="D64" s="412" t="s">
        <v>49</v>
      </c>
      <c r="E64" s="441">
        <v>2021</v>
      </c>
      <c r="F64" s="339">
        <v>229.22900000000001</v>
      </c>
      <c r="G64" s="339">
        <v>137.53739999999999</v>
      </c>
      <c r="H64" s="455">
        <v>137.53725</v>
      </c>
      <c r="L64" s="405"/>
      <c r="M64" s="288"/>
      <c r="N64" s="288"/>
    </row>
    <row r="65" spans="2:14" s="437" customFormat="1" ht="14.25">
      <c r="B65" s="452">
        <v>43504</v>
      </c>
      <c r="C65" s="453" t="s">
        <v>753</v>
      </c>
      <c r="D65" s="412" t="s">
        <v>49</v>
      </c>
      <c r="E65" s="441">
        <v>2021</v>
      </c>
      <c r="F65" s="339">
        <v>2115.558</v>
      </c>
      <c r="G65" s="339">
        <v>1269.3348000000001</v>
      </c>
      <c r="H65" s="455">
        <v>1269.3348000000001</v>
      </c>
      <c r="L65" s="405"/>
      <c r="M65" s="288"/>
      <c r="N65" s="288"/>
    </row>
    <row r="66" spans="2:14" s="437" customFormat="1" ht="14.25">
      <c r="B66" s="452">
        <v>43518</v>
      </c>
      <c r="C66" s="456" t="s">
        <v>754</v>
      </c>
      <c r="D66" s="412" t="s">
        <v>49</v>
      </c>
      <c r="E66" s="441">
        <v>2021</v>
      </c>
      <c r="F66" s="339">
        <v>1468.454</v>
      </c>
      <c r="G66" s="339">
        <v>1248.1858999999999</v>
      </c>
      <c r="H66" s="455">
        <v>1248.1858500000001</v>
      </c>
      <c r="I66" s="364"/>
      <c r="J66" s="364"/>
      <c r="K66" s="364"/>
      <c r="L66" s="405"/>
      <c r="M66" s="288"/>
      <c r="N66" s="288"/>
    </row>
    <row r="67" spans="2:14" s="437" customFormat="1" ht="14.25">
      <c r="B67" s="452">
        <v>43539</v>
      </c>
      <c r="C67" s="456" t="s">
        <v>755</v>
      </c>
      <c r="D67" s="412" t="s">
        <v>49</v>
      </c>
      <c r="E67" s="441">
        <v>2021</v>
      </c>
      <c r="F67" s="339">
        <v>2974.2</v>
      </c>
      <c r="G67" s="339">
        <v>2528.0700000000002</v>
      </c>
      <c r="H67" s="455">
        <v>2528.0700000000002</v>
      </c>
      <c r="I67" s="364"/>
      <c r="J67" s="364"/>
      <c r="K67" s="364"/>
      <c r="L67" s="405"/>
      <c r="M67" s="288"/>
      <c r="N67" s="288"/>
    </row>
    <row r="68" spans="2:14" s="437" customFormat="1" ht="14.25">
      <c r="B68" s="452">
        <v>43553</v>
      </c>
      <c r="C68" s="456" t="s">
        <v>756</v>
      </c>
      <c r="D68" s="412" t="s">
        <v>49</v>
      </c>
      <c r="E68" s="441">
        <v>2021</v>
      </c>
      <c r="F68" s="339">
        <v>2598.6410000000001</v>
      </c>
      <c r="G68" s="339">
        <v>2208.84485</v>
      </c>
      <c r="H68" s="455">
        <v>2208.8447999999999</v>
      </c>
      <c r="I68" s="364"/>
      <c r="J68" s="364"/>
      <c r="K68" s="364"/>
      <c r="L68" s="405"/>
      <c r="M68" s="288"/>
      <c r="N68" s="288"/>
    </row>
    <row r="69" spans="2:14" s="437" customFormat="1" ht="14.25">
      <c r="B69" s="452">
        <v>43567</v>
      </c>
      <c r="C69" s="456" t="s">
        <v>757</v>
      </c>
      <c r="D69" s="412" t="s">
        <v>49</v>
      </c>
      <c r="E69" s="441">
        <v>2021</v>
      </c>
      <c r="F69" s="339">
        <v>430.60899999999998</v>
      </c>
      <c r="G69" s="339">
        <v>366.01764999999995</v>
      </c>
      <c r="H69" s="455">
        <v>366.01759999999996</v>
      </c>
      <c r="I69" s="364"/>
      <c r="J69" s="364"/>
      <c r="K69" s="364"/>
      <c r="L69" s="405"/>
      <c r="M69" s="288"/>
      <c r="N69" s="288"/>
    </row>
    <row r="70" spans="2:14" s="437" customFormat="1" ht="14.25">
      <c r="B70" s="452">
        <v>43581</v>
      </c>
      <c r="C70" s="453" t="s">
        <v>758</v>
      </c>
      <c r="D70" s="412" t="s">
        <v>49</v>
      </c>
      <c r="E70" s="441">
        <v>2021</v>
      </c>
      <c r="F70" s="339">
        <v>90.504000000000005</v>
      </c>
      <c r="G70" s="339">
        <v>76.928399999999996</v>
      </c>
      <c r="H70" s="455">
        <v>76.928350000000009</v>
      </c>
      <c r="I70" s="364"/>
      <c r="J70" s="364"/>
      <c r="K70" s="364"/>
      <c r="L70" s="405"/>
      <c r="M70" s="288"/>
      <c r="N70" s="288"/>
    </row>
    <row r="71" spans="2:14" s="437" customFormat="1" ht="14.25">
      <c r="B71" s="452">
        <v>43609</v>
      </c>
      <c r="C71" s="467" t="s">
        <v>759</v>
      </c>
      <c r="D71" s="412" t="s">
        <v>49</v>
      </c>
      <c r="E71" s="441">
        <v>2021</v>
      </c>
      <c r="F71" s="339">
        <v>49.969000000000001</v>
      </c>
      <c r="G71" s="339">
        <v>49.969000000000001</v>
      </c>
      <c r="H71" s="455">
        <v>49.969000000000001</v>
      </c>
      <c r="I71" s="364"/>
      <c r="J71" s="364"/>
      <c r="K71" s="364"/>
      <c r="L71" s="405"/>
      <c r="M71" s="288"/>
      <c r="N71" s="288"/>
    </row>
    <row r="72" spans="2:14" s="437" customFormat="1" ht="14.25">
      <c r="B72" s="452">
        <v>44447</v>
      </c>
      <c r="C72" s="461" t="s">
        <v>879</v>
      </c>
      <c r="D72" s="412" t="s">
        <v>49</v>
      </c>
      <c r="E72" s="441">
        <v>2022</v>
      </c>
      <c r="F72" s="339">
        <v>214704.89419999998</v>
      </c>
      <c r="G72" s="339">
        <v>214704.89419999998</v>
      </c>
      <c r="H72" s="455">
        <v>214704.89419999998</v>
      </c>
      <c r="I72" s="364"/>
      <c r="J72" s="364"/>
      <c r="K72" s="364"/>
      <c r="L72" s="405"/>
      <c r="M72" s="288"/>
      <c r="N72" s="288"/>
    </row>
    <row r="73" spans="2:14" s="437" customFormat="1" ht="14.25">
      <c r="B73" s="452">
        <v>44291</v>
      </c>
      <c r="C73" s="461" t="s">
        <v>859</v>
      </c>
      <c r="D73" s="412" t="s">
        <v>49</v>
      </c>
      <c r="E73" s="441">
        <v>2021</v>
      </c>
      <c r="F73" s="339">
        <v>868436.97577999998</v>
      </c>
      <c r="G73" s="339">
        <v>868436.97577999998</v>
      </c>
      <c r="H73" s="455">
        <v>868436.9757800001</v>
      </c>
      <c r="I73" s="364"/>
      <c r="J73" s="364"/>
      <c r="K73" s="364"/>
      <c r="L73" s="405"/>
      <c r="M73" s="288"/>
      <c r="N73" s="288"/>
    </row>
    <row r="74" spans="2:14" s="437" customFormat="1" ht="14.25">
      <c r="B74" s="452">
        <v>42978</v>
      </c>
      <c r="C74" s="466" t="s">
        <v>574</v>
      </c>
      <c r="D74" s="412" t="s">
        <v>49</v>
      </c>
      <c r="E74" s="441">
        <v>2042</v>
      </c>
      <c r="F74" s="339">
        <v>4461199</v>
      </c>
      <c r="G74" s="339">
        <v>4208712</v>
      </c>
      <c r="H74" s="455">
        <v>4208712</v>
      </c>
      <c r="I74" s="468"/>
      <c r="J74" s="365"/>
      <c r="K74" s="288"/>
      <c r="L74" s="288"/>
      <c r="M74" s="288"/>
      <c r="N74" s="288"/>
    </row>
    <row r="75" spans="2:14" s="437" customFormat="1" ht="14.25">
      <c r="B75" s="452">
        <v>43455</v>
      </c>
      <c r="C75" s="461" t="s">
        <v>574</v>
      </c>
      <c r="D75" s="412" t="s">
        <v>49</v>
      </c>
      <c r="E75" s="441">
        <v>2041</v>
      </c>
      <c r="F75" s="339">
        <v>2909576.5</v>
      </c>
      <c r="G75" s="339">
        <v>2871757.3250000002</v>
      </c>
      <c r="H75" s="455">
        <v>2871757.3250000002</v>
      </c>
      <c r="I75" s="365"/>
      <c r="J75" s="365"/>
      <c r="K75" s="288"/>
      <c r="L75" s="288"/>
      <c r="M75" s="288"/>
      <c r="N75" s="288"/>
    </row>
    <row r="76" spans="2:14" s="437" customFormat="1" ht="14.25">
      <c r="B76" s="452"/>
      <c r="C76" s="461"/>
      <c r="D76" s="412"/>
      <c r="E76" s="441"/>
      <c r="F76" s="339"/>
      <c r="G76" s="339"/>
      <c r="H76" s="455"/>
      <c r="I76" s="365"/>
      <c r="J76" s="365"/>
      <c r="K76" s="288"/>
      <c r="L76" s="288"/>
      <c r="M76" s="288"/>
      <c r="N76" s="288"/>
    </row>
    <row r="77" spans="2:14" s="437" customFormat="1" ht="15">
      <c r="B77" s="445"/>
      <c r="C77" s="385" t="s">
        <v>109</v>
      </c>
      <c r="D77" s="440"/>
      <c r="E77" s="441"/>
      <c r="F77" s="326">
        <f>SUM(F78:F89)</f>
        <v>55266485.273519993</v>
      </c>
      <c r="G77" s="326">
        <f t="shared" ref="G77:H77" si="0">SUM(G78:G89)</f>
        <v>55266485.273519993</v>
      </c>
      <c r="H77" s="327">
        <f t="shared" si="0"/>
        <v>55266485.273519993</v>
      </c>
      <c r="I77" s="365"/>
      <c r="J77" s="288"/>
      <c r="K77" s="288"/>
      <c r="L77" s="288"/>
      <c r="M77" s="288"/>
      <c r="N77" s="288"/>
    </row>
    <row r="78" spans="2:14" s="469" customFormat="1" ht="14.25">
      <c r="B78" s="458">
        <v>41019</v>
      </c>
      <c r="C78" s="461" t="s">
        <v>760</v>
      </c>
      <c r="D78" s="440" t="s">
        <v>575</v>
      </c>
      <c r="E78" s="441">
        <v>2022</v>
      </c>
      <c r="F78" s="339">
        <v>5674000</v>
      </c>
      <c r="G78" s="339">
        <v>5674000</v>
      </c>
      <c r="H78" s="455">
        <v>5674000</v>
      </c>
      <c r="I78" s="365"/>
      <c r="J78" s="365"/>
      <c r="K78" s="288"/>
      <c r="L78" s="288"/>
      <c r="M78" s="288"/>
      <c r="N78" s="288"/>
    </row>
    <row r="79" spans="2:14" s="437" customFormat="1" ht="14.25">
      <c r="B79" s="458">
        <v>41290</v>
      </c>
      <c r="C79" s="461" t="s">
        <v>761</v>
      </c>
      <c r="D79" s="440" t="s">
        <v>575</v>
      </c>
      <c r="E79" s="441">
        <v>2023</v>
      </c>
      <c r="F79" s="339">
        <v>7132655.0123900007</v>
      </c>
      <c r="G79" s="339">
        <v>7132655.0123900007</v>
      </c>
      <c r="H79" s="455">
        <v>7132655.0123900007</v>
      </c>
      <c r="I79" s="365"/>
      <c r="J79" s="365"/>
      <c r="K79" s="288"/>
      <c r="L79" s="288"/>
      <c r="M79" s="288"/>
      <c r="N79" s="288"/>
    </row>
    <row r="80" spans="2:14" s="469" customFormat="1" ht="14.25">
      <c r="B80" s="458">
        <v>41669</v>
      </c>
      <c r="C80" s="461" t="s">
        <v>762</v>
      </c>
      <c r="D80" s="440" t="s">
        <v>575</v>
      </c>
      <c r="E80" s="441">
        <v>2024</v>
      </c>
      <c r="F80" s="339">
        <v>7896764.892</v>
      </c>
      <c r="G80" s="339">
        <v>7896764.892</v>
      </c>
      <c r="H80" s="455">
        <v>7896764.892</v>
      </c>
      <c r="I80" s="365"/>
      <c r="J80" s="365"/>
      <c r="K80" s="288"/>
      <c r="L80" s="288"/>
      <c r="M80" s="288"/>
      <c r="N80" s="288"/>
    </row>
    <row r="81" spans="2:14" s="437" customFormat="1" ht="14.25">
      <c r="B81" s="458">
        <v>42156</v>
      </c>
      <c r="C81" s="461" t="s">
        <v>763</v>
      </c>
      <c r="D81" s="440" t="s">
        <v>575</v>
      </c>
      <c r="E81" s="441">
        <v>2025</v>
      </c>
      <c r="F81" s="339">
        <v>10562539.717</v>
      </c>
      <c r="G81" s="339">
        <v>10562539.717</v>
      </c>
      <c r="H81" s="455">
        <v>10562539.717</v>
      </c>
      <c r="I81" s="365"/>
      <c r="J81" s="365"/>
      <c r="K81" s="288"/>
      <c r="L81" s="288"/>
      <c r="M81" s="288"/>
      <c r="N81" s="288"/>
    </row>
    <row r="82" spans="2:14" s="437" customFormat="1" ht="14.25">
      <c r="B82" s="458">
        <v>41088</v>
      </c>
      <c r="C82" s="461" t="s">
        <v>577</v>
      </c>
      <c r="D82" s="440" t="s">
        <v>575</v>
      </c>
      <c r="E82" s="441">
        <v>2022</v>
      </c>
      <c r="F82" s="339">
        <v>2083648.0260000001</v>
      </c>
      <c r="G82" s="339">
        <v>2083648.0260000001</v>
      </c>
      <c r="H82" s="455">
        <v>2083648.0260000001</v>
      </c>
      <c r="I82" s="365"/>
      <c r="J82" s="365"/>
      <c r="K82" s="288"/>
      <c r="L82" s="288"/>
      <c r="M82" s="288"/>
      <c r="N82" s="288"/>
    </row>
    <row r="83" spans="2:14" s="437" customFormat="1" ht="14.25">
      <c r="B83" s="458">
        <v>41502</v>
      </c>
      <c r="C83" s="461" t="s">
        <v>764</v>
      </c>
      <c r="D83" s="440" t="s">
        <v>575</v>
      </c>
      <c r="E83" s="441">
        <v>2023</v>
      </c>
      <c r="F83" s="339">
        <v>2292296.7674499997</v>
      </c>
      <c r="G83" s="339">
        <v>2292296.7674499997</v>
      </c>
      <c r="H83" s="455">
        <v>2292296.7674499997</v>
      </c>
      <c r="I83" s="365"/>
      <c r="J83" s="365"/>
      <c r="K83" s="288"/>
      <c r="L83" s="288"/>
      <c r="M83" s="288"/>
      <c r="N83" s="288"/>
    </row>
    <row r="84" spans="2:14" s="437" customFormat="1" ht="14.25">
      <c r="B84" s="458">
        <v>41876</v>
      </c>
      <c r="C84" s="461" t="s">
        <v>578</v>
      </c>
      <c r="D84" s="440" t="s">
        <v>575</v>
      </c>
      <c r="E84" s="441">
        <v>2024</v>
      </c>
      <c r="F84" s="339">
        <v>3043000</v>
      </c>
      <c r="G84" s="339">
        <v>3043000</v>
      </c>
      <c r="H84" s="455">
        <v>3043000</v>
      </c>
      <c r="I84" s="365"/>
      <c r="J84" s="365"/>
      <c r="K84" s="288"/>
      <c r="L84" s="288"/>
      <c r="M84" s="288"/>
      <c r="N84" s="288"/>
    </row>
    <row r="85" spans="2:14" s="437" customFormat="1" ht="14.25">
      <c r="B85" s="458">
        <v>42489</v>
      </c>
      <c r="C85" s="461" t="s">
        <v>765</v>
      </c>
      <c r="D85" s="440" t="s">
        <v>575</v>
      </c>
      <c r="E85" s="441">
        <v>2026</v>
      </c>
      <c r="F85" s="339">
        <v>376299.92599999998</v>
      </c>
      <c r="G85" s="339">
        <v>376299.92599999998</v>
      </c>
      <c r="H85" s="455">
        <v>376299.92599999998</v>
      </c>
      <c r="I85" s="365"/>
      <c r="J85" s="365"/>
      <c r="K85" s="288"/>
      <c r="L85" s="288"/>
      <c r="M85" s="288"/>
      <c r="N85" s="288"/>
    </row>
    <row r="86" spans="2:14" s="437" customFormat="1" ht="14.25">
      <c r="B86" s="458">
        <v>43829</v>
      </c>
      <c r="C86" s="461" t="s">
        <v>768</v>
      </c>
      <c r="D86" s="440" t="s">
        <v>575</v>
      </c>
      <c r="E86" s="441">
        <v>2029</v>
      </c>
      <c r="F86" s="339">
        <v>4571000</v>
      </c>
      <c r="G86" s="339">
        <v>4571000</v>
      </c>
      <c r="H86" s="455">
        <v>4571000</v>
      </c>
      <c r="I86" s="365"/>
      <c r="J86" s="365"/>
      <c r="K86" s="288"/>
      <c r="L86" s="288"/>
      <c r="M86" s="288"/>
      <c r="N86" s="288"/>
    </row>
    <row r="87" spans="2:14" s="437" customFormat="1" ht="14.25">
      <c r="B87" s="458">
        <v>43941</v>
      </c>
      <c r="C87" s="461" t="s">
        <v>769</v>
      </c>
      <c r="D87" s="440" t="s">
        <v>575</v>
      </c>
      <c r="E87" s="441">
        <v>2030</v>
      </c>
      <c r="F87" s="339">
        <v>118678.58368000001</v>
      </c>
      <c r="G87" s="339">
        <v>118678.58368000001</v>
      </c>
      <c r="H87" s="455">
        <v>118678.58368000001</v>
      </c>
      <c r="I87" s="365"/>
      <c r="J87" s="365"/>
      <c r="K87" s="288"/>
      <c r="L87" s="288"/>
      <c r="M87" s="288"/>
      <c r="N87" s="288"/>
    </row>
    <row r="88" spans="2:14" s="437" customFormat="1" ht="14.25">
      <c r="B88" s="458">
        <v>44203</v>
      </c>
      <c r="C88" s="461" t="s">
        <v>835</v>
      </c>
      <c r="D88" s="440" t="s">
        <v>575</v>
      </c>
      <c r="E88" s="441">
        <v>2031</v>
      </c>
      <c r="F88" s="339">
        <v>9627595.8129999992</v>
      </c>
      <c r="G88" s="339">
        <v>9627595.8129999992</v>
      </c>
      <c r="H88" s="455">
        <v>9627595.8129999992</v>
      </c>
      <c r="I88" s="365"/>
      <c r="J88" s="365"/>
      <c r="K88" s="288"/>
      <c r="L88" s="288"/>
      <c r="M88" s="288"/>
      <c r="N88" s="288"/>
    </row>
    <row r="89" spans="2:14" s="437" customFormat="1" ht="14.25">
      <c r="B89" s="458">
        <v>44460</v>
      </c>
      <c r="C89" s="461" t="s">
        <v>880</v>
      </c>
      <c r="D89" s="440" t="s">
        <v>575</v>
      </c>
      <c r="E89" s="441">
        <v>2031</v>
      </c>
      <c r="F89" s="339">
        <v>1888006.5360000001</v>
      </c>
      <c r="G89" s="339">
        <v>1888006.5360000001</v>
      </c>
      <c r="H89" s="455">
        <v>1888006.5360000001</v>
      </c>
      <c r="I89" s="365"/>
      <c r="J89" s="365"/>
      <c r="K89" s="288"/>
      <c r="L89" s="288"/>
      <c r="M89" s="288"/>
      <c r="N89" s="288"/>
    </row>
    <row r="90" spans="2:14" s="437" customFormat="1" ht="14.25">
      <c r="B90" s="458"/>
      <c r="C90" s="461"/>
      <c r="D90" s="440"/>
      <c r="E90" s="441"/>
      <c r="F90" s="339"/>
      <c r="G90" s="339"/>
      <c r="H90" s="455"/>
      <c r="I90" s="365"/>
      <c r="J90" s="288"/>
      <c r="K90" s="288"/>
      <c r="L90" s="288"/>
      <c r="M90" s="288"/>
      <c r="N90" s="288"/>
    </row>
    <row r="91" spans="2:14" s="465" customFormat="1" ht="15">
      <c r="B91" s="452"/>
      <c r="C91" s="470"/>
      <c r="D91" s="471"/>
      <c r="E91" s="472"/>
      <c r="F91" s="473"/>
      <c r="G91" s="473"/>
      <c r="H91" s="474"/>
      <c r="I91" s="365"/>
      <c r="J91" s="365"/>
      <c r="K91" s="288"/>
      <c r="L91" s="288"/>
      <c r="M91" s="288"/>
      <c r="N91" s="288"/>
    </row>
    <row r="92" spans="2:14" s="469" customFormat="1" ht="16.5" thickBot="1">
      <c r="B92" s="1306" t="s">
        <v>275</v>
      </c>
      <c r="C92" s="1307"/>
      <c r="D92" s="1307"/>
      <c r="E92" s="1308"/>
      <c r="F92" s="475">
        <f>+F77+F58+F18</f>
        <v>177369510.44916457</v>
      </c>
      <c r="G92" s="475">
        <f t="shared" ref="G92:H92" si="1">+G77+G58+G18</f>
        <v>176808699.68399858</v>
      </c>
      <c r="H92" s="476">
        <f t="shared" si="1"/>
        <v>176841155.52015242</v>
      </c>
      <c r="I92" s="365"/>
      <c r="J92" s="288"/>
      <c r="K92" s="288"/>
      <c r="L92" s="288"/>
      <c r="M92" s="288"/>
      <c r="N92" s="288"/>
    </row>
    <row r="93" spans="2:14" s="437" customFormat="1" ht="15" thickTop="1">
      <c r="B93" s="453"/>
      <c r="C93" s="286"/>
      <c r="D93" s="477"/>
      <c r="E93" s="478"/>
      <c r="F93" s="361"/>
      <c r="G93" s="361"/>
      <c r="H93" s="361"/>
      <c r="I93" s="288"/>
      <c r="J93" s="288"/>
      <c r="K93" s="288"/>
      <c r="L93" s="288"/>
      <c r="M93" s="288"/>
      <c r="N93" s="288"/>
    </row>
    <row r="94" spans="2:14" s="469" customFormat="1">
      <c r="B94" s="362" t="s">
        <v>881</v>
      </c>
      <c r="C94" s="288"/>
      <c r="D94" s="479"/>
      <c r="E94" s="480"/>
      <c r="F94" s="363"/>
      <c r="G94" s="363"/>
      <c r="H94" s="363"/>
      <c r="I94" s="288"/>
      <c r="J94" s="288"/>
      <c r="K94" s="288"/>
      <c r="L94" s="288"/>
      <c r="M94" s="288"/>
      <c r="N94" s="288"/>
    </row>
    <row r="95" spans="2:14" s="437" customFormat="1">
      <c r="B95" s="362" t="s">
        <v>882</v>
      </c>
      <c r="C95" s="288"/>
      <c r="D95" s="479"/>
      <c r="E95" s="481"/>
      <c r="F95" s="288"/>
      <c r="G95" s="288"/>
      <c r="H95" s="365"/>
      <c r="I95" s="288"/>
      <c r="J95" s="288"/>
      <c r="K95" s="288"/>
      <c r="L95" s="288"/>
      <c r="M95" s="288"/>
      <c r="N95" s="288"/>
    </row>
    <row r="96" spans="2:14" s="437" customFormat="1" ht="14.25">
      <c r="B96" s="286"/>
      <c r="C96" s="286"/>
      <c r="D96" s="286"/>
      <c r="E96" s="482"/>
      <c r="F96" s="367"/>
      <c r="G96" s="367"/>
      <c r="H96" s="367"/>
      <c r="I96" s="288"/>
      <c r="J96" s="288"/>
      <c r="K96" s="288"/>
      <c r="L96" s="288"/>
      <c r="M96" s="288"/>
      <c r="N96" s="288"/>
    </row>
    <row r="97" spans="2:14" s="437" customFormat="1" ht="14.25">
      <c r="B97" s="483"/>
      <c r="C97" s="286"/>
      <c r="D97" s="477"/>
      <c r="E97" s="478"/>
      <c r="F97" s="367"/>
      <c r="G97" s="367"/>
      <c r="H97" s="367"/>
      <c r="I97" s="288"/>
      <c r="J97" s="288"/>
      <c r="K97" s="288"/>
      <c r="L97" s="288"/>
      <c r="M97" s="288"/>
      <c r="N97" s="288"/>
    </row>
    <row r="98" spans="2:14" s="437" customFormat="1" ht="14.25">
      <c r="B98" s="483"/>
      <c r="C98" s="286"/>
      <c r="D98" s="477"/>
      <c r="E98" s="482"/>
      <c r="F98" s="367"/>
      <c r="G98" s="367"/>
      <c r="H98" s="367"/>
      <c r="I98" s="288"/>
      <c r="J98" s="288"/>
      <c r="K98" s="288"/>
      <c r="L98" s="288"/>
      <c r="M98" s="288"/>
      <c r="N98" s="288"/>
    </row>
    <row r="99" spans="2:14" s="437" customFormat="1" ht="14.25">
      <c r="B99" s="286"/>
      <c r="C99" s="286"/>
      <c r="D99" s="286"/>
      <c r="E99" s="482"/>
      <c r="F99" s="367"/>
      <c r="G99" s="367"/>
      <c r="H99" s="367"/>
      <c r="I99" s="288"/>
      <c r="J99" s="288"/>
      <c r="K99" s="288"/>
      <c r="L99" s="288"/>
      <c r="M99" s="288"/>
      <c r="N99" s="288"/>
    </row>
    <row r="100" spans="2:14" s="437" customFormat="1" ht="14.25">
      <c r="B100" s="453"/>
      <c r="C100" s="286"/>
      <c r="D100" s="286"/>
      <c r="E100" s="478"/>
      <c r="F100" s="484"/>
      <c r="G100" s="484"/>
      <c r="H100" s="484"/>
    </row>
    <row r="101" spans="2:14" s="437" customFormat="1" ht="14.25">
      <c r="B101" s="485"/>
      <c r="C101" s="485"/>
      <c r="D101" s="485"/>
      <c r="E101" s="485"/>
      <c r="F101" s="484"/>
      <c r="G101" s="484"/>
      <c r="H101" s="484"/>
    </row>
    <row r="102" spans="2:14" s="437" customFormat="1" ht="14.25">
      <c r="B102" s="485"/>
      <c r="C102" s="485"/>
      <c r="D102" s="485"/>
      <c r="E102" s="485"/>
      <c r="F102" s="484"/>
      <c r="G102" s="484"/>
      <c r="H102" s="484"/>
    </row>
    <row r="103" spans="2:14" s="437" customFormat="1">
      <c r="F103" s="486"/>
      <c r="G103" s="486"/>
      <c r="H103" s="486"/>
    </row>
    <row r="104" spans="2:14" s="437" customFormat="1">
      <c r="F104" s="487"/>
      <c r="G104" s="487"/>
      <c r="H104" s="487"/>
    </row>
    <row r="105" spans="2:14" s="437" customFormat="1">
      <c r="C105" s="9"/>
      <c r="D105" s="9"/>
      <c r="E105" s="488"/>
    </row>
    <row r="106" spans="2:14" s="437" customFormat="1">
      <c r="C106" s="9"/>
      <c r="D106" s="9"/>
      <c r="E106" s="488"/>
    </row>
    <row r="107" spans="2:14" s="437" customFormat="1"/>
    <row r="108" spans="2:14" s="437" customFormat="1"/>
    <row r="109" spans="2:14" s="437" customFormat="1"/>
    <row r="110" spans="2:14" s="437" customFormat="1"/>
    <row r="111" spans="2:14" s="437" customFormat="1"/>
    <row r="112" spans="2:14" s="437" customFormat="1"/>
    <row r="113" s="437" customFormat="1"/>
    <row r="114" s="437" customFormat="1"/>
    <row r="115" s="437" customFormat="1"/>
    <row r="116" s="437" customFormat="1"/>
    <row r="117" s="437" customFormat="1"/>
    <row r="118" s="437" customFormat="1"/>
    <row r="119" s="437" customFormat="1"/>
    <row r="120" s="437" customFormat="1"/>
    <row r="121" s="437" customFormat="1"/>
    <row r="122" s="437" customFormat="1"/>
    <row r="123" s="437" customFormat="1"/>
    <row r="124" s="437" customFormat="1"/>
    <row r="125" s="437" customFormat="1"/>
    <row r="126" s="437" customFormat="1"/>
    <row r="127" s="437" customFormat="1"/>
    <row r="128" s="437" customFormat="1"/>
    <row r="129" s="437" customFormat="1"/>
    <row r="130" s="437" customFormat="1"/>
    <row r="131" s="437" customFormat="1"/>
    <row r="132" s="437" customFormat="1"/>
    <row r="133" s="437" customFormat="1"/>
    <row r="134" s="437" customFormat="1"/>
    <row r="135" s="437" customFormat="1"/>
    <row r="136" s="437" customFormat="1"/>
    <row r="137" s="437" customFormat="1"/>
    <row r="138" s="437" customFormat="1"/>
    <row r="139" s="437" customFormat="1"/>
    <row r="140" s="437" customFormat="1"/>
    <row r="141" s="437" customFormat="1"/>
    <row r="142" s="437" customFormat="1"/>
    <row r="143" s="437" customFormat="1"/>
    <row r="144" s="437" customFormat="1"/>
    <row r="145" s="437" customFormat="1"/>
    <row r="146" s="437" customFormat="1"/>
    <row r="147" s="437" customFormat="1"/>
    <row r="148" s="437" customFormat="1"/>
    <row r="149" s="437" customFormat="1"/>
    <row r="150" s="437" customFormat="1"/>
    <row r="151" s="437" customFormat="1"/>
    <row r="152" s="437" customFormat="1"/>
    <row r="153" s="437" customFormat="1"/>
    <row r="154" s="437" customFormat="1"/>
    <row r="155" s="437" customFormat="1"/>
    <row r="156" s="437" customFormat="1"/>
    <row r="157" s="437" customFormat="1"/>
    <row r="158" s="437" customFormat="1"/>
    <row r="159" s="437" customFormat="1"/>
    <row r="160" s="437" customFormat="1"/>
    <row r="161" s="437" customFormat="1"/>
    <row r="162" s="437" customFormat="1"/>
    <row r="163" s="437" customFormat="1"/>
    <row r="164" s="437" customFormat="1"/>
    <row r="165" s="437" customFormat="1"/>
    <row r="166" s="437" customFormat="1"/>
    <row r="167" s="437" customFormat="1"/>
    <row r="168" s="437" customFormat="1"/>
    <row r="169" s="437" customFormat="1"/>
    <row r="170" s="437" customFormat="1"/>
    <row r="171" s="437" customFormat="1"/>
    <row r="172" s="437" customFormat="1"/>
    <row r="173" s="437" customFormat="1"/>
    <row r="174" s="437" customFormat="1"/>
    <row r="175" s="437" customFormat="1"/>
    <row r="176" s="437" customFormat="1"/>
    <row r="177" s="437" customFormat="1"/>
    <row r="178" s="437" customFormat="1"/>
    <row r="179" s="437" customFormat="1"/>
    <row r="180" s="437" customFormat="1"/>
    <row r="181" s="437" customFormat="1"/>
    <row r="182" s="437" customFormat="1"/>
    <row r="183" s="437" customFormat="1"/>
    <row r="184" s="437" customFormat="1"/>
    <row r="185" s="437" customFormat="1"/>
    <row r="186" s="437" customFormat="1"/>
    <row r="187" s="437" customFormat="1"/>
    <row r="188" s="437" customFormat="1"/>
    <row r="189" s="437" customFormat="1"/>
    <row r="190" s="437" customFormat="1"/>
    <row r="191" s="437" customFormat="1"/>
    <row r="192" s="437" customFormat="1"/>
    <row r="193" s="437" customFormat="1"/>
    <row r="194" s="437" customFormat="1"/>
    <row r="195" s="437" customFormat="1"/>
    <row r="196" s="437" customFormat="1"/>
    <row r="197" s="437" customFormat="1"/>
    <row r="198" s="437" customFormat="1"/>
    <row r="199" s="437" customFormat="1"/>
    <row r="200" s="437" customFormat="1"/>
    <row r="201" s="437" customFormat="1"/>
    <row r="202" s="437" customFormat="1"/>
    <row r="203" s="437" customFormat="1"/>
    <row r="204" s="437" customFormat="1"/>
    <row r="205" s="437" customFormat="1"/>
    <row r="206" s="437" customFormat="1"/>
    <row r="207" s="437" customFormat="1"/>
    <row r="208" s="437" customFormat="1"/>
    <row r="209" s="437" customFormat="1"/>
    <row r="210" s="437" customFormat="1"/>
    <row r="211" s="437" customFormat="1"/>
    <row r="212" s="437" customFormat="1"/>
    <row r="213" s="437" customFormat="1"/>
    <row r="214" s="437" customFormat="1"/>
    <row r="215" s="437" customFormat="1"/>
    <row r="216" s="437" customFormat="1"/>
    <row r="217" s="437" customFormat="1"/>
    <row r="218" s="437" customFormat="1"/>
    <row r="219" s="437" customFormat="1"/>
    <row r="220" s="437" customFormat="1"/>
    <row r="221" s="437" customFormat="1"/>
    <row r="222" s="437" customFormat="1"/>
    <row r="223" s="437" customFormat="1"/>
    <row r="224" s="437" customFormat="1"/>
    <row r="225" s="437" customFormat="1"/>
    <row r="226" s="437" customFormat="1"/>
    <row r="227" s="437" customFormat="1"/>
    <row r="228" s="437" customFormat="1"/>
    <row r="229" s="437" customFormat="1"/>
    <row r="230" s="437" customFormat="1"/>
    <row r="231" s="437" customFormat="1"/>
    <row r="232" s="437" customFormat="1"/>
    <row r="233" s="437" customFormat="1"/>
    <row r="234" s="437" customFormat="1"/>
    <row r="235" s="437" customFormat="1"/>
    <row r="236" s="437" customFormat="1"/>
    <row r="237" s="437" customFormat="1"/>
    <row r="238" s="437" customFormat="1"/>
    <row r="239" s="437" customFormat="1"/>
    <row r="240" s="437" customFormat="1"/>
    <row r="241" s="437" customFormat="1"/>
    <row r="242" s="437" customFormat="1"/>
    <row r="243" s="437" customFormat="1"/>
    <row r="244" s="437" customFormat="1"/>
    <row r="245" s="437" customFormat="1"/>
    <row r="246" s="437" customFormat="1"/>
    <row r="247" s="437" customFormat="1"/>
    <row r="248" s="437" customFormat="1"/>
    <row r="249" s="437" customFormat="1"/>
    <row r="250" s="437" customFormat="1"/>
    <row r="251" s="437" customFormat="1"/>
    <row r="252" s="437" customFormat="1"/>
    <row r="253" s="437" customFormat="1"/>
    <row r="254" s="437" customFormat="1"/>
    <row r="255" s="437" customFormat="1"/>
    <row r="256" s="437" customFormat="1"/>
    <row r="257" s="437" customFormat="1"/>
    <row r="258" s="437" customFormat="1"/>
    <row r="259" s="437" customFormat="1"/>
    <row r="260" s="437" customFormat="1"/>
    <row r="261" s="437" customFormat="1"/>
    <row r="262" s="437" customFormat="1"/>
    <row r="263" s="437" customFormat="1"/>
    <row r="264" s="437" customFormat="1"/>
    <row r="265" s="437" customFormat="1"/>
    <row r="266" s="437" customFormat="1"/>
    <row r="267" s="437" customFormat="1"/>
    <row r="268" s="437" customFormat="1"/>
    <row r="269" s="437" customFormat="1"/>
    <row r="270" s="437" customFormat="1"/>
    <row r="271" s="437" customFormat="1"/>
    <row r="272" s="437" customFormat="1"/>
    <row r="273" spans="1:8" s="437" customFormat="1"/>
    <row r="274" spans="1:8" s="437" customFormat="1"/>
    <row r="275" spans="1:8" s="437" customFormat="1"/>
    <row r="276" spans="1:8" s="437" customFormat="1">
      <c r="B276" s="288"/>
      <c r="C276" s="288"/>
      <c r="D276" s="288"/>
      <c r="E276" s="288"/>
      <c r="F276" s="288"/>
      <c r="G276" s="288"/>
      <c r="H276" s="288"/>
    </row>
    <row r="277" spans="1:8" s="437" customFormat="1">
      <c r="B277" s="288"/>
      <c r="C277" s="288"/>
      <c r="D277" s="288"/>
      <c r="E277" s="288"/>
      <c r="F277" s="288"/>
      <c r="G277" s="288"/>
      <c r="H277" s="288"/>
    </row>
    <row r="278" spans="1:8" s="437" customFormat="1">
      <c r="B278" s="288"/>
      <c r="C278" s="288"/>
      <c r="D278" s="288"/>
      <c r="E278" s="288"/>
      <c r="F278" s="288"/>
      <c r="G278" s="288"/>
      <c r="H278" s="288"/>
    </row>
    <row r="279" spans="1:8" s="437" customFormat="1">
      <c r="B279" s="288"/>
      <c r="C279" s="288"/>
      <c r="D279" s="288"/>
      <c r="E279" s="288"/>
      <c r="F279" s="288"/>
      <c r="G279" s="288"/>
      <c r="H279" s="288"/>
    </row>
    <row r="280" spans="1:8" s="437" customFormat="1">
      <c r="B280" s="288"/>
      <c r="C280" s="288"/>
      <c r="D280" s="288"/>
      <c r="E280" s="288"/>
      <c r="F280" s="288"/>
      <c r="G280" s="288"/>
      <c r="H280" s="288"/>
    </row>
    <row r="281" spans="1:8" s="437" customFormat="1">
      <c r="B281" s="288"/>
      <c r="C281" s="288"/>
      <c r="D281" s="288"/>
      <c r="E281" s="288"/>
      <c r="F281" s="288"/>
      <c r="G281" s="288"/>
      <c r="H281" s="288"/>
    </row>
    <row r="282" spans="1:8" s="437" customFormat="1">
      <c r="B282" s="288"/>
      <c r="C282" s="288"/>
      <c r="D282" s="288"/>
      <c r="E282" s="288"/>
      <c r="F282" s="288"/>
      <c r="G282" s="288"/>
      <c r="H282" s="288"/>
    </row>
    <row r="283" spans="1:8" s="437" customFormat="1">
      <c r="B283" s="288"/>
      <c r="C283" s="288"/>
      <c r="D283" s="288"/>
      <c r="E283" s="288"/>
      <c r="F283" s="288"/>
      <c r="G283" s="288"/>
      <c r="H283" s="288"/>
    </row>
    <row r="284" spans="1:8" s="437" customFormat="1">
      <c r="A284" s="288"/>
      <c r="B284" s="288"/>
      <c r="C284" s="288"/>
      <c r="D284" s="288"/>
      <c r="E284" s="288"/>
      <c r="F284" s="288"/>
      <c r="G284" s="288"/>
      <c r="H284" s="288"/>
    </row>
  </sheetData>
  <mergeCells count="11">
    <mergeCell ref="B92:E92"/>
    <mergeCell ref="B6:H6"/>
    <mergeCell ref="B7:H7"/>
    <mergeCell ref="B8:H8"/>
    <mergeCell ref="B12:B16"/>
    <mergeCell ref="C12:C16"/>
    <mergeCell ref="D12:D16"/>
    <mergeCell ref="E12:E16"/>
    <mergeCell ref="F12:F16"/>
    <mergeCell ref="G12:G16"/>
    <mergeCell ref="H12:H16"/>
  </mergeCells>
  <hyperlinks>
    <hyperlink ref="A1" location="INDICE!A1" display="Indice"/>
  </hyperlinks>
  <printOptions horizontalCentered="1"/>
  <pageMargins left="0.39370078740157483" right="0.39370078740157483" top="0.19685039370078741" bottom="0.19685039370078741" header="0.15748031496062992" footer="0"/>
  <pageSetup paperSize="9" scale="58" orientation="portrait" horizontalDpi="4294967293" verticalDpi="4294967293" r:id="rId1"/>
  <headerFooter scaleWithDoc="0">
    <oddFooter>&amp;R&amp;A</oddFooter>
  </headerFooter>
  <rowBreaks count="1" manualBreakCount="1">
    <brk id="19" min="1" max="7" man="1"/>
  </rowBreaks>
  <colBreaks count="1" manualBreakCount="1">
    <brk id="5" min="1" max="9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sheetPr>
  <dimension ref="A1:L188"/>
  <sheetViews>
    <sheetView showGridLines="0" showRuler="0" zoomScale="85" zoomScaleNormal="85" zoomScaleSheetLayoutView="85" zoomScalePageLayoutView="70" workbookViewId="0"/>
  </sheetViews>
  <sheetFormatPr baseColWidth="10" defaultColWidth="11.42578125" defaultRowHeight="12.75"/>
  <cols>
    <col min="1" max="1" width="7.140625" style="224" bestFit="1" customWidth="1"/>
    <col min="2" max="2" width="53" style="280" customWidth="1"/>
    <col min="3" max="3" width="26" style="280" customWidth="1"/>
    <col min="4" max="7" width="18.140625" style="224" customWidth="1"/>
    <col min="8" max="8" width="11.42578125" style="224"/>
    <col min="9" max="9" width="15.140625" style="490" bestFit="1" customWidth="1"/>
    <col min="10" max="10" width="14" style="490" bestFit="1" customWidth="1"/>
    <col min="11" max="12" width="15.140625" style="490" bestFit="1" customWidth="1"/>
    <col min="13" max="16384" width="11.42578125" style="224"/>
  </cols>
  <sheetData>
    <row r="1" spans="1:12" ht="14.25">
      <c r="A1" s="1" t="s">
        <v>216</v>
      </c>
      <c r="B1" s="489"/>
      <c r="C1" s="149"/>
      <c r="D1" s="281"/>
      <c r="E1" s="281"/>
      <c r="F1" s="281"/>
      <c r="G1" s="281"/>
    </row>
    <row r="2" spans="1:12" ht="15.75">
      <c r="A2" s="223"/>
      <c r="B2" s="4" t="s">
        <v>696</v>
      </c>
      <c r="C2" s="491"/>
      <c r="D2" s="9"/>
      <c r="E2" s="492"/>
      <c r="F2" s="492"/>
      <c r="G2" s="9"/>
    </row>
    <row r="3" spans="1:12" ht="15.75">
      <c r="A3" s="223"/>
      <c r="B3" s="4" t="s">
        <v>299</v>
      </c>
      <c r="C3" s="491"/>
      <c r="D3" s="9"/>
      <c r="E3" s="9"/>
      <c r="F3" s="9"/>
      <c r="G3" s="9"/>
    </row>
    <row r="4" spans="1:12" s="227" customFormat="1" ht="12">
      <c r="B4" s="135"/>
      <c r="C4" s="135"/>
      <c r="D4" s="135"/>
      <c r="E4" s="135"/>
      <c r="F4" s="135"/>
      <c r="G4" s="135"/>
      <c r="I4" s="493"/>
      <c r="J4" s="493"/>
      <c r="K4" s="493"/>
      <c r="L4" s="493"/>
    </row>
    <row r="5" spans="1:12" s="227" customFormat="1" ht="12">
      <c r="B5" s="135"/>
      <c r="C5" s="135"/>
      <c r="D5" s="135"/>
      <c r="E5" s="135"/>
      <c r="F5" s="135"/>
      <c r="G5" s="135"/>
      <c r="I5" s="493"/>
      <c r="J5" s="493"/>
      <c r="K5" s="493"/>
      <c r="L5" s="493"/>
    </row>
    <row r="6" spans="1:12" ht="16.5">
      <c r="B6" s="1310" t="s">
        <v>642</v>
      </c>
      <c r="C6" s="1310"/>
      <c r="D6" s="1310"/>
      <c r="E6" s="1310"/>
      <c r="F6" s="1310"/>
      <c r="G6" s="1310"/>
    </row>
    <row r="7" spans="1:12" ht="15">
      <c r="B7" s="1278" t="s">
        <v>870</v>
      </c>
      <c r="C7" s="1278"/>
      <c r="D7" s="1278"/>
      <c r="E7" s="1278"/>
      <c r="F7" s="1278"/>
      <c r="G7" s="1278"/>
    </row>
    <row r="8" spans="1:12" s="227" customFormat="1" ht="12">
      <c r="B8" s="433"/>
      <c r="C8" s="433"/>
      <c r="D8" s="433"/>
      <c r="E8" s="433"/>
      <c r="F8" s="433"/>
      <c r="G8" s="433"/>
      <c r="I8" s="493"/>
      <c r="J8" s="493"/>
      <c r="K8" s="493"/>
      <c r="L8" s="493"/>
    </row>
    <row r="9" spans="1:12" s="227" customFormat="1" ht="12">
      <c r="B9" s="135"/>
      <c r="C9" s="135"/>
      <c r="D9" s="135"/>
      <c r="E9" s="135"/>
      <c r="F9" s="135"/>
      <c r="G9" s="135"/>
      <c r="I9" s="493"/>
      <c r="J9" s="493"/>
      <c r="K9" s="493"/>
      <c r="L9" s="493"/>
    </row>
    <row r="10" spans="1:12" ht="13.5" thickBot="1">
      <c r="B10" s="9"/>
      <c r="C10" s="9"/>
      <c r="D10" s="9"/>
      <c r="E10" s="9"/>
      <c r="F10" s="9"/>
      <c r="G10" s="494" t="s">
        <v>289</v>
      </c>
    </row>
    <row r="11" spans="1:12" ht="13.5" thickTop="1">
      <c r="B11" s="1311" t="s">
        <v>285</v>
      </c>
      <c r="C11" s="1314" t="s">
        <v>168</v>
      </c>
      <c r="D11" s="1317" t="s">
        <v>280</v>
      </c>
      <c r="E11" s="1320" t="s">
        <v>328</v>
      </c>
      <c r="F11" s="1323" t="s">
        <v>520</v>
      </c>
      <c r="G11" s="1326" t="s">
        <v>287</v>
      </c>
    </row>
    <row r="12" spans="1:12">
      <c r="B12" s="1312"/>
      <c r="C12" s="1315"/>
      <c r="D12" s="1318"/>
      <c r="E12" s="1321"/>
      <c r="F12" s="1324"/>
      <c r="G12" s="1327"/>
    </row>
    <row r="13" spans="1:12">
      <c r="B13" s="1312"/>
      <c r="C13" s="1315"/>
      <c r="D13" s="1318"/>
      <c r="E13" s="1321"/>
      <c r="F13" s="1324"/>
      <c r="G13" s="1327"/>
    </row>
    <row r="14" spans="1:12">
      <c r="B14" s="1312"/>
      <c r="C14" s="1315"/>
      <c r="D14" s="1318"/>
      <c r="E14" s="1321"/>
      <c r="F14" s="1324"/>
      <c r="G14" s="1327"/>
    </row>
    <row r="15" spans="1:12" ht="13.5" thickBot="1">
      <c r="B15" s="1313"/>
      <c r="C15" s="1316"/>
      <c r="D15" s="1319"/>
      <c r="E15" s="1322"/>
      <c r="F15" s="1325"/>
      <c r="G15" s="1328"/>
    </row>
    <row r="16" spans="1:12" ht="16.5" thickTop="1">
      <c r="B16" s="495"/>
      <c r="C16" s="496"/>
      <c r="D16" s="497"/>
      <c r="E16" s="498"/>
      <c r="F16" s="499"/>
      <c r="G16" s="500"/>
    </row>
    <row r="17" spans="2:12" s="238" customFormat="1" ht="15.75">
      <c r="B17" s="501" t="s">
        <v>169</v>
      </c>
      <c r="C17" s="502"/>
      <c r="D17" s="503">
        <f>SUM(D19:D31)</f>
        <v>282.08727087658889</v>
      </c>
      <c r="E17" s="504">
        <f>SUM(E19:E31)</f>
        <v>26.91200773540929</v>
      </c>
      <c r="F17" s="505">
        <f>SUM(F19:F31)</f>
        <v>11.139047550456912</v>
      </c>
      <c r="G17" s="506">
        <f>SUM(G19:G31)</f>
        <v>320.13832616245509</v>
      </c>
      <c r="H17" s="507"/>
      <c r="I17" s="508"/>
      <c r="J17" s="508"/>
      <c r="K17" s="508"/>
      <c r="L17" s="508"/>
    </row>
    <row r="18" spans="2:12" ht="15">
      <c r="B18" s="509"/>
      <c r="C18" s="510"/>
      <c r="D18" s="511"/>
      <c r="E18" s="512"/>
      <c r="F18" s="513"/>
      <c r="G18" s="514"/>
      <c r="H18" s="507"/>
      <c r="I18" s="508"/>
      <c r="J18" s="508"/>
      <c r="K18" s="508"/>
      <c r="L18" s="508"/>
    </row>
    <row r="19" spans="2:12" ht="15">
      <c r="B19" s="515" t="s">
        <v>685</v>
      </c>
      <c r="C19" s="516" t="s">
        <v>231</v>
      </c>
      <c r="D19" s="517">
        <v>5.0602661670127107</v>
      </c>
      <c r="E19" s="518">
        <v>4.4335207183360356E-2</v>
      </c>
      <c r="F19" s="519">
        <v>0.50547367517851738</v>
      </c>
      <c r="G19" s="520">
        <f>+F19+E19+D19</f>
        <v>5.6100750493745881</v>
      </c>
      <c r="H19" s="507"/>
      <c r="I19" s="508"/>
      <c r="J19" s="508"/>
      <c r="K19" s="508"/>
      <c r="L19" s="508"/>
    </row>
    <row r="20" spans="2:12" ht="15">
      <c r="B20" s="515" t="s">
        <v>686</v>
      </c>
      <c r="C20" s="516" t="s">
        <v>231</v>
      </c>
      <c r="D20" s="517">
        <v>90.418716159416604</v>
      </c>
      <c r="E20" s="518">
        <v>5.9938662912935907</v>
      </c>
      <c r="F20" s="519">
        <v>2.9340631440636797</v>
      </c>
      <c r="G20" s="520">
        <f t="shared" ref="G20:G31" si="0">+F20+E20+D20</f>
        <v>99.346645594773875</v>
      </c>
      <c r="H20" s="507"/>
      <c r="I20" s="508"/>
      <c r="J20" s="508"/>
      <c r="K20" s="508"/>
      <c r="L20" s="508"/>
    </row>
    <row r="21" spans="2:12" ht="15">
      <c r="B21" s="515" t="s">
        <v>687</v>
      </c>
      <c r="C21" s="516" t="s">
        <v>231</v>
      </c>
      <c r="D21" s="517">
        <v>1.4457119562465184</v>
      </c>
      <c r="E21" s="518">
        <v>0.14658260792959707</v>
      </c>
      <c r="F21" s="519">
        <v>1.90886494765912E-2</v>
      </c>
      <c r="G21" s="520">
        <f t="shared" si="0"/>
        <v>1.6113832136527066</v>
      </c>
      <c r="I21" s="508"/>
      <c r="J21" s="508"/>
      <c r="K21" s="508"/>
      <c r="L21" s="508"/>
    </row>
    <row r="22" spans="2:12" ht="15">
      <c r="B22" s="515" t="s">
        <v>688</v>
      </c>
      <c r="C22" s="516" t="s">
        <v>231</v>
      </c>
      <c r="D22" s="517">
        <v>60.982994784017826</v>
      </c>
      <c r="E22" s="518">
        <v>4.6417725837114849</v>
      </c>
      <c r="F22" s="519">
        <v>2.0410790048842502</v>
      </c>
      <c r="G22" s="520">
        <f t="shared" si="0"/>
        <v>67.665846372613558</v>
      </c>
      <c r="H22" s="507"/>
      <c r="I22" s="508"/>
      <c r="J22" s="508"/>
      <c r="K22" s="508"/>
      <c r="L22" s="508"/>
    </row>
    <row r="23" spans="2:12" ht="15">
      <c r="B23" s="515" t="s">
        <v>689</v>
      </c>
      <c r="C23" s="516" t="s">
        <v>231</v>
      </c>
      <c r="D23" s="517">
        <v>62.340706335139515</v>
      </c>
      <c r="E23" s="518">
        <v>6.5780758898527383</v>
      </c>
      <c r="F23" s="519">
        <v>1.9781922789830297</v>
      </c>
      <c r="G23" s="520">
        <f t="shared" si="0"/>
        <v>70.896974503975287</v>
      </c>
      <c r="H23" s="507"/>
      <c r="I23" s="508"/>
      <c r="J23" s="508"/>
      <c r="K23" s="508"/>
      <c r="L23" s="508"/>
    </row>
    <row r="24" spans="2:12" ht="15">
      <c r="B24" s="515" t="s">
        <v>171</v>
      </c>
      <c r="C24" s="516" t="s">
        <v>231</v>
      </c>
      <c r="D24" s="517">
        <v>3.2409986327037017</v>
      </c>
      <c r="E24" s="518">
        <v>2.0944953551312997</v>
      </c>
      <c r="F24" s="519">
        <v>3.5014038700674646</v>
      </c>
      <c r="G24" s="520">
        <f t="shared" si="0"/>
        <v>8.836897857902466</v>
      </c>
      <c r="H24" s="507"/>
      <c r="I24" s="508"/>
      <c r="J24" s="508"/>
      <c r="K24" s="508"/>
      <c r="L24" s="508"/>
    </row>
    <row r="25" spans="2:12" ht="15">
      <c r="B25" s="515" t="s">
        <v>172</v>
      </c>
      <c r="C25" s="516" t="s">
        <v>231</v>
      </c>
      <c r="D25" s="517">
        <v>0.13245556287030943</v>
      </c>
      <c r="E25" s="518">
        <v>1.024922351074428E-2</v>
      </c>
      <c r="F25" s="519">
        <v>0.15974692780337937</v>
      </c>
      <c r="G25" s="520">
        <f t="shared" si="0"/>
        <v>0.30245171418443306</v>
      </c>
      <c r="H25" s="507"/>
      <c r="I25" s="508"/>
      <c r="J25" s="508"/>
      <c r="K25" s="508"/>
      <c r="L25" s="508"/>
    </row>
    <row r="26" spans="2:12" ht="15">
      <c r="B26" s="515" t="s">
        <v>173</v>
      </c>
      <c r="C26" s="516" t="s">
        <v>231</v>
      </c>
      <c r="D26" s="517">
        <v>2.5346938775510218E-2</v>
      </c>
      <c r="E26" s="518">
        <v>4.663797032460627E-3</v>
      </c>
      <c r="F26" s="519">
        <v>0</v>
      </c>
      <c r="G26" s="520">
        <f t="shared" si="0"/>
        <v>3.0010735807970847E-2</v>
      </c>
      <c r="H26" s="507"/>
      <c r="I26" s="508"/>
      <c r="J26" s="508"/>
      <c r="K26" s="508"/>
      <c r="L26" s="508"/>
    </row>
    <row r="27" spans="2:12" ht="15">
      <c r="B27" s="515" t="s">
        <v>174</v>
      </c>
      <c r="C27" s="516" t="s">
        <v>231</v>
      </c>
      <c r="D27" s="517">
        <v>10.957004101888895</v>
      </c>
      <c r="E27" s="518">
        <v>0.50832673317465948</v>
      </c>
      <c r="F27" s="519">
        <v>0</v>
      </c>
      <c r="G27" s="520">
        <f t="shared" si="0"/>
        <v>11.465330835063554</v>
      </c>
      <c r="H27" s="507"/>
      <c r="I27" s="508"/>
      <c r="J27" s="508"/>
      <c r="K27" s="508"/>
      <c r="L27" s="508"/>
    </row>
    <row r="28" spans="2:12" ht="15">
      <c r="B28" s="515" t="s">
        <v>53</v>
      </c>
      <c r="C28" s="516" t="s">
        <v>231</v>
      </c>
      <c r="D28" s="517">
        <v>1.5621199169494082</v>
      </c>
      <c r="E28" s="518">
        <v>0.1249264192029169</v>
      </c>
      <c r="F28" s="519">
        <v>0</v>
      </c>
      <c r="G28" s="520">
        <f t="shared" si="0"/>
        <v>1.6870463361523251</v>
      </c>
      <c r="H28" s="507"/>
      <c r="I28" s="508"/>
      <c r="J28" s="508"/>
      <c r="K28" s="508"/>
      <c r="L28" s="508"/>
    </row>
    <row r="29" spans="2:12" ht="15">
      <c r="B29" s="515" t="s">
        <v>175</v>
      </c>
      <c r="C29" s="516" t="s">
        <v>231</v>
      </c>
      <c r="D29" s="517">
        <v>1.9817456828885369</v>
      </c>
      <c r="E29" s="518">
        <v>0.15848463057679646</v>
      </c>
      <c r="F29" s="519">
        <v>0</v>
      </c>
      <c r="G29" s="520">
        <f t="shared" si="0"/>
        <v>2.1402303134653335</v>
      </c>
      <c r="H29" s="507"/>
      <c r="I29" s="508"/>
      <c r="J29" s="508"/>
      <c r="K29" s="508"/>
      <c r="L29" s="508"/>
    </row>
    <row r="30" spans="2:12" ht="15">
      <c r="B30" s="515" t="s">
        <v>176</v>
      </c>
      <c r="C30" s="516" t="s">
        <v>231</v>
      </c>
      <c r="D30" s="517">
        <v>0.18475282321365283</v>
      </c>
      <c r="E30" s="518">
        <v>1.4775611485288904E-2</v>
      </c>
      <c r="F30" s="519">
        <v>0</v>
      </c>
      <c r="G30" s="520">
        <f t="shared" si="0"/>
        <v>0.19952843469894174</v>
      </c>
      <c r="H30" s="507"/>
      <c r="I30" s="508"/>
      <c r="J30" s="508"/>
      <c r="K30" s="508"/>
      <c r="L30" s="508"/>
    </row>
    <row r="31" spans="2:12" ht="15">
      <c r="B31" s="515" t="s">
        <v>298</v>
      </c>
      <c r="C31" s="516" t="s">
        <v>231</v>
      </c>
      <c r="D31" s="517">
        <v>43.754451815465707</v>
      </c>
      <c r="E31" s="518">
        <v>6.5914533853243533</v>
      </c>
      <c r="F31" s="519">
        <v>0</v>
      </c>
      <c r="G31" s="520">
        <f t="shared" si="0"/>
        <v>50.345905200790057</v>
      </c>
      <c r="H31" s="507"/>
      <c r="I31" s="508"/>
      <c r="J31" s="508"/>
      <c r="K31" s="508"/>
      <c r="L31" s="508"/>
    </row>
    <row r="32" spans="2:12" ht="15">
      <c r="B32" s="509"/>
      <c r="C32" s="516"/>
      <c r="D32" s="517"/>
      <c r="E32" s="518"/>
      <c r="F32" s="521"/>
      <c r="G32" s="520"/>
      <c r="H32" s="507"/>
      <c r="I32" s="508"/>
      <c r="J32" s="508"/>
      <c r="K32" s="508"/>
      <c r="L32" s="508"/>
    </row>
    <row r="33" spans="1:12" ht="15.75">
      <c r="B33" s="501" t="s">
        <v>177</v>
      </c>
      <c r="C33" s="502"/>
      <c r="D33" s="503">
        <f>+SUM(D35:D58)</f>
        <v>45690.381220449861</v>
      </c>
      <c r="E33" s="504">
        <f t="shared" ref="E33:G33" si="1">+SUM(E35:E58)</f>
        <v>1361.5225014661912</v>
      </c>
      <c r="F33" s="505">
        <f t="shared" si="1"/>
        <v>6462.7342300394339</v>
      </c>
      <c r="G33" s="506">
        <f t="shared" si="1"/>
        <v>53514.637951955498</v>
      </c>
      <c r="H33" s="507"/>
      <c r="I33" s="508"/>
      <c r="J33" s="508"/>
      <c r="K33" s="508"/>
      <c r="L33" s="508"/>
    </row>
    <row r="34" spans="1:12" s="238" customFormat="1" ht="15">
      <c r="A34" s="224"/>
      <c r="B34" s="509"/>
      <c r="C34" s="510"/>
      <c r="D34" s="517"/>
      <c r="E34" s="518"/>
      <c r="F34" s="521"/>
      <c r="G34" s="520"/>
      <c r="H34" s="507"/>
      <c r="I34" s="508"/>
      <c r="J34" s="508"/>
      <c r="K34" s="508"/>
      <c r="L34" s="508"/>
    </row>
    <row r="35" spans="1:12" ht="15">
      <c r="B35" s="515" t="s">
        <v>403</v>
      </c>
      <c r="C35" s="516" t="s">
        <v>232</v>
      </c>
      <c r="D35" s="517">
        <v>4778.17390715688</v>
      </c>
      <c r="E35" s="518">
        <v>0</v>
      </c>
      <c r="F35" s="519">
        <v>0</v>
      </c>
      <c r="G35" s="520">
        <f t="shared" ref="G35:G58" si="2">+F35+E35+D35</f>
        <v>4778.17390715688</v>
      </c>
      <c r="H35" s="507"/>
      <c r="I35" s="508"/>
      <c r="J35" s="508"/>
      <c r="K35" s="508"/>
      <c r="L35" s="508"/>
    </row>
    <row r="36" spans="1:12" ht="15">
      <c r="B36" s="515" t="s">
        <v>404</v>
      </c>
      <c r="C36" s="516" t="s">
        <v>232</v>
      </c>
      <c r="D36" s="517">
        <v>1743.7948494122929</v>
      </c>
      <c r="E36" s="518">
        <v>0</v>
      </c>
      <c r="F36" s="519">
        <v>0</v>
      </c>
      <c r="G36" s="520">
        <f t="shared" si="2"/>
        <v>1743.7948494122929</v>
      </c>
      <c r="H36" s="507"/>
      <c r="I36" s="508"/>
      <c r="J36" s="508"/>
      <c r="K36" s="508"/>
      <c r="L36" s="508"/>
    </row>
    <row r="37" spans="1:12" ht="15">
      <c r="B37" s="515" t="s">
        <v>405</v>
      </c>
      <c r="C37" s="516" t="s">
        <v>232</v>
      </c>
      <c r="D37" s="517">
        <v>1766.0937374183641</v>
      </c>
      <c r="E37" s="518">
        <v>0</v>
      </c>
      <c r="F37" s="519">
        <v>0</v>
      </c>
      <c r="G37" s="520">
        <f t="shared" si="2"/>
        <v>1766.0937374183641</v>
      </c>
      <c r="H37" s="507"/>
      <c r="I37" s="508"/>
      <c r="J37" s="508"/>
      <c r="K37" s="508"/>
      <c r="L37" s="508"/>
    </row>
    <row r="38" spans="1:12" ht="15">
      <c r="B38" s="515" t="s">
        <v>406</v>
      </c>
      <c r="C38" s="516" t="s">
        <v>232</v>
      </c>
      <c r="D38" s="517">
        <v>393.92576255847683</v>
      </c>
      <c r="E38" s="518">
        <v>0</v>
      </c>
      <c r="F38" s="519">
        <v>0</v>
      </c>
      <c r="G38" s="520">
        <f t="shared" si="2"/>
        <v>393.92576255847683</v>
      </c>
      <c r="H38" s="507"/>
      <c r="I38" s="508"/>
      <c r="J38" s="508"/>
      <c r="K38" s="508"/>
      <c r="L38" s="508"/>
    </row>
    <row r="39" spans="1:12" ht="15">
      <c r="B39" s="515" t="s">
        <v>407</v>
      </c>
      <c r="C39" s="516" t="s">
        <v>232</v>
      </c>
      <c r="D39" s="517">
        <v>430.74472595638247</v>
      </c>
      <c r="E39" s="518">
        <v>0</v>
      </c>
      <c r="F39" s="519">
        <v>0</v>
      </c>
      <c r="G39" s="520">
        <f t="shared" si="2"/>
        <v>430.74472595638247</v>
      </c>
      <c r="H39" s="507"/>
      <c r="I39" s="508"/>
      <c r="J39" s="508"/>
      <c r="K39" s="508"/>
      <c r="L39" s="508"/>
    </row>
    <row r="40" spans="1:12" ht="15">
      <c r="B40" s="515" t="s">
        <v>408</v>
      </c>
      <c r="C40" s="516" t="s">
        <v>232</v>
      </c>
      <c r="D40" s="517">
        <v>3600.2722336434281</v>
      </c>
      <c r="E40" s="518">
        <v>27.623470669153527</v>
      </c>
      <c r="F40" s="519">
        <v>957.28864766289132</v>
      </c>
      <c r="G40" s="520">
        <f t="shared" si="2"/>
        <v>4585.184351975473</v>
      </c>
      <c r="H40" s="507"/>
      <c r="I40" s="508"/>
      <c r="J40" s="508"/>
      <c r="K40" s="508"/>
      <c r="L40" s="508"/>
    </row>
    <row r="41" spans="1:12" ht="15">
      <c r="B41" s="515" t="s">
        <v>409</v>
      </c>
      <c r="C41" s="516" t="s">
        <v>232</v>
      </c>
      <c r="D41" s="517">
        <v>3.2058631759344705</v>
      </c>
      <c r="E41" s="518">
        <v>0.93544663248618465</v>
      </c>
      <c r="F41" s="519">
        <v>0</v>
      </c>
      <c r="G41" s="520">
        <f t="shared" si="2"/>
        <v>4.1413098084206554</v>
      </c>
      <c r="H41" s="507"/>
      <c r="I41" s="508"/>
      <c r="J41" s="508"/>
      <c r="K41" s="508"/>
      <c r="L41" s="508"/>
    </row>
    <row r="42" spans="1:12" ht="15">
      <c r="B42" s="515" t="s">
        <v>410</v>
      </c>
      <c r="C42" s="516" t="s">
        <v>232</v>
      </c>
      <c r="D42" s="517">
        <v>1137.7491689439798</v>
      </c>
      <c r="E42" s="518">
        <v>19.78786047433713</v>
      </c>
      <c r="F42" s="519">
        <v>261.64919644490885</v>
      </c>
      <c r="G42" s="520">
        <f t="shared" si="2"/>
        <v>1419.1862258632259</v>
      </c>
      <c r="H42" s="507"/>
      <c r="I42" s="508"/>
      <c r="J42" s="508"/>
      <c r="K42" s="508"/>
      <c r="L42" s="508"/>
    </row>
    <row r="43" spans="1:12" ht="15">
      <c r="B43" s="515" t="s">
        <v>411</v>
      </c>
      <c r="C43" s="516" t="s">
        <v>232</v>
      </c>
      <c r="D43" s="517">
        <v>6463.0812350579154</v>
      </c>
      <c r="E43" s="518">
        <v>345.49550356311403</v>
      </c>
      <c r="F43" s="519">
        <v>1171.4311891704999</v>
      </c>
      <c r="G43" s="520">
        <f t="shared" si="2"/>
        <v>7980.0079277915293</v>
      </c>
      <c r="H43" s="507"/>
      <c r="I43" s="508"/>
      <c r="J43" s="508"/>
      <c r="K43" s="508"/>
      <c r="L43" s="508"/>
    </row>
    <row r="44" spans="1:12" ht="15">
      <c r="B44" s="515" t="s">
        <v>412</v>
      </c>
      <c r="C44" s="516" t="s">
        <v>232</v>
      </c>
      <c r="D44" s="517">
        <v>2368.7517378245398</v>
      </c>
      <c r="E44" s="518">
        <v>239.94298506058769</v>
      </c>
      <c r="F44" s="519">
        <v>251.87726812200944</v>
      </c>
      <c r="G44" s="520">
        <f t="shared" si="2"/>
        <v>2860.5719910071371</v>
      </c>
      <c r="H44" s="507"/>
      <c r="I44" s="508"/>
      <c r="J44" s="508"/>
      <c r="K44" s="508"/>
      <c r="L44" s="508"/>
    </row>
    <row r="45" spans="1:12" ht="15">
      <c r="B45" s="515" t="s">
        <v>413</v>
      </c>
      <c r="C45" s="516" t="s">
        <v>232</v>
      </c>
      <c r="D45" s="517">
        <v>4283.4566871060733</v>
      </c>
      <c r="E45" s="518">
        <v>142.34216797008793</v>
      </c>
      <c r="F45" s="519">
        <v>407.08638145127298</v>
      </c>
      <c r="G45" s="520">
        <f t="shared" si="2"/>
        <v>4832.8852365274342</v>
      </c>
      <c r="H45" s="507"/>
      <c r="I45" s="508"/>
      <c r="J45" s="508"/>
      <c r="K45" s="508"/>
      <c r="L45" s="508"/>
    </row>
    <row r="46" spans="1:12" ht="15">
      <c r="B46" s="515" t="s">
        <v>414</v>
      </c>
      <c r="C46" s="516" t="s">
        <v>232</v>
      </c>
      <c r="D46" s="517">
        <v>115.83145506953079</v>
      </c>
      <c r="E46" s="518">
        <v>11.498334819079789</v>
      </c>
      <c r="F46" s="519">
        <v>0.72072905376596941</v>
      </c>
      <c r="G46" s="520">
        <f t="shared" si="2"/>
        <v>128.05051894237656</v>
      </c>
      <c r="H46" s="507"/>
      <c r="I46" s="508"/>
      <c r="J46" s="508"/>
      <c r="K46" s="508"/>
      <c r="L46" s="508"/>
    </row>
    <row r="47" spans="1:12" ht="15">
      <c r="B47" s="515" t="s">
        <v>415</v>
      </c>
      <c r="C47" s="516" t="s">
        <v>232</v>
      </c>
      <c r="D47" s="517">
        <v>1831.5455824874318</v>
      </c>
      <c r="E47" s="518">
        <v>121.88519611257595</v>
      </c>
      <c r="F47" s="519">
        <v>325.54002325931316</v>
      </c>
      <c r="G47" s="520">
        <f t="shared" si="2"/>
        <v>2278.970801859321</v>
      </c>
      <c r="H47" s="507"/>
      <c r="I47" s="508"/>
      <c r="J47" s="508"/>
      <c r="K47" s="508"/>
      <c r="L47" s="508"/>
    </row>
    <row r="48" spans="1:12" ht="15">
      <c r="B48" s="515" t="s">
        <v>416</v>
      </c>
      <c r="C48" s="516" t="s">
        <v>232</v>
      </c>
      <c r="D48" s="517">
        <v>246.03810921839761</v>
      </c>
      <c r="E48" s="518">
        <v>10.062021775904455</v>
      </c>
      <c r="F48" s="519">
        <v>31.055476896899972</v>
      </c>
      <c r="G48" s="520">
        <f t="shared" si="2"/>
        <v>287.15560789120207</v>
      </c>
      <c r="H48" s="507"/>
      <c r="I48" s="508"/>
      <c r="J48" s="508"/>
      <c r="K48" s="508"/>
      <c r="L48" s="508"/>
    </row>
    <row r="49" spans="1:12" ht="15">
      <c r="B49" s="515" t="s">
        <v>417</v>
      </c>
      <c r="C49" s="516" t="s">
        <v>232</v>
      </c>
      <c r="D49" s="517">
        <v>20.276202759854204</v>
      </c>
      <c r="E49" s="518">
        <v>26.96569539854768</v>
      </c>
      <c r="F49" s="519">
        <v>48.364393283057225</v>
      </c>
      <c r="G49" s="520">
        <f t="shared" si="2"/>
        <v>95.606291441459106</v>
      </c>
      <c r="H49" s="507"/>
      <c r="I49" s="508"/>
      <c r="J49" s="508"/>
      <c r="K49" s="508"/>
      <c r="L49" s="508"/>
    </row>
    <row r="50" spans="1:12" ht="15">
      <c r="B50" s="515" t="s">
        <v>418</v>
      </c>
      <c r="C50" s="516" t="s">
        <v>232</v>
      </c>
      <c r="D50" s="517">
        <v>2332.99501544535</v>
      </c>
      <c r="E50" s="518">
        <v>173.03821361876243</v>
      </c>
      <c r="F50" s="519">
        <v>415.2987447143334</v>
      </c>
      <c r="G50" s="520">
        <f t="shared" si="2"/>
        <v>2921.3319737784459</v>
      </c>
      <c r="H50" s="507"/>
      <c r="I50" s="508"/>
      <c r="J50" s="508"/>
      <c r="K50" s="508"/>
      <c r="L50" s="508"/>
    </row>
    <row r="51" spans="1:12" ht="15">
      <c r="B51" s="515" t="s">
        <v>419</v>
      </c>
      <c r="C51" s="516" t="s">
        <v>232</v>
      </c>
      <c r="D51" s="517">
        <v>4065.5455682356669</v>
      </c>
      <c r="E51" s="518">
        <v>129.65818806922906</v>
      </c>
      <c r="F51" s="519">
        <v>958.69060190697087</v>
      </c>
      <c r="G51" s="520">
        <f t="shared" si="2"/>
        <v>5153.8943582118663</v>
      </c>
      <c r="H51" s="507"/>
      <c r="I51" s="508"/>
      <c r="J51" s="508"/>
      <c r="K51" s="508"/>
      <c r="L51" s="508"/>
    </row>
    <row r="52" spans="1:12" ht="15">
      <c r="B52" s="515" t="s">
        <v>420</v>
      </c>
      <c r="C52" s="516" t="s">
        <v>232</v>
      </c>
      <c r="D52" s="517">
        <v>5178.6498982780304</v>
      </c>
      <c r="E52" s="518">
        <v>39.162082860345507</v>
      </c>
      <c r="F52" s="519">
        <v>405.74876875224169</v>
      </c>
      <c r="G52" s="520">
        <f t="shared" si="2"/>
        <v>5623.5607498906174</v>
      </c>
      <c r="H52" s="507"/>
      <c r="I52" s="508"/>
      <c r="J52" s="508"/>
      <c r="K52" s="508"/>
      <c r="L52" s="508"/>
    </row>
    <row r="53" spans="1:12" ht="15">
      <c r="B53" s="515" t="s">
        <v>421</v>
      </c>
      <c r="C53" s="516" t="s">
        <v>232</v>
      </c>
      <c r="D53" s="517">
        <v>244.95487535050432</v>
      </c>
      <c r="E53" s="518">
        <v>6.2658568279554059</v>
      </c>
      <c r="F53" s="519">
        <v>60.326353870131655</v>
      </c>
      <c r="G53" s="520">
        <f t="shared" si="2"/>
        <v>311.54708604859138</v>
      </c>
      <c r="H53" s="507"/>
      <c r="I53" s="508"/>
      <c r="J53" s="508"/>
      <c r="K53" s="508"/>
      <c r="L53" s="508"/>
    </row>
    <row r="54" spans="1:12" ht="15">
      <c r="B54" s="515" t="s">
        <v>422</v>
      </c>
      <c r="C54" s="516" t="s">
        <v>232</v>
      </c>
      <c r="D54" s="517">
        <v>1132.8300833371932</v>
      </c>
      <c r="E54" s="518">
        <v>56.399874553215959</v>
      </c>
      <c r="F54" s="519">
        <v>187.11339343197648</v>
      </c>
      <c r="G54" s="520">
        <f t="shared" si="2"/>
        <v>1376.3433513223856</v>
      </c>
      <c r="H54" s="507"/>
      <c r="I54" s="508"/>
      <c r="J54" s="508"/>
      <c r="K54" s="508"/>
      <c r="L54" s="508"/>
    </row>
    <row r="55" spans="1:12" ht="15">
      <c r="B55" s="515" t="s">
        <v>423</v>
      </c>
      <c r="C55" s="516" t="s">
        <v>232</v>
      </c>
      <c r="D55" s="517">
        <v>166.98222448666925</v>
      </c>
      <c r="E55" s="518">
        <v>1.1688763620867648</v>
      </c>
      <c r="F55" s="519">
        <v>46.745873145336624</v>
      </c>
      <c r="G55" s="520">
        <f t="shared" si="2"/>
        <v>214.89697399409263</v>
      </c>
      <c r="H55" s="507"/>
      <c r="I55" s="508"/>
      <c r="J55" s="508"/>
      <c r="K55" s="508"/>
      <c r="L55" s="508"/>
    </row>
    <row r="56" spans="1:12" ht="15">
      <c r="B56" s="515" t="s">
        <v>424</v>
      </c>
      <c r="C56" s="516" t="s">
        <v>232</v>
      </c>
      <c r="D56" s="517">
        <v>498.81225794268647</v>
      </c>
      <c r="E56" s="518">
        <v>6.9904930266165008</v>
      </c>
      <c r="F56" s="519">
        <v>126.38399346449218</v>
      </c>
      <c r="G56" s="520">
        <f t="shared" si="2"/>
        <v>632.18674443379518</v>
      </c>
      <c r="H56" s="507"/>
      <c r="I56" s="508"/>
      <c r="J56" s="508"/>
      <c r="K56" s="508"/>
      <c r="L56" s="508"/>
    </row>
    <row r="57" spans="1:12" ht="15">
      <c r="B57" s="515" t="s">
        <v>425</v>
      </c>
      <c r="C57" s="516" t="s">
        <v>232</v>
      </c>
      <c r="D57" s="517">
        <v>2836.7888636711837</v>
      </c>
      <c r="E57" s="518">
        <v>-9.738706374332599E-7</v>
      </c>
      <c r="F57" s="519">
        <v>795.24647811582179</v>
      </c>
      <c r="G57" s="520">
        <f t="shared" si="2"/>
        <v>3632.035340813135</v>
      </c>
      <c r="H57" s="507"/>
      <c r="I57" s="508"/>
      <c r="J57" s="508"/>
      <c r="K57" s="508"/>
      <c r="L57" s="508"/>
    </row>
    <row r="58" spans="1:12" ht="15">
      <c r="B58" s="515" t="s">
        <v>426</v>
      </c>
      <c r="C58" s="516" t="s">
        <v>232</v>
      </c>
      <c r="D58" s="517">
        <v>49.88117591309274</v>
      </c>
      <c r="E58" s="518">
        <v>2.3002346459756202</v>
      </c>
      <c r="F58" s="519">
        <v>12.166717293511386</v>
      </c>
      <c r="G58" s="520">
        <f t="shared" si="2"/>
        <v>64.348127852579751</v>
      </c>
      <c r="H58" s="507"/>
      <c r="I58" s="508"/>
      <c r="J58" s="508"/>
      <c r="K58" s="508"/>
      <c r="L58" s="508"/>
    </row>
    <row r="59" spans="1:12" ht="15.75">
      <c r="B59" s="515"/>
      <c r="C59" s="516"/>
      <c r="D59" s="522"/>
      <c r="E59" s="523"/>
      <c r="F59" s="524"/>
      <c r="G59" s="525"/>
      <c r="H59" s="507"/>
      <c r="I59" s="508"/>
      <c r="J59" s="508"/>
      <c r="K59" s="508"/>
      <c r="L59" s="508"/>
    </row>
    <row r="60" spans="1:12" ht="15.75">
      <c r="B60" s="526" t="s">
        <v>178</v>
      </c>
      <c r="C60" s="527"/>
      <c r="D60" s="522">
        <f>+SUM(D62:D81)+SUM(D102:D176)</f>
        <v>1018042.9969207383</v>
      </c>
      <c r="E60" s="523">
        <f>+SUM(E62:E81)+SUM(E102:E176)</f>
        <v>867571.63787381561</v>
      </c>
      <c r="F60" s="524">
        <f>+SUM(F62:F81)+SUM(F102:F176)</f>
        <v>514250.98592312867</v>
      </c>
      <c r="G60" s="525">
        <f>+SUM(G62:G81)+SUM(G102:G176)</f>
        <v>2399865.6207176824</v>
      </c>
      <c r="H60" s="507"/>
      <c r="I60" s="508"/>
      <c r="J60" s="508"/>
      <c r="K60" s="508"/>
      <c r="L60" s="508"/>
    </row>
    <row r="61" spans="1:12" s="238" customFormat="1" ht="15">
      <c r="A61" s="224"/>
      <c r="B61" s="509"/>
      <c r="C61" s="516"/>
      <c r="D61" s="517"/>
      <c r="E61" s="518"/>
      <c r="F61" s="521"/>
      <c r="G61" s="520"/>
      <c r="H61" s="507"/>
      <c r="I61" s="508"/>
      <c r="J61" s="508"/>
      <c r="K61" s="508"/>
      <c r="L61" s="508"/>
    </row>
    <row r="62" spans="1:12" ht="15">
      <c r="B62" s="515" t="s">
        <v>179</v>
      </c>
      <c r="C62" s="516" t="s">
        <v>28</v>
      </c>
      <c r="D62" s="517">
        <v>8046.1621041331191</v>
      </c>
      <c r="E62" s="518">
        <v>1126.4626945786367</v>
      </c>
      <c r="F62" s="519">
        <v>6979.3751154052607</v>
      </c>
      <c r="G62" s="520">
        <f t="shared" ref="G62:G81" si="3">+F62+E62+D62</f>
        <v>16151.999914117016</v>
      </c>
      <c r="H62" s="507"/>
      <c r="I62" s="508"/>
      <c r="J62" s="508"/>
      <c r="K62" s="508"/>
      <c r="L62" s="508"/>
    </row>
    <row r="63" spans="1:12" ht="15">
      <c r="B63" s="515" t="s">
        <v>427</v>
      </c>
      <c r="C63" s="516" t="s">
        <v>180</v>
      </c>
      <c r="D63" s="517">
        <v>290.13667631731323</v>
      </c>
      <c r="E63" s="518">
        <v>93.799173796689999</v>
      </c>
      <c r="F63" s="519">
        <v>33.276744315770046</v>
      </c>
      <c r="G63" s="520">
        <f t="shared" si="3"/>
        <v>417.21259442977328</v>
      </c>
      <c r="H63" s="507"/>
      <c r="I63" s="508"/>
      <c r="J63" s="508"/>
      <c r="K63" s="508"/>
      <c r="L63" s="508"/>
    </row>
    <row r="64" spans="1:12" ht="15">
      <c r="B64" s="515" t="s">
        <v>181</v>
      </c>
      <c r="C64" s="516" t="s">
        <v>180</v>
      </c>
      <c r="D64" s="517">
        <v>3890.1999548349736</v>
      </c>
      <c r="E64" s="518">
        <v>2968.6115802017184</v>
      </c>
      <c r="F64" s="519">
        <v>1107.2438691375764</v>
      </c>
      <c r="G64" s="520">
        <f t="shared" si="3"/>
        <v>7966.0554041742689</v>
      </c>
      <c r="H64" s="507"/>
      <c r="I64" s="508"/>
      <c r="J64" s="508"/>
      <c r="K64" s="508"/>
      <c r="L64" s="508"/>
    </row>
    <row r="65" spans="2:12" ht="15">
      <c r="B65" s="515" t="s">
        <v>182</v>
      </c>
      <c r="C65" s="516" t="s">
        <v>180</v>
      </c>
      <c r="D65" s="517">
        <v>4342.0903300521131</v>
      </c>
      <c r="E65" s="518">
        <v>759.86581041304726</v>
      </c>
      <c r="F65" s="519">
        <v>5021.4465462748503</v>
      </c>
      <c r="G65" s="520">
        <f t="shared" si="3"/>
        <v>10123.40268674001</v>
      </c>
      <c r="H65" s="507"/>
      <c r="I65" s="508"/>
      <c r="J65" s="508"/>
      <c r="K65" s="508"/>
      <c r="L65" s="508"/>
    </row>
    <row r="66" spans="2:12" ht="15">
      <c r="B66" s="515" t="s">
        <v>136</v>
      </c>
      <c r="C66" s="516" t="s">
        <v>180</v>
      </c>
      <c r="D66" s="517">
        <v>27681.999687319047</v>
      </c>
      <c r="E66" s="518">
        <v>5813.2199165759712</v>
      </c>
      <c r="F66" s="519">
        <v>23435.888516864241</v>
      </c>
      <c r="G66" s="520">
        <f t="shared" si="3"/>
        <v>56931.108120759258</v>
      </c>
      <c r="H66" s="507"/>
      <c r="I66" s="508"/>
      <c r="J66" s="508"/>
      <c r="K66" s="508"/>
      <c r="L66" s="508"/>
    </row>
    <row r="67" spans="2:12" ht="15">
      <c r="B67" s="515" t="s">
        <v>137</v>
      </c>
      <c r="C67" s="516" t="s">
        <v>180</v>
      </c>
      <c r="D67" s="517">
        <v>939.88475969889976</v>
      </c>
      <c r="E67" s="518">
        <v>601.52625154569159</v>
      </c>
      <c r="F67" s="519">
        <v>487.27803282115673</v>
      </c>
      <c r="G67" s="520">
        <f t="shared" si="3"/>
        <v>2028.689044065748</v>
      </c>
      <c r="H67" s="507"/>
      <c r="I67" s="508"/>
      <c r="J67" s="508"/>
      <c r="K67" s="508"/>
      <c r="L67" s="508"/>
    </row>
    <row r="68" spans="2:12" ht="15">
      <c r="B68" s="515" t="s">
        <v>138</v>
      </c>
      <c r="C68" s="516" t="s">
        <v>180</v>
      </c>
      <c r="D68" s="517">
        <v>2681.5027562246669</v>
      </c>
      <c r="E68" s="518">
        <v>1501.6415481334893</v>
      </c>
      <c r="F68" s="519">
        <v>1749.531577342482</v>
      </c>
      <c r="G68" s="520">
        <f t="shared" si="3"/>
        <v>5932.6758817006385</v>
      </c>
      <c r="H68" s="507"/>
      <c r="I68" s="508"/>
      <c r="J68" s="508"/>
      <c r="K68" s="508"/>
      <c r="L68" s="508"/>
    </row>
    <row r="69" spans="2:12" ht="15">
      <c r="B69" s="515" t="s">
        <v>428</v>
      </c>
      <c r="C69" s="516" t="s">
        <v>180</v>
      </c>
      <c r="D69" s="517">
        <v>1369.7672032426171</v>
      </c>
      <c r="E69" s="518">
        <v>1054.7207430500321</v>
      </c>
      <c r="F69" s="519">
        <v>714.67603821838065</v>
      </c>
      <c r="G69" s="520">
        <f t="shared" si="3"/>
        <v>3139.1639845110299</v>
      </c>
      <c r="H69" s="507"/>
      <c r="I69" s="508"/>
      <c r="J69" s="508"/>
      <c r="K69" s="508"/>
      <c r="L69" s="508"/>
    </row>
    <row r="70" spans="2:12" ht="15">
      <c r="B70" s="515" t="s">
        <v>139</v>
      </c>
      <c r="C70" s="516" t="s">
        <v>180</v>
      </c>
      <c r="D70" s="517">
        <v>309.67649102489867</v>
      </c>
      <c r="E70" s="518">
        <v>97.548094178850491</v>
      </c>
      <c r="F70" s="519">
        <v>261.68631230638397</v>
      </c>
      <c r="G70" s="520">
        <f t="shared" si="3"/>
        <v>668.91089751013305</v>
      </c>
      <c r="H70" s="507"/>
      <c r="I70" s="508"/>
      <c r="J70" s="508"/>
      <c r="K70" s="508"/>
      <c r="L70" s="508"/>
    </row>
    <row r="71" spans="2:12" ht="15">
      <c r="B71" s="515" t="s">
        <v>140</v>
      </c>
      <c r="C71" s="516" t="s">
        <v>180</v>
      </c>
      <c r="D71" s="517">
        <v>176.45045744064851</v>
      </c>
      <c r="E71" s="518">
        <v>111.16378598581173</v>
      </c>
      <c r="F71" s="519">
        <v>117.91302029954913</v>
      </c>
      <c r="G71" s="520">
        <f t="shared" si="3"/>
        <v>405.52726372600938</v>
      </c>
      <c r="H71" s="507"/>
      <c r="I71" s="508"/>
      <c r="J71" s="508"/>
      <c r="K71" s="508"/>
      <c r="L71" s="508"/>
    </row>
    <row r="72" spans="2:12" ht="15">
      <c r="B72" s="515" t="s">
        <v>142</v>
      </c>
      <c r="C72" s="516" t="s">
        <v>180</v>
      </c>
      <c r="D72" s="517">
        <v>2016.7921250723798</v>
      </c>
      <c r="E72" s="518">
        <v>363.02257672264057</v>
      </c>
      <c r="F72" s="519">
        <v>2331.9158955121352</v>
      </c>
      <c r="G72" s="520">
        <f t="shared" si="3"/>
        <v>4711.7305973071561</v>
      </c>
      <c r="H72" s="507"/>
      <c r="I72" s="508"/>
      <c r="J72" s="508"/>
      <c r="K72" s="508"/>
      <c r="L72" s="508"/>
    </row>
    <row r="73" spans="2:12" ht="15">
      <c r="B73" s="515" t="s">
        <v>183</v>
      </c>
      <c r="C73" s="516" t="s">
        <v>180</v>
      </c>
      <c r="D73" s="517">
        <v>947.30746960046315</v>
      </c>
      <c r="E73" s="518">
        <v>568.38448176027782</v>
      </c>
      <c r="F73" s="519">
        <v>817.05269253039955</v>
      </c>
      <c r="G73" s="520">
        <f t="shared" si="3"/>
        <v>2332.7446438911406</v>
      </c>
      <c r="H73" s="507"/>
      <c r="I73" s="508"/>
      <c r="J73" s="508"/>
      <c r="K73" s="508"/>
      <c r="L73" s="508"/>
    </row>
    <row r="74" spans="2:12" ht="15">
      <c r="B74" s="515" t="s">
        <v>184</v>
      </c>
      <c r="C74" s="516" t="s">
        <v>180</v>
      </c>
      <c r="D74" s="517">
        <v>1429.0500521134916</v>
      </c>
      <c r="E74" s="518">
        <v>300.10049959946713</v>
      </c>
      <c r="F74" s="519">
        <v>1209.8496524871941</v>
      </c>
      <c r="G74" s="520">
        <f t="shared" si="3"/>
        <v>2939.0002042001529</v>
      </c>
      <c r="H74" s="507"/>
      <c r="I74" s="508"/>
      <c r="J74" s="508"/>
      <c r="K74" s="508"/>
      <c r="L74" s="508"/>
    </row>
    <row r="75" spans="2:12" ht="15">
      <c r="B75" s="515" t="s">
        <v>185</v>
      </c>
      <c r="C75" s="516" t="s">
        <v>180</v>
      </c>
      <c r="D75" s="517">
        <v>2189.9247249565719</v>
      </c>
      <c r="E75" s="518">
        <v>985.46612623045735</v>
      </c>
      <c r="F75" s="519">
        <v>1968.742327735958</v>
      </c>
      <c r="G75" s="520">
        <f t="shared" si="3"/>
        <v>5144.133178922988</v>
      </c>
      <c r="H75" s="507"/>
      <c r="I75" s="508"/>
      <c r="J75" s="508"/>
      <c r="K75" s="508"/>
      <c r="L75" s="508"/>
    </row>
    <row r="76" spans="2:12" ht="15">
      <c r="B76" s="515" t="s">
        <v>186</v>
      </c>
      <c r="C76" s="516" t="s">
        <v>180</v>
      </c>
      <c r="D76" s="517">
        <v>2227.5622466705267</v>
      </c>
      <c r="E76" s="518">
        <v>668.26867400115862</v>
      </c>
      <c r="F76" s="519">
        <v>2533.852055587724</v>
      </c>
      <c r="G76" s="520">
        <f t="shared" si="3"/>
        <v>5429.6829762594098</v>
      </c>
      <c r="H76" s="507"/>
      <c r="I76" s="508"/>
      <c r="J76" s="508"/>
      <c r="K76" s="508"/>
      <c r="L76" s="508"/>
    </row>
    <row r="77" spans="2:12" ht="15">
      <c r="B77" s="515" t="s">
        <v>187</v>
      </c>
      <c r="C77" s="516" t="s">
        <v>180</v>
      </c>
      <c r="D77" s="517">
        <v>8969.3109438332358</v>
      </c>
      <c r="E77" s="518">
        <v>1749.0156398378699</v>
      </c>
      <c r="F77" s="519">
        <v>10848.755307666157</v>
      </c>
      <c r="G77" s="520">
        <f t="shared" si="3"/>
        <v>21567.081891337264</v>
      </c>
      <c r="H77" s="507"/>
      <c r="I77" s="508"/>
      <c r="J77" s="508"/>
      <c r="K77" s="508"/>
      <c r="L77" s="508"/>
    </row>
    <row r="78" spans="2:12" ht="15">
      <c r="B78" s="515" t="s">
        <v>188</v>
      </c>
      <c r="C78" s="516" t="s">
        <v>180</v>
      </c>
      <c r="D78" s="517">
        <v>4255.9351476548927</v>
      </c>
      <c r="E78" s="518">
        <v>1702.374059061957</v>
      </c>
      <c r="F78" s="519">
        <v>4805.125684325948</v>
      </c>
      <c r="G78" s="520">
        <f t="shared" si="3"/>
        <v>10763.434891042798</v>
      </c>
      <c r="H78" s="507"/>
      <c r="I78" s="508"/>
      <c r="J78" s="508"/>
      <c r="K78" s="508"/>
      <c r="L78" s="508"/>
    </row>
    <row r="79" spans="2:12" ht="15">
      <c r="B79" s="515" t="s">
        <v>429</v>
      </c>
      <c r="C79" s="516" t="s">
        <v>180</v>
      </c>
      <c r="D79" s="517">
        <v>582.51302837290086</v>
      </c>
      <c r="E79" s="518">
        <v>150.74854609792197</v>
      </c>
      <c r="F79" s="519">
        <v>495.03635128176836</v>
      </c>
      <c r="G79" s="520">
        <f t="shared" si="3"/>
        <v>1228.2979257525913</v>
      </c>
      <c r="H79" s="507"/>
      <c r="I79" s="508"/>
      <c r="J79" s="508"/>
      <c r="K79" s="508"/>
      <c r="L79" s="508"/>
    </row>
    <row r="80" spans="2:12" ht="15">
      <c r="B80" s="515" t="s">
        <v>189</v>
      </c>
      <c r="C80" s="516" t="s">
        <v>180</v>
      </c>
      <c r="D80" s="517">
        <v>971.62709901563403</v>
      </c>
      <c r="E80" s="518">
        <v>597.55066846812053</v>
      </c>
      <c r="F80" s="519">
        <v>920.67065057275192</v>
      </c>
      <c r="G80" s="520">
        <f t="shared" si="3"/>
        <v>2489.8484180565065</v>
      </c>
      <c r="H80" s="507"/>
      <c r="I80" s="508"/>
      <c r="J80" s="508"/>
      <c r="K80" s="508"/>
      <c r="L80" s="508"/>
    </row>
    <row r="81" spans="1:12" ht="15">
      <c r="B81" s="515" t="s">
        <v>190</v>
      </c>
      <c r="C81" s="516" t="s">
        <v>180</v>
      </c>
      <c r="D81" s="517">
        <v>6885.1580775911989</v>
      </c>
      <c r="E81" s="518">
        <v>1678.2572837845928</v>
      </c>
      <c r="F81" s="519">
        <v>6461.6736988986495</v>
      </c>
      <c r="G81" s="520">
        <f t="shared" si="3"/>
        <v>15025.08906027444</v>
      </c>
      <c r="H81" s="507"/>
      <c r="I81" s="508"/>
      <c r="J81" s="508"/>
      <c r="K81" s="508"/>
      <c r="L81" s="508"/>
    </row>
    <row r="82" spans="1:12" ht="15.75" thickBot="1">
      <c r="B82" s="528"/>
      <c r="C82" s="529"/>
      <c r="D82" s="530"/>
      <c r="E82" s="531"/>
      <c r="F82" s="532"/>
      <c r="G82" s="533"/>
      <c r="H82" s="507"/>
      <c r="I82" s="508"/>
      <c r="J82" s="508"/>
      <c r="K82" s="508"/>
      <c r="L82" s="508"/>
    </row>
    <row r="83" spans="1:12" ht="15.75" thickTop="1">
      <c r="B83" s="534"/>
      <c r="C83" s="534"/>
      <c r="D83" s="535"/>
      <c r="E83" s="535"/>
      <c r="F83" s="535"/>
      <c r="G83" s="535"/>
      <c r="H83" s="507"/>
      <c r="I83" s="508"/>
      <c r="J83" s="508"/>
      <c r="K83" s="508"/>
      <c r="L83" s="508"/>
    </row>
    <row r="84" spans="1:12" ht="15">
      <c r="B84" s="534"/>
      <c r="C84" s="534"/>
      <c r="D84" s="535"/>
      <c r="E84" s="535"/>
      <c r="F84" s="535"/>
      <c r="G84" s="535"/>
      <c r="H84" s="507"/>
      <c r="I84" s="508"/>
      <c r="J84" s="508"/>
      <c r="K84" s="508"/>
      <c r="L84" s="508"/>
    </row>
    <row r="85" spans="1:12" ht="15.75">
      <c r="B85" s="4" t="s">
        <v>476</v>
      </c>
      <c r="C85" s="536"/>
      <c r="D85" s="59"/>
      <c r="E85" s="59"/>
      <c r="F85" s="59"/>
      <c r="G85" s="59"/>
      <c r="H85" s="507"/>
      <c r="I85" s="508"/>
      <c r="J85" s="508"/>
      <c r="K85" s="508"/>
      <c r="L85" s="508"/>
    </row>
    <row r="86" spans="1:12" ht="15.75">
      <c r="B86" s="61" t="s">
        <v>299</v>
      </c>
      <c r="C86" s="536"/>
      <c r="D86" s="59"/>
      <c r="E86" s="59"/>
      <c r="F86" s="59"/>
      <c r="G86" s="59"/>
      <c r="H86" s="507"/>
      <c r="I86" s="508"/>
      <c r="J86" s="508"/>
      <c r="K86" s="508"/>
      <c r="L86" s="508"/>
    </row>
    <row r="87" spans="1:12" ht="15">
      <c r="B87" s="66"/>
      <c r="C87" s="66"/>
      <c r="D87" s="66"/>
      <c r="E87" s="66"/>
      <c r="F87" s="66"/>
      <c r="G87" s="66"/>
      <c r="H87" s="507"/>
      <c r="I87" s="508"/>
      <c r="J87" s="508"/>
      <c r="K87" s="508"/>
      <c r="L87" s="508"/>
    </row>
    <row r="88" spans="1:12" s="227" customFormat="1" ht="15">
      <c r="A88" s="224"/>
      <c r="B88" s="66"/>
      <c r="C88" s="66"/>
      <c r="D88" s="66"/>
      <c r="E88" s="66"/>
      <c r="F88" s="66"/>
      <c r="G88" s="66"/>
      <c r="H88" s="507"/>
      <c r="I88" s="508"/>
      <c r="J88" s="508"/>
      <c r="K88" s="508"/>
      <c r="L88" s="508"/>
    </row>
    <row r="89" spans="1:12" s="227" customFormat="1" ht="16.5">
      <c r="A89" s="224"/>
      <c r="B89" s="1332" t="str">
        <f>+B6</f>
        <v>DEUDA ELEGIBLE PENDIENTE DE REESTRUCTURACIÓN</v>
      </c>
      <c r="C89" s="1332"/>
      <c r="D89" s="1332"/>
      <c r="E89" s="1332"/>
      <c r="F89" s="1332"/>
      <c r="G89" s="1332"/>
      <c r="H89" s="507"/>
      <c r="I89" s="508"/>
      <c r="J89" s="508"/>
      <c r="K89" s="508"/>
      <c r="L89" s="508"/>
    </row>
    <row r="90" spans="1:12" ht="15">
      <c r="B90" s="1333" t="str">
        <f>+B7</f>
        <v>DATOS AL 30/09/2021</v>
      </c>
      <c r="C90" s="1333"/>
      <c r="D90" s="1333"/>
      <c r="E90" s="1333"/>
      <c r="F90" s="1333"/>
      <c r="G90" s="1333"/>
      <c r="H90" s="507"/>
      <c r="I90" s="508"/>
      <c r="J90" s="508"/>
      <c r="K90" s="508"/>
      <c r="L90" s="508"/>
    </row>
    <row r="91" spans="1:12" ht="15">
      <c r="B91" s="537"/>
      <c r="C91" s="537"/>
      <c r="D91" s="537"/>
      <c r="E91" s="537"/>
      <c r="F91" s="537"/>
      <c r="G91" s="537"/>
      <c r="H91" s="507"/>
      <c r="I91" s="508"/>
      <c r="J91" s="508"/>
      <c r="K91" s="508"/>
      <c r="L91" s="508"/>
    </row>
    <row r="92" spans="1:12" s="227" customFormat="1" ht="15">
      <c r="A92" s="224"/>
      <c r="B92" s="66"/>
      <c r="C92" s="66"/>
      <c r="D92" s="66"/>
      <c r="E92" s="66"/>
      <c r="F92" s="66"/>
      <c r="G92" s="66"/>
      <c r="H92" s="507"/>
      <c r="I92" s="508"/>
      <c r="J92" s="508"/>
      <c r="K92" s="508"/>
      <c r="L92" s="508"/>
    </row>
    <row r="93" spans="1:12" s="227" customFormat="1" ht="15.75" thickBot="1">
      <c r="A93" s="224"/>
      <c r="B93" s="59"/>
      <c r="C93" s="59"/>
      <c r="D93" s="59"/>
      <c r="E93" s="59"/>
      <c r="F93" s="59"/>
      <c r="G93" s="494" t="s">
        <v>289</v>
      </c>
      <c r="H93" s="507"/>
      <c r="I93" s="508"/>
      <c r="J93" s="508"/>
      <c r="K93" s="508"/>
      <c r="L93" s="508"/>
    </row>
    <row r="94" spans="1:12" ht="15.75" thickTop="1">
      <c r="B94" s="1334" t="s">
        <v>285</v>
      </c>
      <c r="C94" s="1337" t="s">
        <v>168</v>
      </c>
      <c r="D94" s="1340" t="s">
        <v>280</v>
      </c>
      <c r="E94" s="1343" t="s">
        <v>328</v>
      </c>
      <c r="F94" s="1323" t="s">
        <v>520</v>
      </c>
      <c r="G94" s="1288" t="s">
        <v>287</v>
      </c>
      <c r="H94" s="507"/>
      <c r="I94" s="508"/>
      <c r="J94" s="508"/>
      <c r="K94" s="508"/>
      <c r="L94" s="508"/>
    </row>
    <row r="95" spans="1:12" ht="15">
      <c r="B95" s="1335"/>
      <c r="C95" s="1338"/>
      <c r="D95" s="1341"/>
      <c r="E95" s="1344"/>
      <c r="F95" s="1324"/>
      <c r="G95" s="1289"/>
      <c r="H95" s="507"/>
      <c r="I95" s="508"/>
      <c r="J95" s="508"/>
      <c r="K95" s="508"/>
      <c r="L95" s="508"/>
    </row>
    <row r="96" spans="1:12" ht="15">
      <c r="B96" s="1335"/>
      <c r="C96" s="1338"/>
      <c r="D96" s="1341"/>
      <c r="E96" s="1344"/>
      <c r="F96" s="1324"/>
      <c r="G96" s="1289"/>
      <c r="H96" s="507"/>
      <c r="I96" s="508"/>
      <c r="J96" s="508"/>
      <c r="K96" s="508"/>
      <c r="L96" s="508"/>
    </row>
    <row r="97" spans="1:12" ht="15">
      <c r="B97" s="1335"/>
      <c r="C97" s="1338"/>
      <c r="D97" s="1341"/>
      <c r="E97" s="1344"/>
      <c r="F97" s="1324"/>
      <c r="G97" s="1289"/>
      <c r="H97" s="507"/>
      <c r="I97" s="508"/>
      <c r="J97" s="508"/>
      <c r="K97" s="508"/>
      <c r="L97" s="508"/>
    </row>
    <row r="98" spans="1:12" ht="15.75" thickBot="1">
      <c r="B98" s="1336"/>
      <c r="C98" s="1339"/>
      <c r="D98" s="1342"/>
      <c r="E98" s="1345"/>
      <c r="F98" s="1325"/>
      <c r="G98" s="1346"/>
      <c r="H98" s="507"/>
      <c r="I98" s="508"/>
      <c r="J98" s="508"/>
      <c r="K98" s="508"/>
      <c r="L98" s="508"/>
    </row>
    <row r="99" spans="1:12" ht="15.75" thickTop="1">
      <c r="B99" s="509"/>
      <c r="C99" s="510"/>
      <c r="D99" s="517"/>
      <c r="E99" s="538"/>
      <c r="F99" s="521"/>
      <c r="G99" s="521"/>
      <c r="H99" s="507"/>
      <c r="I99" s="508"/>
      <c r="J99" s="508"/>
      <c r="K99" s="508"/>
      <c r="L99" s="508"/>
    </row>
    <row r="100" spans="1:12" ht="15">
      <c r="B100" s="539" t="s">
        <v>293</v>
      </c>
      <c r="C100" s="540"/>
      <c r="D100" s="541"/>
      <c r="E100" s="542"/>
      <c r="F100" s="543"/>
      <c r="G100" s="543"/>
      <c r="H100" s="507"/>
      <c r="I100" s="508"/>
      <c r="J100" s="508"/>
      <c r="K100" s="508"/>
      <c r="L100" s="508"/>
    </row>
    <row r="101" spans="1:12" s="223" customFormat="1" ht="15">
      <c r="A101" s="224"/>
      <c r="B101" s="509"/>
      <c r="C101" s="510"/>
      <c r="D101" s="517"/>
      <c r="E101" s="518"/>
      <c r="F101" s="521"/>
      <c r="G101" s="521"/>
      <c r="H101" s="507"/>
      <c r="I101" s="508"/>
      <c r="J101" s="508"/>
      <c r="K101" s="508"/>
      <c r="L101" s="508"/>
    </row>
    <row r="102" spans="1:12" ht="15">
      <c r="B102" s="515" t="s">
        <v>690</v>
      </c>
      <c r="C102" s="516" t="s">
        <v>662</v>
      </c>
      <c r="D102" s="517">
        <v>1.0000000000000001E-5</v>
      </c>
      <c r="E102" s="518">
        <v>1.2644600000000001</v>
      </c>
      <c r="F102" s="519">
        <v>0</v>
      </c>
      <c r="G102" s="520">
        <f t="shared" ref="G102:G165" si="4">+F102+E102+D102</f>
        <v>1.2644700000000002</v>
      </c>
      <c r="H102" s="507"/>
      <c r="I102" s="508"/>
      <c r="J102" s="508"/>
      <c r="K102" s="508"/>
      <c r="L102" s="508"/>
    </row>
    <row r="103" spans="1:12" ht="15">
      <c r="B103" s="515" t="s">
        <v>467</v>
      </c>
      <c r="C103" s="516" t="s">
        <v>662</v>
      </c>
      <c r="D103" s="517">
        <v>1.0000000000000001E-5</v>
      </c>
      <c r="E103" s="518">
        <v>1.87</v>
      </c>
      <c r="F103" s="519">
        <v>0</v>
      </c>
      <c r="G103" s="520">
        <f t="shared" si="4"/>
        <v>1.8700100000000002</v>
      </c>
      <c r="H103" s="507"/>
      <c r="I103" s="508"/>
      <c r="J103" s="508"/>
      <c r="K103" s="508"/>
      <c r="L103" s="508"/>
    </row>
    <row r="104" spans="1:12" ht="15">
      <c r="B104" s="515" t="s">
        <v>464</v>
      </c>
      <c r="C104" s="516" t="s">
        <v>662</v>
      </c>
      <c r="D104" s="517">
        <v>1.0000000000000001E-5</v>
      </c>
      <c r="E104" s="518">
        <v>14.02309</v>
      </c>
      <c r="F104" s="519">
        <v>0</v>
      </c>
      <c r="G104" s="520">
        <f t="shared" si="4"/>
        <v>14.023099999999999</v>
      </c>
      <c r="H104" s="507"/>
      <c r="I104" s="508"/>
      <c r="J104" s="508"/>
      <c r="K104" s="508"/>
      <c r="L104" s="508"/>
    </row>
    <row r="105" spans="1:12" ht="15">
      <c r="B105" s="515" t="s">
        <v>461</v>
      </c>
      <c r="C105" s="516" t="s">
        <v>662</v>
      </c>
      <c r="D105" s="517">
        <v>1.0000000000000001E-5</v>
      </c>
      <c r="E105" s="518">
        <v>15.681520000000001</v>
      </c>
      <c r="F105" s="519">
        <v>0</v>
      </c>
      <c r="G105" s="520">
        <f t="shared" si="4"/>
        <v>15.68153</v>
      </c>
      <c r="H105" s="507"/>
      <c r="I105" s="508"/>
      <c r="J105" s="508"/>
      <c r="K105" s="508"/>
      <c r="L105" s="508"/>
    </row>
    <row r="106" spans="1:12" ht="15">
      <c r="B106" s="515" t="s">
        <v>693</v>
      </c>
      <c r="C106" s="516" t="s">
        <v>662</v>
      </c>
      <c r="D106" s="517">
        <v>1.0000000000000001E-5</v>
      </c>
      <c r="E106" s="518">
        <v>25.049659999999999</v>
      </c>
      <c r="F106" s="519">
        <v>0</v>
      </c>
      <c r="G106" s="520">
        <f t="shared" si="4"/>
        <v>25.049669999999999</v>
      </c>
      <c r="H106" s="507"/>
      <c r="I106" s="508"/>
      <c r="J106" s="508"/>
      <c r="K106" s="508"/>
      <c r="L106" s="508"/>
    </row>
    <row r="107" spans="1:12" ht="15">
      <c r="B107" s="515" t="s">
        <v>691</v>
      </c>
      <c r="C107" s="516" t="s">
        <v>662</v>
      </c>
      <c r="D107" s="517">
        <v>1.0000000000000001E-5</v>
      </c>
      <c r="E107" s="518">
        <v>27.7379</v>
      </c>
      <c r="F107" s="519">
        <v>0</v>
      </c>
      <c r="G107" s="520">
        <f t="shared" si="4"/>
        <v>27.737909999999999</v>
      </c>
      <c r="H107" s="507"/>
      <c r="I107" s="508"/>
      <c r="J107" s="508"/>
      <c r="K107" s="508"/>
      <c r="L107" s="508"/>
    </row>
    <row r="108" spans="1:12" ht="15">
      <c r="B108" s="515" t="s">
        <v>466</v>
      </c>
      <c r="C108" s="516" t="s">
        <v>662</v>
      </c>
      <c r="D108" s="517">
        <v>1.0000000000000001E-5</v>
      </c>
      <c r="E108" s="518">
        <v>41.03004</v>
      </c>
      <c r="F108" s="519">
        <v>0</v>
      </c>
      <c r="G108" s="520">
        <f t="shared" si="4"/>
        <v>41.030050000000003</v>
      </c>
      <c r="H108" s="507"/>
      <c r="I108" s="508"/>
      <c r="J108" s="508"/>
      <c r="K108" s="508"/>
      <c r="L108" s="508"/>
    </row>
    <row r="109" spans="1:12" ht="15">
      <c r="B109" s="515" t="s">
        <v>460</v>
      </c>
      <c r="C109" s="516" t="s">
        <v>662</v>
      </c>
      <c r="D109" s="517">
        <v>1.0000000000000001E-5</v>
      </c>
      <c r="E109" s="518">
        <v>501.22017</v>
      </c>
      <c r="F109" s="519">
        <v>0</v>
      </c>
      <c r="G109" s="520">
        <f t="shared" si="4"/>
        <v>501.22017999999997</v>
      </c>
      <c r="H109" s="507"/>
      <c r="I109" s="508"/>
      <c r="J109" s="508"/>
      <c r="K109" s="508"/>
      <c r="L109" s="508"/>
    </row>
    <row r="110" spans="1:12" ht="15">
      <c r="B110" s="515" t="s">
        <v>459</v>
      </c>
      <c r="C110" s="516" t="s">
        <v>662</v>
      </c>
      <c r="D110" s="517">
        <v>7.0000000000000001E-3</v>
      </c>
      <c r="E110" s="518">
        <v>242.21740944241481</v>
      </c>
      <c r="F110" s="519">
        <v>1.0390557585205478E-2</v>
      </c>
      <c r="G110" s="520">
        <f t="shared" si="4"/>
        <v>242.23480000000001</v>
      </c>
      <c r="H110" s="507"/>
      <c r="I110" s="508"/>
      <c r="J110" s="508"/>
      <c r="K110" s="508"/>
      <c r="L110" s="508"/>
    </row>
    <row r="111" spans="1:12" ht="15">
      <c r="B111" s="515" t="s">
        <v>471</v>
      </c>
      <c r="C111" s="516" t="s">
        <v>662</v>
      </c>
      <c r="D111" s="517">
        <v>0.35599999999999998</v>
      </c>
      <c r="E111" s="518">
        <v>0.27767533336639405</v>
      </c>
      <c r="F111" s="519">
        <v>0.32443466663360598</v>
      </c>
      <c r="G111" s="520">
        <f t="shared" si="4"/>
        <v>0.95811000000000002</v>
      </c>
      <c r="H111" s="507"/>
      <c r="I111" s="508"/>
      <c r="J111" s="508"/>
      <c r="K111" s="508"/>
      <c r="L111" s="508"/>
    </row>
    <row r="112" spans="1:12" ht="15">
      <c r="B112" s="515" t="s">
        <v>451</v>
      </c>
      <c r="C112" s="516" t="s">
        <v>662</v>
      </c>
      <c r="D112" s="517">
        <v>2</v>
      </c>
      <c r="E112" s="518">
        <v>2.1488100000000001</v>
      </c>
      <c r="F112" s="519">
        <v>0</v>
      </c>
      <c r="G112" s="520">
        <f t="shared" si="4"/>
        <v>4.1488100000000001</v>
      </c>
      <c r="H112" s="507"/>
      <c r="I112" s="508"/>
      <c r="J112" s="508"/>
      <c r="K112" s="508"/>
      <c r="L112" s="508"/>
    </row>
    <row r="113" spans="2:12" ht="15">
      <c r="B113" s="515" t="s">
        <v>456</v>
      </c>
      <c r="C113" s="516" t="s">
        <v>662</v>
      </c>
      <c r="D113" s="517">
        <v>63</v>
      </c>
      <c r="E113" s="518">
        <v>0</v>
      </c>
      <c r="F113" s="519">
        <v>0</v>
      </c>
      <c r="G113" s="520">
        <f t="shared" si="4"/>
        <v>63</v>
      </c>
      <c r="H113" s="507"/>
      <c r="I113" s="508"/>
      <c r="J113" s="508"/>
      <c r="K113" s="508"/>
      <c r="L113" s="508"/>
    </row>
    <row r="114" spans="2:12" ht="15">
      <c r="B114" s="515" t="s">
        <v>134</v>
      </c>
      <c r="C114" s="516" t="s">
        <v>215</v>
      </c>
      <c r="D114" s="517">
        <v>179.74296755639438</v>
      </c>
      <c r="E114" s="518">
        <v>43.138312213534611</v>
      </c>
      <c r="F114" s="519">
        <v>119.52907342500228</v>
      </c>
      <c r="G114" s="520">
        <f t="shared" si="4"/>
        <v>342.4103531949313</v>
      </c>
      <c r="H114" s="507"/>
      <c r="I114" s="508"/>
      <c r="J114" s="508"/>
      <c r="K114" s="508"/>
      <c r="L114" s="508"/>
    </row>
    <row r="115" spans="2:12" ht="15">
      <c r="B115" s="515" t="s">
        <v>441</v>
      </c>
      <c r="C115" s="516" t="s">
        <v>215</v>
      </c>
      <c r="D115" s="517">
        <v>179.74296755639438</v>
      </c>
      <c r="E115" s="518">
        <v>50.328030955733304</v>
      </c>
      <c r="F115" s="519">
        <v>42.132250881239827</v>
      </c>
      <c r="G115" s="520">
        <f t="shared" si="4"/>
        <v>272.20324939336751</v>
      </c>
      <c r="H115" s="507"/>
      <c r="I115" s="508"/>
      <c r="J115" s="508"/>
      <c r="K115" s="508"/>
      <c r="L115" s="508"/>
    </row>
    <row r="116" spans="2:12" ht="15">
      <c r="B116" s="515" t="s">
        <v>436</v>
      </c>
      <c r="C116" s="516" t="s">
        <v>180</v>
      </c>
      <c r="D116" s="517">
        <v>203.44511870295307</v>
      </c>
      <c r="E116" s="518">
        <v>247.10829960165188</v>
      </c>
      <c r="F116" s="519">
        <v>0</v>
      </c>
      <c r="G116" s="520">
        <f t="shared" si="4"/>
        <v>450.55341830460497</v>
      </c>
      <c r="H116" s="507"/>
      <c r="I116" s="508"/>
      <c r="J116" s="508"/>
      <c r="K116" s="508"/>
      <c r="L116" s="508"/>
    </row>
    <row r="117" spans="2:12" ht="15">
      <c r="B117" s="515" t="s">
        <v>454</v>
      </c>
      <c r="C117" s="516" t="s">
        <v>662</v>
      </c>
      <c r="D117" s="517">
        <v>226.792</v>
      </c>
      <c r="E117" s="518">
        <v>42.171479441395526</v>
      </c>
      <c r="F117" s="519">
        <v>210.70126055860447</v>
      </c>
      <c r="G117" s="520">
        <f t="shared" si="4"/>
        <v>479.66473999999999</v>
      </c>
      <c r="H117" s="507"/>
      <c r="I117" s="508"/>
      <c r="J117" s="508"/>
      <c r="K117" s="508"/>
      <c r="L117" s="508"/>
    </row>
    <row r="118" spans="2:12" ht="15">
      <c r="B118" s="515" t="s">
        <v>450</v>
      </c>
      <c r="C118" s="516" t="s">
        <v>662</v>
      </c>
      <c r="D118" s="517">
        <v>314</v>
      </c>
      <c r="E118" s="518">
        <v>807.95402726027373</v>
      </c>
      <c r="F118" s="519">
        <v>3503.3066027397263</v>
      </c>
      <c r="G118" s="520">
        <f t="shared" si="4"/>
        <v>4625.2606299999998</v>
      </c>
      <c r="H118" s="507"/>
      <c r="I118" s="508"/>
      <c r="J118" s="508"/>
      <c r="K118" s="508"/>
      <c r="L118" s="508"/>
    </row>
    <row r="119" spans="2:12" ht="15">
      <c r="B119" s="515" t="s">
        <v>457</v>
      </c>
      <c r="C119" s="516" t="s">
        <v>662</v>
      </c>
      <c r="D119" s="517">
        <v>376</v>
      </c>
      <c r="E119" s="518">
        <v>558.83000000000004</v>
      </c>
      <c r="F119" s="519">
        <v>0</v>
      </c>
      <c r="G119" s="520">
        <f t="shared" si="4"/>
        <v>934.83</v>
      </c>
      <c r="H119" s="507"/>
      <c r="I119" s="508"/>
      <c r="J119" s="508"/>
      <c r="K119" s="508"/>
      <c r="L119" s="508"/>
    </row>
    <row r="120" spans="2:12" ht="15">
      <c r="B120" s="515" t="s">
        <v>449</v>
      </c>
      <c r="C120" s="516" t="s">
        <v>662</v>
      </c>
      <c r="D120" s="517">
        <v>458.30852000000004</v>
      </c>
      <c r="E120" s="518">
        <v>63.603018088888376</v>
      </c>
      <c r="F120" s="519">
        <v>1227.7576019111118</v>
      </c>
      <c r="G120" s="520">
        <f t="shared" si="4"/>
        <v>1749.6691400000002</v>
      </c>
      <c r="H120" s="507"/>
      <c r="I120" s="508"/>
      <c r="J120" s="508"/>
      <c r="K120" s="508"/>
      <c r="L120" s="508"/>
    </row>
    <row r="121" spans="2:12" ht="15">
      <c r="B121" s="515" t="s">
        <v>141</v>
      </c>
      <c r="C121" s="516" t="s">
        <v>215</v>
      </c>
      <c r="D121" s="517">
        <v>808.84335400377461</v>
      </c>
      <c r="E121" s="518">
        <v>87.355082232407597</v>
      </c>
      <c r="F121" s="519">
        <v>539.29630628201676</v>
      </c>
      <c r="G121" s="520">
        <f t="shared" si="4"/>
        <v>1435.494742518199</v>
      </c>
      <c r="H121" s="507"/>
      <c r="I121" s="508"/>
      <c r="J121" s="508"/>
      <c r="K121" s="508"/>
      <c r="L121" s="508"/>
    </row>
    <row r="122" spans="2:12" ht="15">
      <c r="B122" s="515" t="s">
        <v>207</v>
      </c>
      <c r="C122" s="516" t="s">
        <v>180</v>
      </c>
      <c r="D122" s="517">
        <v>876.08569774174862</v>
      </c>
      <c r="E122" s="518">
        <v>249.68442482146304</v>
      </c>
      <c r="F122" s="519">
        <v>1010.5283526114973</v>
      </c>
      <c r="G122" s="520">
        <f t="shared" si="4"/>
        <v>2136.298475174709</v>
      </c>
      <c r="H122" s="507"/>
      <c r="I122" s="508"/>
      <c r="J122" s="508"/>
      <c r="K122" s="508"/>
      <c r="L122" s="508"/>
    </row>
    <row r="123" spans="2:12" ht="15">
      <c r="B123" s="515" t="s">
        <v>209</v>
      </c>
      <c r="C123" s="516" t="s">
        <v>180</v>
      </c>
      <c r="D123" s="517">
        <v>1218.5292414591779</v>
      </c>
      <c r="E123" s="518">
        <v>877.34105385060809</v>
      </c>
      <c r="F123" s="519">
        <v>757.31592356687884</v>
      </c>
      <c r="G123" s="520">
        <f t="shared" si="4"/>
        <v>2853.1862188766645</v>
      </c>
      <c r="H123" s="507"/>
      <c r="I123" s="508"/>
      <c r="J123" s="508"/>
      <c r="K123" s="508"/>
      <c r="L123" s="508"/>
    </row>
    <row r="124" spans="2:12" ht="15">
      <c r="B124" s="515" t="s">
        <v>193</v>
      </c>
      <c r="C124" s="516" t="s">
        <v>180</v>
      </c>
      <c r="D124" s="517">
        <v>1287.5038216560508</v>
      </c>
      <c r="E124" s="518">
        <v>772.50229767766814</v>
      </c>
      <c r="F124" s="519">
        <v>1197.736196197349</v>
      </c>
      <c r="G124" s="520">
        <f t="shared" si="4"/>
        <v>3257.742315531068</v>
      </c>
      <c r="H124" s="507"/>
      <c r="I124" s="508"/>
      <c r="J124" s="508"/>
      <c r="K124" s="508"/>
      <c r="L124" s="508"/>
    </row>
    <row r="125" spans="2:12" ht="15">
      <c r="B125" s="515" t="s">
        <v>213</v>
      </c>
      <c r="C125" s="516" t="s">
        <v>214</v>
      </c>
      <c r="D125" s="517">
        <v>1363.3669235328985</v>
      </c>
      <c r="E125" s="518">
        <v>818.02015411973912</v>
      </c>
      <c r="F125" s="519">
        <v>1203.1713100177831</v>
      </c>
      <c r="G125" s="520">
        <f t="shared" si="4"/>
        <v>3384.5583876704204</v>
      </c>
      <c r="H125" s="507"/>
      <c r="I125" s="508"/>
      <c r="J125" s="508"/>
      <c r="K125" s="508"/>
      <c r="L125" s="508"/>
    </row>
    <row r="126" spans="2:12" ht="15">
      <c r="B126" s="515" t="s">
        <v>202</v>
      </c>
      <c r="C126" s="516" t="s">
        <v>180</v>
      </c>
      <c r="D126" s="517">
        <v>1475.5352750434276</v>
      </c>
      <c r="E126" s="518">
        <v>826.29975846104321</v>
      </c>
      <c r="F126" s="519">
        <v>962.70479278389007</v>
      </c>
      <c r="G126" s="520">
        <f t="shared" si="4"/>
        <v>3264.5398262883609</v>
      </c>
      <c r="H126" s="507"/>
      <c r="I126" s="508"/>
      <c r="J126" s="508"/>
      <c r="K126" s="508"/>
      <c r="L126" s="508"/>
    </row>
    <row r="127" spans="2:12" ht="15">
      <c r="B127" s="515" t="s">
        <v>206</v>
      </c>
      <c r="C127" s="516" t="s">
        <v>180</v>
      </c>
      <c r="D127" s="517">
        <v>1547.8754603358423</v>
      </c>
      <c r="E127" s="518">
        <v>990.64029714843878</v>
      </c>
      <c r="F127" s="519">
        <v>802.14346086555395</v>
      </c>
      <c r="G127" s="520">
        <f t="shared" si="4"/>
        <v>3340.6592183498351</v>
      </c>
      <c r="H127" s="507"/>
      <c r="I127" s="508"/>
      <c r="J127" s="508"/>
      <c r="K127" s="508"/>
      <c r="L127" s="508"/>
    </row>
    <row r="128" spans="2:12" ht="15">
      <c r="B128" s="515" t="s">
        <v>194</v>
      </c>
      <c r="C128" s="516" t="s">
        <v>180</v>
      </c>
      <c r="D128" s="517">
        <v>1649.5519861030689</v>
      </c>
      <c r="E128" s="518">
        <v>182.64487554916508</v>
      </c>
      <c r="F128" s="519">
        <v>650.64925808898727</v>
      </c>
      <c r="G128" s="520">
        <f t="shared" si="4"/>
        <v>2482.8461197412212</v>
      </c>
      <c r="H128" s="507"/>
      <c r="I128" s="508"/>
      <c r="J128" s="508"/>
      <c r="K128" s="508"/>
      <c r="L128" s="508"/>
    </row>
    <row r="129" spans="2:12" ht="15">
      <c r="B129" s="515" t="s">
        <v>196</v>
      </c>
      <c r="C129" s="516" t="s">
        <v>180</v>
      </c>
      <c r="D129" s="517">
        <v>2030.5398726114647</v>
      </c>
      <c r="E129" s="518">
        <v>426.41337670498348</v>
      </c>
      <c r="F129" s="519">
        <v>1720.262099113557</v>
      </c>
      <c r="G129" s="520">
        <f t="shared" si="4"/>
        <v>4177.2153484300052</v>
      </c>
      <c r="H129" s="507"/>
      <c r="I129" s="508"/>
      <c r="J129" s="508"/>
      <c r="K129" s="508"/>
      <c r="L129" s="508"/>
    </row>
    <row r="130" spans="2:12" ht="15">
      <c r="B130" s="515" t="s">
        <v>431</v>
      </c>
      <c r="C130" s="516" t="s">
        <v>180</v>
      </c>
      <c r="D130" s="517">
        <v>2150.5500868558192</v>
      </c>
      <c r="E130" s="518">
        <v>1290.3300495399851</v>
      </c>
      <c r="F130" s="519">
        <v>1972.5323309288419</v>
      </c>
      <c r="G130" s="520">
        <f t="shared" si="4"/>
        <v>5413.4124673246461</v>
      </c>
      <c r="H130" s="507"/>
      <c r="I130" s="508"/>
      <c r="J130" s="508"/>
      <c r="K130" s="508"/>
      <c r="L130" s="508"/>
    </row>
    <row r="131" spans="2:12" ht="15">
      <c r="B131" s="515" t="s">
        <v>208</v>
      </c>
      <c r="C131" s="516" t="s">
        <v>180</v>
      </c>
      <c r="D131" s="517">
        <v>2188.7666473653735</v>
      </c>
      <c r="E131" s="518">
        <v>1225.7093241110167</v>
      </c>
      <c r="F131" s="519">
        <v>1428.6349755163449</v>
      </c>
      <c r="G131" s="520">
        <f t="shared" si="4"/>
        <v>4843.1109469927351</v>
      </c>
      <c r="H131" s="507"/>
      <c r="I131" s="508"/>
      <c r="J131" s="508"/>
      <c r="K131" s="508"/>
      <c r="L131" s="508"/>
    </row>
    <row r="132" spans="2:12" ht="15">
      <c r="B132" s="515" t="s">
        <v>210</v>
      </c>
      <c r="C132" s="516" t="s">
        <v>180</v>
      </c>
      <c r="D132" s="517">
        <v>2238.5639837869135</v>
      </c>
      <c r="E132" s="518">
        <v>159.49768987316671</v>
      </c>
      <c r="F132" s="519">
        <v>2211.9925359519634</v>
      </c>
      <c r="G132" s="520">
        <f t="shared" si="4"/>
        <v>4610.0542096120435</v>
      </c>
      <c r="H132" s="507"/>
      <c r="I132" s="508"/>
      <c r="J132" s="508"/>
      <c r="K132" s="508"/>
      <c r="L132" s="508"/>
    </row>
    <row r="133" spans="2:12" ht="15">
      <c r="B133" s="515" t="s">
        <v>462</v>
      </c>
      <c r="C133" s="516" t="s">
        <v>662</v>
      </c>
      <c r="D133" s="517">
        <v>2185.998</v>
      </c>
      <c r="E133" s="518">
        <v>3803.63652</v>
      </c>
      <c r="F133" s="519">
        <v>0</v>
      </c>
      <c r="G133" s="520">
        <f t="shared" si="4"/>
        <v>5989.6345199999996</v>
      </c>
      <c r="H133" s="507"/>
      <c r="I133" s="508"/>
      <c r="J133" s="508"/>
      <c r="K133" s="508"/>
      <c r="L133" s="508"/>
    </row>
    <row r="134" spans="2:12" ht="15">
      <c r="B134" s="515" t="s">
        <v>432</v>
      </c>
      <c r="C134" s="516" t="s">
        <v>180</v>
      </c>
      <c r="D134" s="517">
        <v>2308.056942675159</v>
      </c>
      <c r="E134" s="518">
        <v>1055.936063092209</v>
      </c>
      <c r="F134" s="519">
        <v>1530.6184147853676</v>
      </c>
      <c r="G134" s="520">
        <f t="shared" si="4"/>
        <v>4894.6114205527356</v>
      </c>
      <c r="H134" s="507"/>
      <c r="I134" s="508"/>
      <c r="J134" s="508"/>
      <c r="K134" s="508"/>
      <c r="L134" s="508"/>
    </row>
    <row r="135" spans="2:12" ht="15">
      <c r="B135" s="515" t="s">
        <v>437</v>
      </c>
      <c r="C135" s="516" t="s">
        <v>180</v>
      </c>
      <c r="D135" s="517">
        <v>2350.6797915460334</v>
      </c>
      <c r="E135" s="518">
        <v>1798.2700354822098</v>
      </c>
      <c r="F135" s="519">
        <v>1145.0095985938956</v>
      </c>
      <c r="G135" s="520">
        <f t="shared" si="4"/>
        <v>5293.959425622139</v>
      </c>
      <c r="H135" s="507"/>
      <c r="I135" s="508"/>
      <c r="J135" s="508"/>
      <c r="K135" s="508"/>
      <c r="L135" s="508"/>
    </row>
    <row r="136" spans="2:12" ht="15">
      <c r="B136" s="515" t="s">
        <v>192</v>
      </c>
      <c r="C136" s="516" t="s">
        <v>180</v>
      </c>
      <c r="D136" s="517">
        <v>2386.8063925883034</v>
      </c>
      <c r="E136" s="518">
        <v>525.09741541828168</v>
      </c>
      <c r="F136" s="519">
        <v>3274.5657687816579</v>
      </c>
      <c r="G136" s="520">
        <f t="shared" si="4"/>
        <v>6186.4695767882431</v>
      </c>
      <c r="H136" s="507"/>
      <c r="I136" s="508"/>
      <c r="J136" s="508"/>
      <c r="K136" s="508"/>
      <c r="L136" s="508"/>
    </row>
    <row r="137" spans="2:12" ht="15">
      <c r="B137" s="515" t="s">
        <v>439</v>
      </c>
      <c r="C137" s="516" t="s">
        <v>180</v>
      </c>
      <c r="D137" s="517">
        <v>2852.1227562246668</v>
      </c>
      <c r="E137" s="518">
        <v>598.94577718904532</v>
      </c>
      <c r="F137" s="519">
        <v>2415.4744833172822</v>
      </c>
      <c r="G137" s="520">
        <f t="shared" si="4"/>
        <v>5866.5430167309942</v>
      </c>
      <c r="H137" s="507"/>
      <c r="I137" s="508"/>
      <c r="J137" s="508"/>
      <c r="K137" s="508"/>
      <c r="L137" s="508"/>
    </row>
    <row r="138" spans="2:12" ht="15">
      <c r="B138" s="515" t="s">
        <v>438</v>
      </c>
      <c r="C138" s="516" t="s">
        <v>180</v>
      </c>
      <c r="D138" s="517">
        <v>2962.3752518818756</v>
      </c>
      <c r="E138" s="518">
        <v>577.69753116310414</v>
      </c>
      <c r="F138" s="519">
        <v>1324.9938953860105</v>
      </c>
      <c r="G138" s="520">
        <f t="shared" si="4"/>
        <v>4865.0666784309906</v>
      </c>
      <c r="H138" s="507"/>
      <c r="I138" s="508"/>
      <c r="J138" s="508"/>
      <c r="K138" s="508"/>
      <c r="L138" s="508"/>
    </row>
    <row r="139" spans="2:12" ht="15">
      <c r="B139" s="515" t="s">
        <v>135</v>
      </c>
      <c r="C139" s="516" t="s">
        <v>215</v>
      </c>
      <c r="D139" s="517">
        <v>2956.7718163026875</v>
      </c>
      <c r="E139" s="518">
        <v>147.83859080514856</v>
      </c>
      <c r="F139" s="519">
        <v>1972.8238618775154</v>
      </c>
      <c r="G139" s="520">
        <f t="shared" si="4"/>
        <v>5077.4342689853511</v>
      </c>
      <c r="H139" s="507"/>
      <c r="I139" s="508"/>
      <c r="J139" s="508"/>
      <c r="K139" s="508"/>
      <c r="L139" s="508"/>
    </row>
    <row r="140" spans="2:12" ht="15">
      <c r="B140" s="515" t="s">
        <v>195</v>
      </c>
      <c r="C140" s="516" t="s">
        <v>180</v>
      </c>
      <c r="D140" s="517">
        <v>3273.5851418645047</v>
      </c>
      <c r="E140" s="518">
        <v>687.45286595628306</v>
      </c>
      <c r="F140" s="519">
        <v>2771.4535543411289</v>
      </c>
      <c r="G140" s="520">
        <f t="shared" si="4"/>
        <v>6732.4915621619166</v>
      </c>
      <c r="H140" s="507"/>
      <c r="I140" s="508"/>
      <c r="J140" s="508"/>
      <c r="K140" s="508"/>
      <c r="L140" s="508"/>
    </row>
    <row r="141" spans="2:12" ht="15">
      <c r="B141" s="515" t="s">
        <v>211</v>
      </c>
      <c r="C141" s="516" t="s">
        <v>180</v>
      </c>
      <c r="D141" s="517">
        <v>3312.1019108280252</v>
      </c>
      <c r="E141" s="518">
        <v>503.5895466338402</v>
      </c>
      <c r="F141" s="519">
        <v>2760.2853077914597</v>
      </c>
      <c r="G141" s="520">
        <f t="shared" si="4"/>
        <v>6575.9767652533246</v>
      </c>
      <c r="H141" s="507"/>
      <c r="I141" s="508"/>
      <c r="J141" s="508"/>
      <c r="K141" s="508"/>
      <c r="L141" s="508"/>
    </row>
    <row r="142" spans="2:12" ht="15">
      <c r="B142" s="515" t="s">
        <v>453</v>
      </c>
      <c r="C142" s="516" t="s">
        <v>662</v>
      </c>
      <c r="D142" s="517">
        <v>3260.998</v>
      </c>
      <c r="E142" s="518">
        <v>5733.242072239239</v>
      </c>
      <c r="F142" s="519">
        <v>0</v>
      </c>
      <c r="G142" s="520">
        <f t="shared" si="4"/>
        <v>8994.2400722392395</v>
      </c>
      <c r="H142" s="507"/>
      <c r="I142" s="508"/>
      <c r="J142" s="508"/>
      <c r="K142" s="508"/>
      <c r="L142" s="508"/>
    </row>
    <row r="143" spans="2:12" ht="15">
      <c r="B143" s="515" t="s">
        <v>435</v>
      </c>
      <c r="C143" s="516" t="s">
        <v>180</v>
      </c>
      <c r="D143" s="517">
        <v>4184.1254082223504</v>
      </c>
      <c r="E143" s="518">
        <v>313.80940825925592</v>
      </c>
      <c r="F143" s="519">
        <v>4366.3092020355498</v>
      </c>
      <c r="G143" s="520">
        <f t="shared" si="4"/>
        <v>8864.2440185171563</v>
      </c>
      <c r="H143" s="507"/>
      <c r="I143" s="508"/>
      <c r="J143" s="508"/>
      <c r="K143" s="508"/>
      <c r="L143" s="508"/>
    </row>
    <row r="144" spans="2:12" ht="15">
      <c r="B144" s="515" t="s">
        <v>191</v>
      </c>
      <c r="C144" s="516" t="s">
        <v>180</v>
      </c>
      <c r="D144" s="517">
        <v>4331.5958309206708</v>
      </c>
      <c r="E144" s="518">
        <v>1559.3745037637527</v>
      </c>
      <c r="F144" s="519">
        <v>4253.6271058849734</v>
      </c>
      <c r="G144" s="520">
        <f t="shared" si="4"/>
        <v>10144.597440569396</v>
      </c>
      <c r="H144" s="507"/>
      <c r="I144" s="508"/>
      <c r="J144" s="508"/>
      <c r="K144" s="508"/>
      <c r="L144" s="508"/>
    </row>
    <row r="145" spans="2:12" ht="15">
      <c r="B145" s="515" t="s">
        <v>203</v>
      </c>
      <c r="C145" s="516" t="s">
        <v>180</v>
      </c>
      <c r="D145" s="517">
        <v>4450.9774174869708</v>
      </c>
      <c r="E145" s="518">
        <v>2531.493406077268</v>
      </c>
      <c r="F145" s="519">
        <v>2896.1490060779979</v>
      </c>
      <c r="G145" s="520">
        <f t="shared" si="4"/>
        <v>9878.6198296422372</v>
      </c>
      <c r="H145" s="507"/>
      <c r="I145" s="508"/>
      <c r="J145" s="508"/>
      <c r="K145" s="508"/>
      <c r="L145" s="508"/>
    </row>
    <row r="146" spans="2:12" ht="15">
      <c r="B146" s="515" t="s">
        <v>143</v>
      </c>
      <c r="C146" s="516" t="s">
        <v>215</v>
      </c>
      <c r="D146" s="517">
        <v>4664.3300080884337</v>
      </c>
      <c r="E146" s="518">
        <v>597.61728222641625</v>
      </c>
      <c r="F146" s="519">
        <v>2835.3619948473684</v>
      </c>
      <c r="G146" s="520">
        <f t="shared" si="4"/>
        <v>8097.3092851622187</v>
      </c>
      <c r="H146" s="507"/>
      <c r="I146" s="508"/>
      <c r="J146" s="508"/>
      <c r="K146" s="508"/>
      <c r="L146" s="508"/>
    </row>
    <row r="147" spans="2:12" ht="15">
      <c r="B147" s="515" t="s">
        <v>204</v>
      </c>
      <c r="C147" s="516" t="s">
        <v>180</v>
      </c>
      <c r="D147" s="517">
        <v>6692.5303995367685</v>
      </c>
      <c r="E147" s="518">
        <v>535.40243582319965</v>
      </c>
      <c r="F147" s="519">
        <v>7580.4060988821184</v>
      </c>
      <c r="G147" s="520">
        <f t="shared" si="4"/>
        <v>14808.338934242087</v>
      </c>
      <c r="H147" s="507"/>
      <c r="I147" s="508"/>
      <c r="J147" s="508"/>
      <c r="K147" s="508"/>
      <c r="L147" s="508"/>
    </row>
    <row r="148" spans="2:12" ht="15">
      <c r="B148" s="515" t="s">
        <v>472</v>
      </c>
      <c r="C148" s="516" t="s">
        <v>662</v>
      </c>
      <c r="D148" s="517">
        <v>6777</v>
      </c>
      <c r="E148" s="518">
        <v>2144.3133982265272</v>
      </c>
      <c r="F148" s="519">
        <v>5095.4061142104474</v>
      </c>
      <c r="G148" s="520">
        <f t="shared" si="4"/>
        <v>14016.719512436975</v>
      </c>
      <c r="H148" s="507"/>
      <c r="I148" s="508"/>
      <c r="J148" s="508"/>
      <c r="K148" s="508"/>
      <c r="L148" s="508"/>
    </row>
    <row r="149" spans="2:12" ht="15">
      <c r="B149" s="515" t="s">
        <v>443</v>
      </c>
      <c r="C149" s="516" t="s">
        <v>662</v>
      </c>
      <c r="D149" s="517">
        <v>7217</v>
      </c>
      <c r="E149" s="518">
        <v>5629.2599983277778</v>
      </c>
      <c r="F149" s="519">
        <v>6074.2259194064645</v>
      </c>
      <c r="G149" s="520">
        <f t="shared" si="4"/>
        <v>18920.485917734244</v>
      </c>
      <c r="H149" s="507"/>
      <c r="I149" s="508"/>
      <c r="J149" s="508"/>
      <c r="K149" s="508"/>
      <c r="L149" s="508"/>
    </row>
    <row r="150" spans="2:12" ht="15">
      <c r="B150" s="515" t="s">
        <v>200</v>
      </c>
      <c r="C150" s="516" t="s">
        <v>180</v>
      </c>
      <c r="D150" s="517">
        <v>8197.8414591777637</v>
      </c>
      <c r="E150" s="518">
        <v>1475.6114484633829</v>
      </c>
      <c r="F150" s="519">
        <v>9290.2038345397705</v>
      </c>
      <c r="G150" s="520">
        <f t="shared" si="4"/>
        <v>18963.656742180916</v>
      </c>
      <c r="H150" s="507"/>
      <c r="I150" s="508"/>
      <c r="J150" s="508"/>
      <c r="K150" s="508"/>
      <c r="L150" s="508"/>
    </row>
    <row r="151" spans="2:12" ht="15">
      <c r="B151" s="515" t="s">
        <v>442</v>
      </c>
      <c r="C151" s="516" t="s">
        <v>215</v>
      </c>
      <c r="D151" s="517">
        <v>7953.6263143704509</v>
      </c>
      <c r="E151" s="518">
        <v>1543.0035050178244</v>
      </c>
      <c r="F151" s="519">
        <v>4080.3870465234713</v>
      </c>
      <c r="G151" s="520">
        <f t="shared" si="4"/>
        <v>13577.016865911746</v>
      </c>
      <c r="H151" s="507"/>
      <c r="I151" s="508"/>
      <c r="J151" s="508"/>
      <c r="K151" s="508"/>
      <c r="L151" s="508"/>
    </row>
    <row r="152" spans="2:12" ht="15">
      <c r="B152" s="515" t="s">
        <v>465</v>
      </c>
      <c r="C152" s="516" t="s">
        <v>662</v>
      </c>
      <c r="D152" s="517">
        <v>8194.0010000000002</v>
      </c>
      <c r="E152" s="518">
        <v>12997.734084983364</v>
      </c>
      <c r="F152" s="519">
        <v>826.39914344670069</v>
      </c>
      <c r="G152" s="520">
        <f t="shared" si="4"/>
        <v>22018.134228430063</v>
      </c>
      <c r="H152" s="507"/>
      <c r="I152" s="508"/>
      <c r="J152" s="508"/>
      <c r="K152" s="508"/>
      <c r="L152" s="508"/>
    </row>
    <row r="153" spans="2:12" ht="15">
      <c r="B153" s="515" t="s">
        <v>440</v>
      </c>
      <c r="C153" s="516" t="s">
        <v>180</v>
      </c>
      <c r="D153" s="517">
        <v>8562.8257093225238</v>
      </c>
      <c r="E153" s="518">
        <v>2183.5205578073733</v>
      </c>
      <c r="F153" s="519">
        <v>8594.579523152981</v>
      </c>
      <c r="G153" s="520">
        <f t="shared" si="4"/>
        <v>19340.925790282876</v>
      </c>
      <c r="H153" s="507"/>
      <c r="I153" s="508"/>
      <c r="J153" s="508"/>
      <c r="K153" s="508"/>
      <c r="L153" s="508"/>
    </row>
    <row r="154" spans="2:12" ht="15">
      <c r="B154" s="515" t="s">
        <v>468</v>
      </c>
      <c r="C154" s="516" t="s">
        <v>662</v>
      </c>
      <c r="D154" s="517">
        <v>8074.9934999999996</v>
      </c>
      <c r="E154" s="518">
        <v>5634.4700779199538</v>
      </c>
      <c r="F154" s="519">
        <v>9445.3925118980042</v>
      </c>
      <c r="G154" s="520">
        <f t="shared" si="4"/>
        <v>23154.856089817957</v>
      </c>
      <c r="H154" s="507"/>
      <c r="I154" s="508"/>
      <c r="J154" s="508"/>
      <c r="K154" s="508"/>
      <c r="L154" s="508"/>
    </row>
    <row r="155" spans="2:12" ht="15">
      <c r="B155" s="515" t="s">
        <v>463</v>
      </c>
      <c r="C155" s="516" t="s">
        <v>662</v>
      </c>
      <c r="D155" s="517">
        <v>8526.9989999999998</v>
      </c>
      <c r="E155" s="518">
        <v>8244.5421580989023</v>
      </c>
      <c r="F155" s="519">
        <v>5922.0600207900561</v>
      </c>
      <c r="G155" s="520">
        <f t="shared" si="4"/>
        <v>22693.601178888959</v>
      </c>
      <c r="H155" s="507"/>
      <c r="I155" s="508"/>
      <c r="J155" s="508"/>
      <c r="K155" s="508"/>
      <c r="L155" s="508"/>
    </row>
    <row r="156" spans="2:12" ht="15">
      <c r="B156" s="515" t="s">
        <v>430</v>
      </c>
      <c r="C156" s="516" t="s">
        <v>180</v>
      </c>
      <c r="D156" s="517">
        <v>8834.3949044585988</v>
      </c>
      <c r="E156" s="518">
        <v>2451.5445824486901</v>
      </c>
      <c r="F156" s="519">
        <v>9610.9627565634346</v>
      </c>
      <c r="G156" s="520">
        <f t="shared" si="4"/>
        <v>20896.902243470722</v>
      </c>
      <c r="H156" s="507"/>
      <c r="I156" s="508"/>
      <c r="J156" s="508"/>
      <c r="K156" s="508"/>
      <c r="L156" s="508"/>
    </row>
    <row r="157" spans="2:12" ht="15">
      <c r="B157" s="515" t="s">
        <v>455</v>
      </c>
      <c r="C157" s="516" t="s">
        <v>662</v>
      </c>
      <c r="D157" s="517">
        <v>9889.01</v>
      </c>
      <c r="E157" s="518">
        <v>8714.9480958213044</v>
      </c>
      <c r="F157" s="519">
        <v>8182.1256701058674</v>
      </c>
      <c r="G157" s="520">
        <f t="shared" si="4"/>
        <v>26786.083765927171</v>
      </c>
      <c r="H157" s="507"/>
      <c r="I157" s="508"/>
      <c r="J157" s="508"/>
      <c r="K157" s="508"/>
      <c r="L157" s="508"/>
    </row>
    <row r="158" spans="2:12" ht="15">
      <c r="B158" s="515" t="s">
        <v>446</v>
      </c>
      <c r="C158" s="516" t="s">
        <v>662</v>
      </c>
      <c r="D158" s="517">
        <v>10584.027</v>
      </c>
      <c r="E158" s="518">
        <v>5821.2148631973196</v>
      </c>
      <c r="F158" s="519">
        <v>11108.818338226651</v>
      </c>
      <c r="G158" s="520">
        <f t="shared" si="4"/>
        <v>27514.06020142397</v>
      </c>
      <c r="H158" s="507"/>
      <c r="I158" s="508"/>
      <c r="J158" s="508"/>
      <c r="K158" s="508"/>
      <c r="L158" s="508"/>
    </row>
    <row r="159" spans="2:12" ht="15">
      <c r="B159" s="515" t="s">
        <v>205</v>
      </c>
      <c r="C159" s="516" t="s">
        <v>180</v>
      </c>
      <c r="D159" s="517">
        <v>12324.261725535611</v>
      </c>
      <c r="E159" s="518">
        <v>6901.5865609061548</v>
      </c>
      <c r="F159" s="519">
        <v>8044.1975712189824</v>
      </c>
      <c r="G159" s="520">
        <f t="shared" si="4"/>
        <v>27270.045857660749</v>
      </c>
      <c r="H159" s="507"/>
      <c r="I159" s="508"/>
      <c r="J159" s="508"/>
      <c r="K159" s="508"/>
      <c r="L159" s="508"/>
    </row>
    <row r="160" spans="2:12" ht="15">
      <c r="B160" s="515" t="s">
        <v>483</v>
      </c>
      <c r="C160" s="516" t="s">
        <v>180</v>
      </c>
      <c r="D160" s="517">
        <v>13370.56393746381</v>
      </c>
      <c r="E160" s="518">
        <v>22462.547432329822</v>
      </c>
      <c r="F160" s="519">
        <v>0</v>
      </c>
      <c r="G160" s="520">
        <f t="shared" si="4"/>
        <v>35833.111369793631</v>
      </c>
      <c r="H160" s="507"/>
      <c r="I160" s="508"/>
      <c r="J160" s="508"/>
      <c r="K160" s="508"/>
      <c r="L160" s="508"/>
    </row>
    <row r="161" spans="2:12" ht="15">
      <c r="B161" s="515" t="s">
        <v>201</v>
      </c>
      <c r="C161" s="516" t="s">
        <v>180</v>
      </c>
      <c r="D161" s="517">
        <v>16045.742559351474</v>
      </c>
      <c r="E161" s="518">
        <v>26395.246508460565</v>
      </c>
      <c r="F161" s="519">
        <v>0</v>
      </c>
      <c r="G161" s="520">
        <f t="shared" si="4"/>
        <v>42440.989067812043</v>
      </c>
      <c r="H161" s="507"/>
      <c r="I161" s="508"/>
      <c r="J161" s="508"/>
      <c r="K161" s="508"/>
      <c r="L161" s="508"/>
    </row>
    <row r="162" spans="2:12" ht="15">
      <c r="B162" s="515" t="s">
        <v>452</v>
      </c>
      <c r="C162" s="516" t="s">
        <v>662</v>
      </c>
      <c r="D162" s="517">
        <v>17632.364610000001</v>
      </c>
      <c r="E162" s="518">
        <v>7758.2404178357865</v>
      </c>
      <c r="F162" s="519">
        <v>20139.099111246924</v>
      </c>
      <c r="G162" s="520">
        <f t="shared" si="4"/>
        <v>45529.704139082707</v>
      </c>
      <c r="H162" s="507"/>
      <c r="I162" s="508"/>
      <c r="J162" s="508"/>
      <c r="K162" s="508"/>
      <c r="L162" s="508"/>
    </row>
    <row r="163" spans="2:12" ht="15">
      <c r="B163" s="515" t="s">
        <v>434</v>
      </c>
      <c r="C163" s="516" t="s">
        <v>180</v>
      </c>
      <c r="D163" s="517">
        <v>19766.597429067744</v>
      </c>
      <c r="E163" s="518">
        <v>6720.6431220092754</v>
      </c>
      <c r="F163" s="519">
        <v>18766.462502583388</v>
      </c>
      <c r="G163" s="520">
        <f t="shared" si="4"/>
        <v>45253.703053660407</v>
      </c>
      <c r="H163" s="507"/>
      <c r="I163" s="508"/>
      <c r="J163" s="508"/>
      <c r="K163" s="508"/>
      <c r="L163" s="508"/>
    </row>
    <row r="164" spans="2:12" ht="15">
      <c r="B164" s="515" t="s">
        <v>198</v>
      </c>
      <c r="C164" s="516" t="s">
        <v>180</v>
      </c>
      <c r="D164" s="517">
        <v>20610.36228141285</v>
      </c>
      <c r="E164" s="518">
        <v>11593.328772619298</v>
      </c>
      <c r="F164" s="519">
        <v>23263.946428241237</v>
      </c>
      <c r="G164" s="520">
        <f t="shared" si="4"/>
        <v>55467.637482273378</v>
      </c>
      <c r="H164" s="507"/>
      <c r="I164" s="508"/>
      <c r="J164" s="508"/>
      <c r="K164" s="508"/>
      <c r="L164" s="508"/>
    </row>
    <row r="165" spans="2:12" ht="15">
      <c r="B165" s="515" t="s">
        <v>692</v>
      </c>
      <c r="C165" s="516" t="s">
        <v>662</v>
      </c>
      <c r="D165" s="517">
        <v>21692.86678</v>
      </c>
      <c r="E165" s="518">
        <v>2899.9203783335529</v>
      </c>
      <c r="F165" s="519">
        <v>5360.3499716664464</v>
      </c>
      <c r="G165" s="520">
        <f t="shared" si="4"/>
        <v>29953.137129999999</v>
      </c>
      <c r="H165" s="507"/>
      <c r="I165" s="508"/>
      <c r="J165" s="508"/>
      <c r="K165" s="508"/>
      <c r="L165" s="508"/>
    </row>
    <row r="166" spans="2:12" ht="15">
      <c r="B166" s="515" t="s">
        <v>444</v>
      </c>
      <c r="C166" s="516" t="s">
        <v>662</v>
      </c>
      <c r="D166" s="517">
        <v>26591.737000000001</v>
      </c>
      <c r="E166" s="518">
        <v>1543.5035454878771</v>
      </c>
      <c r="F166" s="519">
        <v>8038.6121145121233</v>
      </c>
      <c r="G166" s="520">
        <f t="shared" ref="G166:G176" si="5">+F166+E166+D166</f>
        <v>36173.852660000004</v>
      </c>
      <c r="H166" s="507"/>
      <c r="I166" s="508"/>
      <c r="J166" s="508"/>
      <c r="K166" s="508"/>
      <c r="L166" s="508"/>
    </row>
    <row r="167" spans="2:12" ht="15">
      <c r="B167" s="515" t="s">
        <v>197</v>
      </c>
      <c r="C167" s="516" t="s">
        <v>180</v>
      </c>
      <c r="D167" s="517">
        <v>28838.99379270411</v>
      </c>
      <c r="E167" s="518">
        <v>5911.9937230120631</v>
      </c>
      <c r="F167" s="519">
        <v>39076.636318286277</v>
      </c>
      <c r="G167" s="520">
        <f t="shared" si="5"/>
        <v>73827.623834002443</v>
      </c>
      <c r="H167" s="507"/>
      <c r="I167" s="508"/>
      <c r="J167" s="508"/>
      <c r="K167" s="508"/>
      <c r="L167" s="508"/>
    </row>
    <row r="168" spans="2:12" ht="15">
      <c r="B168" s="515" t="s">
        <v>433</v>
      </c>
      <c r="C168" s="516" t="s">
        <v>180</v>
      </c>
      <c r="D168" s="517">
        <v>29672.100486392588</v>
      </c>
      <c r="E168" s="518">
        <v>3115.5705519566377</v>
      </c>
      <c r="F168" s="519">
        <v>41895.769548038617</v>
      </c>
      <c r="G168" s="520">
        <f t="shared" si="5"/>
        <v>74683.440586387849</v>
      </c>
      <c r="H168" s="507"/>
      <c r="I168" s="508"/>
      <c r="J168" s="508"/>
      <c r="K168" s="508"/>
      <c r="L168" s="508"/>
    </row>
    <row r="169" spans="2:12" ht="15">
      <c r="B169" s="515" t="s">
        <v>212</v>
      </c>
      <c r="C169" s="516" t="s">
        <v>180</v>
      </c>
      <c r="D169" s="517">
        <v>35995.078170237408</v>
      </c>
      <c r="E169" s="518">
        <v>3329.5447290561419</v>
      </c>
      <c r="F169" s="519">
        <v>44985.848806377158</v>
      </c>
      <c r="G169" s="520">
        <f t="shared" si="5"/>
        <v>84310.471705670701</v>
      </c>
      <c r="H169" s="507"/>
      <c r="I169" s="508"/>
      <c r="J169" s="508"/>
      <c r="K169" s="508"/>
      <c r="L169" s="508"/>
    </row>
    <row r="170" spans="2:12" ht="15">
      <c r="B170" s="515" t="s">
        <v>458</v>
      </c>
      <c r="C170" s="516" t="s">
        <v>662</v>
      </c>
      <c r="D170" s="517">
        <v>35578.000999999997</v>
      </c>
      <c r="E170" s="518">
        <v>37755.360273302467</v>
      </c>
      <c r="F170" s="519">
        <v>18369.366641288085</v>
      </c>
      <c r="G170" s="520">
        <f t="shared" si="5"/>
        <v>91702.727914590549</v>
      </c>
      <c r="H170" s="507"/>
      <c r="I170" s="508"/>
      <c r="J170" s="508"/>
      <c r="K170" s="508"/>
      <c r="L170" s="508"/>
    </row>
    <row r="171" spans="2:12" ht="15">
      <c r="B171" s="515" t="s">
        <v>199</v>
      </c>
      <c r="C171" s="516" t="s">
        <v>180</v>
      </c>
      <c r="D171" s="517">
        <v>38457.912773595825</v>
      </c>
      <c r="E171" s="518">
        <v>45188.047493247657</v>
      </c>
      <c r="F171" s="519">
        <v>22255.113400653252</v>
      </c>
      <c r="G171" s="520">
        <f t="shared" si="5"/>
        <v>105901.07366749673</v>
      </c>
      <c r="H171" s="507"/>
      <c r="I171" s="508"/>
      <c r="J171" s="508"/>
      <c r="K171" s="508"/>
      <c r="L171" s="508"/>
    </row>
    <row r="172" spans="2:12" ht="15">
      <c r="B172" s="515" t="s">
        <v>448</v>
      </c>
      <c r="C172" s="516" t="s">
        <v>662</v>
      </c>
      <c r="D172" s="517">
        <v>51551.826000000001</v>
      </c>
      <c r="E172" s="518">
        <v>72881.394047324051</v>
      </c>
      <c r="F172" s="519">
        <v>0</v>
      </c>
      <c r="G172" s="520">
        <f t="shared" si="5"/>
        <v>124433.22004732405</v>
      </c>
      <c r="H172" s="507"/>
      <c r="I172" s="508"/>
      <c r="J172" s="508"/>
      <c r="K172" s="508"/>
      <c r="L172" s="508"/>
    </row>
    <row r="173" spans="2:12" ht="15">
      <c r="B173" s="515" t="s">
        <v>445</v>
      </c>
      <c r="C173" s="516" t="s">
        <v>662</v>
      </c>
      <c r="D173" s="517">
        <v>53029.004000000001</v>
      </c>
      <c r="E173" s="518">
        <v>8871.3659617860903</v>
      </c>
      <c r="F173" s="519">
        <v>54836.225091301159</v>
      </c>
      <c r="G173" s="520">
        <f t="shared" si="5"/>
        <v>116736.59505308725</v>
      </c>
      <c r="H173" s="507"/>
      <c r="I173" s="508"/>
      <c r="J173" s="508"/>
      <c r="K173" s="508"/>
      <c r="L173" s="508"/>
    </row>
    <row r="174" spans="2:12" ht="15">
      <c r="B174" s="515" t="s">
        <v>470</v>
      </c>
      <c r="C174" s="516" t="s">
        <v>662</v>
      </c>
      <c r="D174" s="517">
        <v>58417.519240000001</v>
      </c>
      <c r="E174" s="518">
        <v>66595.971818656835</v>
      </c>
      <c r="F174" s="519">
        <v>0</v>
      </c>
      <c r="G174" s="520">
        <f t="shared" si="5"/>
        <v>125013.49105865683</v>
      </c>
      <c r="H174" s="507"/>
      <c r="I174" s="508"/>
      <c r="J174" s="508"/>
      <c r="K174" s="508"/>
      <c r="L174" s="508"/>
    </row>
    <row r="175" spans="2:12" ht="15">
      <c r="B175" s="515" t="s">
        <v>469</v>
      </c>
      <c r="C175" s="516" t="s">
        <v>662</v>
      </c>
      <c r="D175" s="517">
        <v>110804.33284</v>
      </c>
      <c r="E175" s="518">
        <v>128948.54235617546</v>
      </c>
      <c r="F175" s="519">
        <v>0</v>
      </c>
      <c r="G175" s="520">
        <f t="shared" si="5"/>
        <v>239752.87519617548</v>
      </c>
      <c r="H175" s="507"/>
      <c r="I175" s="508"/>
      <c r="J175" s="508"/>
      <c r="K175" s="508"/>
      <c r="L175" s="508"/>
    </row>
    <row r="176" spans="2:12" ht="15">
      <c r="B176" s="515" t="s">
        <v>447</v>
      </c>
      <c r="C176" s="516" t="s">
        <v>662</v>
      </c>
      <c r="D176" s="517">
        <v>181636.8</v>
      </c>
      <c r="E176" s="518">
        <v>297405.42351642292</v>
      </c>
      <c r="F176" s="519">
        <v>0</v>
      </c>
      <c r="G176" s="520">
        <f t="shared" si="5"/>
        <v>479042.22351642291</v>
      </c>
      <c r="H176" s="507"/>
      <c r="I176" s="508"/>
      <c r="J176" s="508"/>
      <c r="K176" s="508"/>
      <c r="L176" s="508"/>
    </row>
    <row r="177" spans="1:12" ht="15.75" thickBot="1">
      <c r="B177" s="528"/>
      <c r="C177" s="529"/>
      <c r="D177" s="517"/>
      <c r="E177" s="518"/>
      <c r="F177" s="544"/>
      <c r="G177" s="521"/>
      <c r="H177" s="507"/>
      <c r="I177" s="508"/>
      <c r="J177" s="508"/>
      <c r="K177" s="508"/>
      <c r="L177" s="508"/>
    </row>
    <row r="178" spans="1:12" ht="17.25" thickTop="1" thickBot="1">
      <c r="A178" s="238"/>
      <c r="B178" s="1329" t="s">
        <v>275</v>
      </c>
      <c r="C178" s="1330"/>
      <c r="D178" s="545">
        <f>+D60+D17+D33</f>
        <v>1064015.4654120647</v>
      </c>
      <c r="E178" s="546">
        <f>+E60+E17+E33</f>
        <v>868960.07238301728</v>
      </c>
      <c r="F178" s="547">
        <f>+F60+F17+F33</f>
        <v>520724.85920071852</v>
      </c>
      <c r="G178" s="547">
        <f>+G60+G17+G33</f>
        <v>2453700.3969958005</v>
      </c>
      <c r="H178" s="507"/>
      <c r="I178" s="508"/>
      <c r="J178" s="508"/>
      <c r="K178" s="508"/>
      <c r="L178" s="508"/>
    </row>
    <row r="179" spans="1:12" s="238" customFormat="1" ht="15.75" thickTop="1">
      <c r="A179" s="224"/>
      <c r="B179" s="548"/>
      <c r="C179" s="548"/>
      <c r="D179" s="549"/>
      <c r="E179" s="549"/>
      <c r="F179" s="549"/>
      <c r="G179" s="549"/>
      <c r="H179" s="507"/>
      <c r="I179" s="508"/>
      <c r="J179" s="508"/>
      <c r="K179" s="508"/>
      <c r="L179" s="508"/>
    </row>
    <row r="180" spans="1:12" ht="15">
      <c r="B180" s="1331" t="s">
        <v>329</v>
      </c>
      <c r="C180" s="1331"/>
      <c r="D180" s="1331"/>
      <c r="E180" s="1331"/>
      <c r="F180" s="1331"/>
      <c r="G180" s="1331"/>
      <c r="H180" s="507"/>
      <c r="I180" s="508"/>
      <c r="J180" s="508"/>
      <c r="K180" s="508"/>
      <c r="L180" s="508"/>
    </row>
    <row r="181" spans="1:12" ht="15">
      <c r="B181" s="1331" t="s">
        <v>402</v>
      </c>
      <c r="C181" s="1331"/>
      <c r="D181" s="1331"/>
      <c r="E181" s="1331"/>
      <c r="F181" s="1331"/>
      <c r="G181" s="1331"/>
      <c r="H181" s="507"/>
      <c r="I181" s="508"/>
      <c r="J181" s="508"/>
      <c r="K181" s="508"/>
      <c r="L181" s="508"/>
    </row>
    <row r="182" spans="1:12" ht="15">
      <c r="B182" s="550"/>
      <c r="C182" s="550"/>
      <c r="D182" s="550"/>
      <c r="E182" s="550"/>
      <c r="F182" s="550"/>
      <c r="G182" s="551"/>
      <c r="H182" s="507"/>
      <c r="I182" s="508"/>
      <c r="J182" s="508"/>
      <c r="K182" s="508"/>
      <c r="L182" s="508"/>
    </row>
    <row r="183" spans="1:12" ht="15">
      <c r="D183" s="15"/>
      <c r="E183" s="15"/>
      <c r="F183" s="15"/>
      <c r="G183" s="15"/>
      <c r="H183" s="507"/>
    </row>
    <row r="184" spans="1:12">
      <c r="D184" s="15"/>
      <c r="E184" s="15"/>
      <c r="F184" s="15"/>
      <c r="G184" s="15"/>
      <c r="H184" s="15"/>
    </row>
    <row r="185" spans="1:12">
      <c r="D185" s="490"/>
      <c r="E185" s="490"/>
      <c r="F185" s="490"/>
      <c r="G185" s="490"/>
    </row>
    <row r="186" spans="1:12">
      <c r="D186" s="552"/>
      <c r="E186" s="552"/>
      <c r="F186" s="552"/>
      <c r="G186" s="552"/>
    </row>
    <row r="187" spans="1:12">
      <c r="D187" s="554"/>
      <c r="E187" s="554"/>
      <c r="F187" s="555"/>
      <c r="G187" s="555"/>
    </row>
    <row r="188" spans="1:12">
      <c r="D188" s="552"/>
      <c r="E188" s="552"/>
      <c r="F188" s="553"/>
      <c r="G188" s="553"/>
    </row>
  </sheetData>
  <mergeCells count="19">
    <mergeCell ref="B178:C178"/>
    <mergeCell ref="B180:G180"/>
    <mergeCell ref="B181:G181"/>
    <mergeCell ref="B89:G89"/>
    <mergeCell ref="B90:G90"/>
    <mergeCell ref="B94:B98"/>
    <mergeCell ref="C94:C98"/>
    <mergeCell ref="D94:D98"/>
    <mergeCell ref="E94:E98"/>
    <mergeCell ref="F94:F98"/>
    <mergeCell ref="G94:G98"/>
    <mergeCell ref="B6:G6"/>
    <mergeCell ref="B7:G7"/>
    <mergeCell ref="B11:B15"/>
    <mergeCell ref="C11:C15"/>
    <mergeCell ref="D11:D15"/>
    <mergeCell ref="E11:E15"/>
    <mergeCell ref="F11:F15"/>
    <mergeCell ref="G11:G15"/>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3" fitToHeight="2" orientation="portrait" r:id="rId1"/>
  <headerFooter scaleWithDoc="0">
    <oddFooter>&amp;R&amp;A</oddFooter>
  </headerFooter>
  <rowBreaks count="1" manualBreakCount="1">
    <brk id="84"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04"/>
  <sheetViews>
    <sheetView showGridLines="0" showRuler="0" zoomScale="70" zoomScaleNormal="70" zoomScaleSheetLayoutView="85" workbookViewId="0"/>
  </sheetViews>
  <sheetFormatPr baseColWidth="10" defaultColWidth="11.5703125" defaultRowHeight="12.75"/>
  <cols>
    <col min="1" max="1" width="5.85546875" style="224" bestFit="1" customWidth="1"/>
    <col min="2" max="2" width="74.5703125" style="224" customWidth="1"/>
    <col min="3" max="7" width="19.28515625" style="224" customWidth="1"/>
    <col min="8" max="16384" width="11.5703125" style="224"/>
  </cols>
  <sheetData>
    <row r="1" spans="1:8" ht="14.25">
      <c r="A1" s="1" t="s">
        <v>216</v>
      </c>
      <c r="B1" s="223"/>
    </row>
    <row r="2" spans="1:8" ht="15">
      <c r="A2" s="1"/>
      <c r="B2" s="4" t="s">
        <v>696</v>
      </c>
    </row>
    <row r="3" spans="1:8" ht="15">
      <c r="A3" s="223"/>
      <c r="B3" s="4" t="s">
        <v>299</v>
      </c>
    </row>
    <row r="4" spans="1:8" s="227" customFormat="1" ht="12">
      <c r="B4" s="136"/>
    </row>
    <row r="5" spans="1:8" s="227" customFormat="1" ht="12">
      <c r="B5" s="136"/>
    </row>
    <row r="6" spans="1:8" ht="16.5">
      <c r="B6" s="1249" t="s">
        <v>644</v>
      </c>
      <c r="C6" s="1249"/>
      <c r="D6" s="1249"/>
      <c r="E6" s="1249"/>
      <c r="F6" s="1249"/>
      <c r="G6" s="1249"/>
    </row>
    <row r="7" spans="1:8" ht="15">
      <c r="B7" s="1272" t="s">
        <v>619</v>
      </c>
      <c r="C7" s="1272"/>
      <c r="D7" s="1272"/>
      <c r="E7" s="1272"/>
      <c r="F7" s="1272"/>
      <c r="G7" s="1272"/>
    </row>
    <row r="8" spans="1:8" s="227" customFormat="1" ht="12">
      <c r="B8" s="136"/>
    </row>
    <row r="9" spans="1:8" s="227" customFormat="1" ht="12">
      <c r="B9" s="135"/>
      <c r="E9" s="556"/>
      <c r="F9" s="556"/>
      <c r="G9" s="556"/>
    </row>
    <row r="10" spans="1:8" ht="13.5" thickBot="1">
      <c r="B10" s="59" t="s">
        <v>218</v>
      </c>
      <c r="E10" s="557"/>
      <c r="F10" s="557"/>
      <c r="G10" s="557"/>
    </row>
    <row r="11" spans="1:8" ht="16.5" thickTop="1" thickBot="1">
      <c r="B11" s="1347" t="s">
        <v>219</v>
      </c>
      <c r="C11" s="1349">
        <v>2020</v>
      </c>
      <c r="D11" s="1350"/>
      <c r="E11" s="1349">
        <v>2021</v>
      </c>
      <c r="F11" s="1350"/>
      <c r="G11" s="1351"/>
    </row>
    <row r="12" spans="1:8" ht="30" thickTop="1" thickBot="1">
      <c r="B12" s="1348"/>
      <c r="C12" s="558" t="s">
        <v>775</v>
      </c>
      <c r="D12" s="558" t="s">
        <v>811</v>
      </c>
      <c r="E12" s="558" t="s">
        <v>843</v>
      </c>
      <c r="F12" s="558" t="s">
        <v>861</v>
      </c>
      <c r="G12" s="558" t="s">
        <v>892</v>
      </c>
    </row>
    <row r="13" spans="1:8" ht="13.5" thickTop="1">
      <c r="B13" s="16"/>
      <c r="C13" s="139"/>
      <c r="D13" s="139"/>
      <c r="E13" s="139"/>
      <c r="F13" s="139"/>
      <c r="G13" s="139"/>
    </row>
    <row r="14" spans="1:8" ht="33">
      <c r="B14" s="559" t="s">
        <v>620</v>
      </c>
      <c r="C14" s="74">
        <f>+C17+C75</f>
        <v>345479606.070674</v>
      </c>
      <c r="D14" s="74">
        <f>+D17+D75</f>
        <v>349096604.06598067</v>
      </c>
      <c r="E14" s="74">
        <f>+E17+E75</f>
        <v>348765843.92135662</v>
      </c>
      <c r="F14" s="74">
        <f>+F17+F75</f>
        <v>356804318.20946109</v>
      </c>
      <c r="G14" s="74">
        <f>+G17+G75</f>
        <v>355735956.11432391</v>
      </c>
      <c r="H14" s="15"/>
    </row>
    <row r="15" spans="1:8" ht="13.5" thickBot="1">
      <c r="B15" s="35"/>
      <c r="C15" s="140"/>
      <c r="D15" s="140"/>
      <c r="E15" s="140"/>
      <c r="F15" s="140"/>
      <c r="G15" s="140"/>
    </row>
    <row r="16" spans="1:8" ht="13.5" thickTop="1">
      <c r="B16" s="16"/>
      <c r="C16" s="139"/>
      <c r="D16" s="139"/>
      <c r="E16" s="139"/>
      <c r="F16" s="139"/>
      <c r="G16" s="139"/>
    </row>
    <row r="17" spans="2:7" s="238" customFormat="1" ht="15.75">
      <c r="B17" s="560" t="s">
        <v>629</v>
      </c>
      <c r="C17" s="79">
        <f>+C20+C53+C62+C67</f>
        <v>332247531.17806089</v>
      </c>
      <c r="D17" s="79">
        <f>+D20+D53+D62+D67</f>
        <v>335582217.91753709</v>
      </c>
      <c r="E17" s="79">
        <f>+E20+E53+E62+E67</f>
        <v>335556129.84585798</v>
      </c>
      <c r="F17" s="79">
        <f>+F20+F53+F62+F67</f>
        <v>343523942.65465468</v>
      </c>
      <c r="G17" s="79">
        <f>+G20+G53+G62+G67</f>
        <v>342620088.04056281</v>
      </c>
    </row>
    <row r="18" spans="2:7" ht="13.5" thickBot="1">
      <c r="B18" s="35"/>
      <c r="C18" s="209"/>
      <c r="D18" s="209"/>
      <c r="E18" s="209"/>
      <c r="F18" s="209"/>
      <c r="G18" s="209"/>
    </row>
    <row r="19" spans="2:7" ht="13.5" thickTop="1">
      <c r="B19" s="26"/>
      <c r="C19" s="561"/>
      <c r="D19" s="561"/>
      <c r="E19" s="561"/>
      <c r="F19" s="561"/>
      <c r="G19" s="561"/>
    </row>
    <row r="20" spans="2:7" s="238" customFormat="1" ht="15.75">
      <c r="B20" s="562" t="s">
        <v>390</v>
      </c>
      <c r="C20" s="563">
        <f>+C22+C26+C28+C51</f>
        <v>303801187.05460972</v>
      </c>
      <c r="D20" s="563">
        <f>+D22+D26+D28+D51</f>
        <v>310360761.40248388</v>
      </c>
      <c r="E20" s="563">
        <f>+E22+E26+E28+E51</f>
        <v>310276520.6133008</v>
      </c>
      <c r="F20" s="563">
        <f>+F22+F26+F28+F51</f>
        <v>317946428.49065226</v>
      </c>
      <c r="G20" s="563">
        <f>+G22+G26+G28+G51</f>
        <v>316173084.4072361</v>
      </c>
    </row>
    <row r="21" spans="2:7">
      <c r="B21" s="26"/>
      <c r="C21" s="142"/>
      <c r="D21" s="142"/>
      <c r="E21" s="142"/>
      <c r="F21" s="142"/>
      <c r="G21" s="142"/>
    </row>
    <row r="22" spans="2:7" s="223" customFormat="1" ht="15">
      <c r="B22" s="90" t="s">
        <v>300</v>
      </c>
      <c r="C22" s="94">
        <f>+C23+C24</f>
        <v>207294750.45913568</v>
      </c>
      <c r="D22" s="94">
        <f>+D23+D24</f>
        <v>213925756.09160665</v>
      </c>
      <c r="E22" s="94">
        <f>+E23+E24</f>
        <v>215900991.45836648</v>
      </c>
      <c r="F22" s="94">
        <f>+F23+F24</f>
        <v>222214728.71937531</v>
      </c>
      <c r="G22" s="94">
        <f>+G23+G24</f>
        <v>223538489.85921568</v>
      </c>
    </row>
    <row r="23" spans="2:7">
      <c r="B23" s="22" t="s">
        <v>267</v>
      </c>
      <c r="C23" s="99">
        <v>42698788.170476221</v>
      </c>
      <c r="D23" s="99">
        <v>47590243.771269649</v>
      </c>
      <c r="E23" s="119">
        <v>49808169.51101806</v>
      </c>
      <c r="F23" s="99">
        <v>56062276.96264939</v>
      </c>
      <c r="G23" s="99">
        <v>55630559.374693289</v>
      </c>
    </row>
    <row r="24" spans="2:7">
      <c r="B24" s="25" t="s">
        <v>107</v>
      </c>
      <c r="C24" s="99">
        <v>164595962.28865945</v>
      </c>
      <c r="D24" s="99">
        <v>166335512.320337</v>
      </c>
      <c r="E24" s="119">
        <v>166092821.94734842</v>
      </c>
      <c r="F24" s="99">
        <v>166152451.75672591</v>
      </c>
      <c r="G24" s="99">
        <v>167907930.4845224</v>
      </c>
    </row>
    <row r="25" spans="2:7">
      <c r="B25" s="564"/>
      <c r="C25" s="145"/>
      <c r="D25" s="145"/>
      <c r="E25" s="565"/>
      <c r="F25" s="145"/>
      <c r="G25" s="145"/>
    </row>
    <row r="26" spans="2:7" s="223" customFormat="1" ht="15">
      <c r="B26" s="90" t="s">
        <v>400</v>
      </c>
      <c r="C26" s="91">
        <v>8879459.4794205651</v>
      </c>
      <c r="D26" s="91">
        <v>8208699.9003800005</v>
      </c>
      <c r="E26" s="566">
        <v>8139931.56568</v>
      </c>
      <c r="F26" s="91">
        <v>9653177.6817946658</v>
      </c>
      <c r="G26" s="91">
        <v>10061943.058107773</v>
      </c>
    </row>
    <row r="27" spans="2:7">
      <c r="B27" s="564"/>
      <c r="C27" s="145"/>
      <c r="D27" s="145"/>
      <c r="E27" s="145"/>
      <c r="F27" s="145"/>
      <c r="G27" s="145"/>
    </row>
    <row r="28" spans="2:7" s="223" customFormat="1" ht="15">
      <c r="B28" s="90" t="s">
        <v>52</v>
      </c>
      <c r="C28" s="94">
        <f>+C30+C32+C43+C45+C47+C49</f>
        <v>79596127.099643916</v>
      </c>
      <c r="D28" s="94">
        <f>+D30+D32+D43+D45+D47+D49</f>
        <v>81615692.777542248</v>
      </c>
      <c r="E28" s="94">
        <f>+E30+E32+E43+E45+E47+E49</f>
        <v>80188415.983557776</v>
      </c>
      <c r="F28" s="94">
        <f>+F30+F32+F43+F45+F47+F49</f>
        <v>80267708.596486047</v>
      </c>
      <c r="G28" s="94">
        <f>+G30+G32+G43+G45+G47+G49</f>
        <v>77326284.953223541</v>
      </c>
    </row>
    <row r="29" spans="2:7">
      <c r="B29" s="20"/>
      <c r="C29" s="145"/>
      <c r="D29" s="145"/>
      <c r="E29" s="145"/>
      <c r="F29" s="145"/>
      <c r="G29" s="145"/>
    </row>
    <row r="30" spans="2:7">
      <c r="B30" s="93" t="s">
        <v>362</v>
      </c>
      <c r="C30" s="95">
        <v>608090.70973205357</v>
      </c>
      <c r="D30" s="95">
        <v>605045.59676259232</v>
      </c>
      <c r="E30" s="114">
        <v>619031.92033093935</v>
      </c>
      <c r="F30" s="95">
        <v>670951.9368881738</v>
      </c>
      <c r="G30" s="95">
        <v>711511.65047191153</v>
      </c>
    </row>
    <row r="31" spans="2:7">
      <c r="B31" s="26"/>
      <c r="C31" s="89"/>
      <c r="D31" s="89"/>
      <c r="E31" s="89"/>
      <c r="F31" s="89"/>
      <c r="G31" s="89"/>
    </row>
    <row r="32" spans="2:7">
      <c r="B32" s="93" t="s">
        <v>265</v>
      </c>
      <c r="C32" s="89">
        <f>SUM(C33:C41)</f>
        <v>69226677.225063995</v>
      </c>
      <c r="D32" s="89">
        <f>SUM(D33:D41)</f>
        <v>71268153.583730102</v>
      </c>
      <c r="E32" s="89">
        <f>SUM(E33:E41)</f>
        <v>70261710.270418361</v>
      </c>
      <c r="F32" s="89">
        <f>SUM(F33:F41)</f>
        <v>70563442.527173772</v>
      </c>
      <c r="G32" s="89">
        <f>SUM(G33:G41)</f>
        <v>68063589.892435417</v>
      </c>
    </row>
    <row r="33" spans="2:7">
      <c r="B33" s="22" t="s">
        <v>525</v>
      </c>
      <c r="C33" s="99">
        <v>2625</v>
      </c>
      <c r="D33" s="99">
        <v>2625</v>
      </c>
      <c r="E33" s="119">
        <v>2625</v>
      </c>
      <c r="F33" s="99">
        <v>6822.1453700000002</v>
      </c>
      <c r="G33" s="99">
        <v>6822.1453700000002</v>
      </c>
    </row>
    <row r="34" spans="2:7">
      <c r="B34" s="22" t="s">
        <v>261</v>
      </c>
      <c r="C34" s="99">
        <v>7494984.3986400012</v>
      </c>
      <c r="D34" s="99">
        <v>7721122.1924700011</v>
      </c>
      <c r="E34" s="119">
        <v>7738428.4433400007</v>
      </c>
      <c r="F34" s="99">
        <v>7852691.048630002</v>
      </c>
      <c r="G34" s="99">
        <v>7805008.6167540029</v>
      </c>
    </row>
    <row r="35" spans="2:7">
      <c r="B35" s="22" t="s">
        <v>260</v>
      </c>
      <c r="C35" s="99">
        <v>12844813.460865999</v>
      </c>
      <c r="D35" s="99">
        <v>13368113.993966</v>
      </c>
      <c r="E35" s="119">
        <v>13197692.113915997</v>
      </c>
      <c r="F35" s="99">
        <v>13144787.356645998</v>
      </c>
      <c r="G35" s="99">
        <v>13246590.581485998</v>
      </c>
    </row>
    <row r="36" spans="2:7">
      <c r="B36" s="22" t="s">
        <v>262</v>
      </c>
      <c r="C36" s="99">
        <v>311217.80291000003</v>
      </c>
      <c r="D36" s="99">
        <v>323383.06634000002</v>
      </c>
      <c r="E36" s="119">
        <v>348643.67243000009</v>
      </c>
      <c r="F36" s="99">
        <v>352687.51808000007</v>
      </c>
      <c r="G36" s="99">
        <v>367188.01069999998</v>
      </c>
    </row>
    <row r="37" spans="2:7">
      <c r="B37" s="22" t="s">
        <v>263</v>
      </c>
      <c r="C37" s="99">
        <v>39682.886316234799</v>
      </c>
      <c r="D37" s="99">
        <v>38557.758536033631</v>
      </c>
      <c r="E37" s="119">
        <v>38109.226334097606</v>
      </c>
      <c r="F37" s="99">
        <v>37364.730306875928</v>
      </c>
      <c r="G37" s="99">
        <v>36666.191611053822</v>
      </c>
    </row>
    <row r="38" spans="2:7">
      <c r="B38" s="22" t="s">
        <v>276</v>
      </c>
      <c r="C38" s="99">
        <v>3420258.5142899994</v>
      </c>
      <c r="D38" s="99">
        <v>3649093.4640599997</v>
      </c>
      <c r="E38" s="119">
        <v>3511722.8654400003</v>
      </c>
      <c r="F38" s="99">
        <v>3450619.7058699997</v>
      </c>
      <c r="G38" s="99">
        <v>3315558.1231099996</v>
      </c>
    </row>
    <row r="39" spans="2:7">
      <c r="B39" s="22" t="s">
        <v>482</v>
      </c>
      <c r="C39" s="99">
        <v>83574.376755999998</v>
      </c>
      <c r="D39" s="99">
        <v>94012.405776</v>
      </c>
      <c r="E39" s="119">
        <v>94406.019006000002</v>
      </c>
      <c r="F39" s="99">
        <v>98084.262799999997</v>
      </c>
      <c r="G39" s="99">
        <v>97479.444090000005</v>
      </c>
    </row>
    <row r="40" spans="2:7">
      <c r="B40" s="22" t="s">
        <v>576</v>
      </c>
      <c r="C40" s="99">
        <v>44923578.265765764</v>
      </c>
      <c r="D40" s="99">
        <v>45965303.183062069</v>
      </c>
      <c r="E40" s="119">
        <v>45229180.839002267</v>
      </c>
      <c r="F40" s="99">
        <v>45519483.668520898</v>
      </c>
      <c r="G40" s="99">
        <v>43092415.116934359</v>
      </c>
    </row>
    <row r="41" spans="2:7">
      <c r="B41" s="22" t="s">
        <v>594</v>
      </c>
      <c r="C41" s="99">
        <v>105942.51952</v>
      </c>
      <c r="D41" s="99">
        <v>105942.51952</v>
      </c>
      <c r="E41" s="119">
        <v>100902.09094999998</v>
      </c>
      <c r="F41" s="99">
        <v>100902.09094999998</v>
      </c>
      <c r="G41" s="99">
        <v>95861.662379999994</v>
      </c>
    </row>
    <row r="42" spans="2:7">
      <c r="B42" s="151"/>
      <c r="C42" s="567"/>
      <c r="D42" s="567"/>
      <c r="E42" s="567"/>
      <c r="F42" s="567"/>
      <c r="G42" s="567"/>
    </row>
    <row r="43" spans="2:7">
      <c r="B43" s="93" t="s">
        <v>264</v>
      </c>
      <c r="C43" s="95">
        <v>5391940.7550774384</v>
      </c>
      <c r="D43" s="95">
        <v>5487770.1997930473</v>
      </c>
      <c r="E43" s="114">
        <v>5238720.5563039705</v>
      </c>
      <c r="F43" s="95">
        <v>5053276.4644250972</v>
      </c>
      <c r="G43" s="95">
        <v>4647416.4464222826</v>
      </c>
    </row>
    <row r="44" spans="2:7">
      <c r="B44" s="568"/>
      <c r="C44" s="116"/>
      <c r="D44" s="116"/>
      <c r="E44" s="569"/>
      <c r="F44" s="116"/>
      <c r="G44" s="116"/>
    </row>
    <row r="45" spans="2:7">
      <c r="B45" s="570" t="s">
        <v>350</v>
      </c>
      <c r="C45" s="95">
        <v>1899208.8232714941</v>
      </c>
      <c r="D45" s="95">
        <v>2028569.5492960329</v>
      </c>
      <c r="E45" s="95">
        <v>1895793.9988916798</v>
      </c>
      <c r="F45" s="95">
        <v>1835199.0003036847</v>
      </c>
      <c r="G45" s="95">
        <v>1818368.8482260893</v>
      </c>
    </row>
    <row r="46" spans="2:7">
      <c r="B46" s="31"/>
      <c r="C46" s="116"/>
      <c r="D46" s="116"/>
      <c r="E46" s="116"/>
      <c r="F46" s="116"/>
      <c r="G46" s="116"/>
    </row>
    <row r="47" spans="2:7">
      <c r="B47" s="104" t="s">
        <v>346</v>
      </c>
      <c r="C47" s="95">
        <v>2161255.2496933928</v>
      </c>
      <c r="D47" s="95">
        <v>1919958.9276317814</v>
      </c>
      <c r="E47" s="95">
        <v>1859913.5748988709</v>
      </c>
      <c r="F47" s="95">
        <v>1806600.4425621317</v>
      </c>
      <c r="G47" s="95">
        <v>1726713.0525717256</v>
      </c>
    </row>
    <row r="48" spans="2:7">
      <c r="B48" s="31"/>
      <c r="C48" s="116"/>
      <c r="D48" s="116"/>
      <c r="E48" s="116"/>
      <c r="F48" s="116"/>
      <c r="G48" s="116"/>
    </row>
    <row r="49" spans="2:7">
      <c r="B49" s="104" t="s">
        <v>364</v>
      </c>
      <c r="C49" s="95">
        <v>308954.33680554345</v>
      </c>
      <c r="D49" s="95">
        <v>306194.92032869399</v>
      </c>
      <c r="E49" s="95">
        <v>313245.66271396342</v>
      </c>
      <c r="F49" s="95">
        <v>338238.22513318388</v>
      </c>
      <c r="G49" s="95">
        <v>358685.06309612456</v>
      </c>
    </row>
    <row r="50" spans="2:7">
      <c r="B50" s="571"/>
      <c r="C50" s="572"/>
      <c r="D50" s="572"/>
      <c r="E50" s="572"/>
      <c r="F50" s="572"/>
      <c r="G50" s="572"/>
    </row>
    <row r="51" spans="2:7" s="223" customFormat="1" ht="15">
      <c r="B51" s="90" t="s">
        <v>235</v>
      </c>
      <c r="C51" s="91">
        <v>8030850.0164095834</v>
      </c>
      <c r="D51" s="91">
        <v>6610612.6329550184</v>
      </c>
      <c r="E51" s="91">
        <v>6047181.6056965813</v>
      </c>
      <c r="F51" s="91">
        <v>5810813.4929962074</v>
      </c>
      <c r="G51" s="91">
        <v>5246366.5366891176</v>
      </c>
    </row>
    <row r="52" spans="2:7">
      <c r="B52" s="20"/>
      <c r="C52" s="573"/>
      <c r="D52" s="573"/>
      <c r="E52" s="573"/>
      <c r="F52" s="573"/>
      <c r="G52" s="573"/>
    </row>
    <row r="53" spans="2:7" s="238" customFormat="1" ht="15.75">
      <c r="B53" s="562" t="s">
        <v>391</v>
      </c>
      <c r="C53" s="83">
        <f>SUM(C55:C60)</f>
        <v>25871331.818673726</v>
      </c>
      <c r="D53" s="83">
        <f>SUM(D55:D60)</f>
        <v>22614316.915211044</v>
      </c>
      <c r="E53" s="83">
        <f>SUM(E55:E60)</f>
        <v>22713044.596568581</v>
      </c>
      <c r="F53" s="83">
        <f>SUM(F55:F60)</f>
        <v>22997849.626187317</v>
      </c>
      <c r="G53" s="83">
        <f>SUM(G55:G60)</f>
        <v>23888216.415144797</v>
      </c>
    </row>
    <row r="54" spans="2:7">
      <c r="B54" s="20"/>
      <c r="C54" s="574"/>
      <c r="D54" s="574"/>
      <c r="E54" s="574"/>
      <c r="F54" s="574"/>
      <c r="G54" s="574"/>
    </row>
    <row r="55" spans="2:7" s="223" customFormat="1" ht="15">
      <c r="B55" s="93" t="s">
        <v>273</v>
      </c>
      <c r="C55" s="575">
        <v>10167115.19527404</v>
      </c>
      <c r="D55" s="575">
        <v>8368887.0402281778</v>
      </c>
      <c r="E55" s="566">
        <v>9123226.6130347345</v>
      </c>
      <c r="F55" s="575">
        <v>9341176.4951680154</v>
      </c>
      <c r="G55" s="575">
        <v>5115200.7270876588</v>
      </c>
    </row>
    <row r="56" spans="2:7" s="223" customFormat="1" ht="15">
      <c r="B56" s="104" t="s">
        <v>297</v>
      </c>
      <c r="C56" s="575">
        <v>13102319.637028739</v>
      </c>
      <c r="D56" s="575">
        <v>10559320.318414286</v>
      </c>
      <c r="E56" s="91">
        <v>10681786.320006285</v>
      </c>
      <c r="F56" s="575">
        <v>13656673.131019304</v>
      </c>
      <c r="G56" s="575">
        <v>18773015.68805714</v>
      </c>
    </row>
    <row r="57" spans="2:7" s="223" customFormat="1" ht="15">
      <c r="B57" s="104" t="s">
        <v>347</v>
      </c>
      <c r="C57" s="575">
        <v>0</v>
      </c>
      <c r="D57" s="575">
        <v>0</v>
      </c>
      <c r="E57" s="575">
        <v>0</v>
      </c>
      <c r="F57" s="575">
        <v>0</v>
      </c>
      <c r="G57" s="575">
        <v>0</v>
      </c>
    </row>
    <row r="58" spans="2:7" s="223" customFormat="1" ht="15">
      <c r="B58" s="104" t="s">
        <v>266</v>
      </c>
      <c r="C58" s="575">
        <v>0</v>
      </c>
      <c r="D58" s="575">
        <v>0</v>
      </c>
      <c r="E58" s="575">
        <v>0</v>
      </c>
      <c r="F58" s="575">
        <v>0</v>
      </c>
      <c r="G58" s="575">
        <v>0</v>
      </c>
    </row>
    <row r="59" spans="2:7" s="223" customFormat="1" ht="15">
      <c r="B59" s="104" t="s">
        <v>364</v>
      </c>
      <c r="C59" s="575">
        <v>0</v>
      </c>
      <c r="D59" s="575">
        <v>843781.56753223611</v>
      </c>
      <c r="E59" s="575">
        <v>0</v>
      </c>
      <c r="F59" s="575">
        <v>0</v>
      </c>
      <c r="G59" s="575">
        <v>0</v>
      </c>
    </row>
    <row r="60" spans="2:7" s="223" customFormat="1" ht="15">
      <c r="B60" s="104" t="s">
        <v>590</v>
      </c>
      <c r="C60" s="575">
        <v>2601896.9863709472</v>
      </c>
      <c r="D60" s="575">
        <v>2842327.9890363459</v>
      </c>
      <c r="E60" s="575">
        <v>2908031.6635275595</v>
      </c>
      <c r="F60" s="575">
        <v>0</v>
      </c>
      <c r="G60" s="575">
        <v>0</v>
      </c>
    </row>
    <row r="61" spans="2:7">
      <c r="B61" s="26"/>
      <c r="C61" s="576"/>
      <c r="D61" s="576"/>
      <c r="E61" s="576"/>
      <c r="F61" s="576"/>
      <c r="G61" s="576"/>
    </row>
    <row r="62" spans="2:7" s="238" customFormat="1" ht="15.75">
      <c r="B62" s="562" t="s">
        <v>733</v>
      </c>
      <c r="C62" s="83">
        <f>+C64+C65</f>
        <v>105300.4254727286</v>
      </c>
      <c r="D62" s="83">
        <f>+D64+D65</f>
        <v>106676.97023194257</v>
      </c>
      <c r="E62" s="83">
        <f>+E64+E65</f>
        <v>105311.79368968718</v>
      </c>
      <c r="F62" s="83">
        <f>+F64+F65</f>
        <v>105782.12397680746</v>
      </c>
      <c r="G62" s="83">
        <f>+G64+G65</f>
        <v>105086.82118610787</v>
      </c>
    </row>
    <row r="63" spans="2:7">
      <c r="B63" s="26"/>
      <c r="C63" s="146"/>
      <c r="D63" s="146"/>
      <c r="E63" s="146"/>
      <c r="F63" s="146"/>
      <c r="G63" s="146"/>
    </row>
    <row r="64" spans="2:7">
      <c r="B64" s="93" t="s">
        <v>271</v>
      </c>
      <c r="C64" s="95">
        <v>96704.25048315918</v>
      </c>
      <c r="D64" s="95">
        <v>97761.849322018606</v>
      </c>
      <c r="E64" s="114">
        <v>96714.591179466021</v>
      </c>
      <c r="F64" s="95">
        <v>97102.771007483359</v>
      </c>
      <c r="G64" s="95">
        <v>96586.671749658301</v>
      </c>
    </row>
    <row r="65" spans="1:10">
      <c r="B65" s="93" t="s">
        <v>734</v>
      </c>
      <c r="C65" s="95">
        <v>8596.1749895694193</v>
      </c>
      <c r="D65" s="95">
        <v>8915.1209099239641</v>
      </c>
      <c r="E65" s="114">
        <v>8597.2025102211628</v>
      </c>
      <c r="F65" s="95">
        <v>8679.3529693241053</v>
      </c>
      <c r="G65" s="95">
        <v>8500.1494364495757</v>
      </c>
    </row>
    <row r="66" spans="1:10">
      <c r="B66" s="26"/>
      <c r="C66" s="146"/>
      <c r="D66" s="146"/>
      <c r="E66" s="146"/>
      <c r="F66" s="146"/>
      <c r="G66" s="146"/>
    </row>
    <row r="67" spans="1:10" s="238" customFormat="1" ht="15.75">
      <c r="B67" s="562" t="s">
        <v>735</v>
      </c>
      <c r="C67" s="577">
        <f>+C69+C70+C71</f>
        <v>2469711.8793046875</v>
      </c>
      <c r="D67" s="577">
        <f>+D69+D70+D71</f>
        <v>2500462.6296102544</v>
      </c>
      <c r="E67" s="577">
        <f>+E69+E70+E71</f>
        <v>2461252.8422989482</v>
      </c>
      <c r="F67" s="577">
        <f>+F69+F70+F71</f>
        <v>2473882.4138382589</v>
      </c>
      <c r="G67" s="577">
        <f>+G69+G70+G71</f>
        <v>2453700.3969958001</v>
      </c>
      <c r="J67" s="1231"/>
    </row>
    <row r="68" spans="1:10">
      <c r="B68" s="578"/>
      <c r="C68" s="116"/>
      <c r="D68" s="116"/>
      <c r="E68" s="116"/>
      <c r="F68" s="116"/>
      <c r="G68" s="116"/>
    </row>
    <row r="69" spans="1:10">
      <c r="B69" s="93" t="s">
        <v>251</v>
      </c>
      <c r="C69" s="95">
        <v>1070751.1022994344</v>
      </c>
      <c r="D69" s="95">
        <v>1081386.0032978316</v>
      </c>
      <c r="E69" s="114">
        <v>1065022.4990281896</v>
      </c>
      <c r="F69" s="95">
        <v>1071627.1553712138</v>
      </c>
      <c r="G69" s="95">
        <v>1064015.4654120645</v>
      </c>
    </row>
    <row r="70" spans="1:10">
      <c r="B70" s="93" t="s">
        <v>506</v>
      </c>
      <c r="C70" s="95">
        <v>871478.80429973186</v>
      </c>
      <c r="D70" s="95">
        <v>878941.20410266705</v>
      </c>
      <c r="E70" s="114">
        <v>871283.44945199334</v>
      </c>
      <c r="F70" s="95">
        <v>873294.97468202503</v>
      </c>
      <c r="G70" s="95">
        <v>868960.07238301705</v>
      </c>
    </row>
    <row r="71" spans="1:10">
      <c r="B71" s="93" t="s">
        <v>736</v>
      </c>
      <c r="C71" s="95">
        <v>527481.97270552127</v>
      </c>
      <c r="D71" s="95">
        <v>540135.42220975575</v>
      </c>
      <c r="E71" s="114">
        <v>524946.89381876565</v>
      </c>
      <c r="F71" s="95">
        <v>528960.28378502023</v>
      </c>
      <c r="G71" s="95">
        <v>520724.8592007187</v>
      </c>
    </row>
    <row r="72" spans="1:10" ht="13.5" thickBot="1">
      <c r="B72" s="35"/>
      <c r="C72" s="209"/>
      <c r="D72" s="209"/>
      <c r="E72" s="209"/>
      <c r="F72" s="209"/>
      <c r="G72" s="209"/>
    </row>
    <row r="73" spans="1:10" ht="13.5" thickTop="1">
      <c r="B73" s="149"/>
      <c r="C73" s="579"/>
      <c r="D73" s="579"/>
      <c r="E73" s="579"/>
      <c r="F73" s="579"/>
      <c r="G73" s="579"/>
    </row>
    <row r="74" spans="1:10" ht="13.5" thickBot="1">
      <c r="B74" s="11"/>
      <c r="C74" s="580"/>
      <c r="D74" s="580"/>
      <c r="E74" s="580"/>
      <c r="F74" s="580"/>
      <c r="G74" s="580"/>
    </row>
    <row r="75" spans="1:10" s="238" customFormat="1" ht="16.5" thickTop="1">
      <c r="B75" s="581" t="s">
        <v>895</v>
      </c>
      <c r="C75" s="582">
        <f>SUM(C77:C81)</f>
        <v>13232074.892613132</v>
      </c>
      <c r="D75" s="582">
        <f>SUM(D77:D81)</f>
        <v>13514386.148443591</v>
      </c>
      <c r="E75" s="582">
        <f>SUM(E77:E81)</f>
        <v>13209714.075498618</v>
      </c>
      <c r="F75" s="582">
        <f>SUM(F77:F81)</f>
        <v>13280375.5548064</v>
      </c>
      <c r="G75" s="582">
        <f>SUM(G77:G81)</f>
        <v>13115868.0737611</v>
      </c>
    </row>
    <row r="76" spans="1:10">
      <c r="B76" s="583"/>
      <c r="C76" s="116"/>
      <c r="D76" s="116"/>
      <c r="E76" s="116"/>
      <c r="F76" s="116"/>
      <c r="G76" s="116"/>
    </row>
    <row r="77" spans="1:10">
      <c r="A77" s="15"/>
      <c r="B77" s="85" t="s">
        <v>385</v>
      </c>
      <c r="C77" s="99">
        <v>5151027.2004566593</v>
      </c>
      <c r="D77" s="99">
        <v>5151027.2004566593</v>
      </c>
      <c r="E77" s="119">
        <v>5151027.2004566593</v>
      </c>
      <c r="F77" s="99">
        <v>5151027.2004566593</v>
      </c>
      <c r="G77" s="99">
        <v>5151027.2004566593</v>
      </c>
    </row>
    <row r="78" spans="1:10">
      <c r="A78" s="15"/>
      <c r="B78" s="85" t="s">
        <v>386</v>
      </c>
      <c r="C78" s="99">
        <v>929780.55230617255</v>
      </c>
      <c r="D78" s="99">
        <v>929780.55230617255</v>
      </c>
      <c r="E78" s="119">
        <v>929780.55230617255</v>
      </c>
      <c r="F78" s="99">
        <v>929780.55230617255</v>
      </c>
      <c r="G78" s="99">
        <v>929780.55230617255</v>
      </c>
    </row>
    <row r="79" spans="1:10">
      <c r="A79" s="15"/>
      <c r="B79" s="85" t="s">
        <v>388</v>
      </c>
      <c r="C79" s="99">
        <v>6883845.0146048954</v>
      </c>
      <c r="D79" s="99">
        <v>7174735.3877183916</v>
      </c>
      <c r="E79" s="119">
        <v>6889496.11289295</v>
      </c>
      <c r="F79" s="99">
        <v>6964639.4018539637</v>
      </c>
      <c r="G79" s="99">
        <v>6803327.5454126447</v>
      </c>
    </row>
    <row r="80" spans="1:10">
      <c r="A80" s="15"/>
      <c r="B80" s="85" t="s">
        <v>387</v>
      </c>
      <c r="C80" s="99">
        <v>123175.95891657073</v>
      </c>
      <c r="D80" s="99">
        <v>111509.04593819924</v>
      </c>
      <c r="E80" s="119">
        <v>102004.98636157824</v>
      </c>
      <c r="F80" s="99">
        <v>98017.884983706477</v>
      </c>
      <c r="G80" s="99">
        <v>95031.434349215313</v>
      </c>
    </row>
    <row r="81" spans="1:7">
      <c r="A81" s="15"/>
      <c r="B81" s="85" t="s">
        <v>389</v>
      </c>
      <c r="C81" s="99">
        <v>144246.16632883166</v>
      </c>
      <c r="D81" s="99">
        <v>147333.96202416989</v>
      </c>
      <c r="E81" s="119">
        <v>137405.22348125832</v>
      </c>
      <c r="F81" s="99">
        <v>136910.51520589829</v>
      </c>
      <c r="G81" s="99">
        <v>136701.34123640964</v>
      </c>
    </row>
    <row r="82" spans="1:7" ht="13.5" thickBot="1">
      <c r="B82" s="35"/>
      <c r="C82" s="209"/>
      <c r="D82" s="209"/>
      <c r="E82" s="209"/>
      <c r="F82" s="209"/>
      <c r="G82" s="209"/>
    </row>
    <row r="83" spans="1:7" ht="13.5" thickTop="1">
      <c r="B83" s="149"/>
      <c r="C83" s="15"/>
      <c r="D83" s="15"/>
      <c r="E83" s="579"/>
      <c r="F83" s="579"/>
      <c r="G83" s="579"/>
    </row>
    <row r="84" spans="1:7">
      <c r="B84" s="584" t="s">
        <v>523</v>
      </c>
      <c r="C84" s="15"/>
      <c r="D84" s="15"/>
    </row>
    <row r="85" spans="1:7">
      <c r="B85" s="1067" t="s">
        <v>702</v>
      </c>
      <c r="C85" s="1067"/>
      <c r="D85" s="1067"/>
      <c r="E85" s="1067"/>
    </row>
    <row r="86" spans="1:7">
      <c r="B86" s="585" t="s">
        <v>737</v>
      </c>
      <c r="C86" s="15"/>
      <c r="D86" s="15"/>
      <c r="E86" s="468"/>
      <c r="F86" s="468"/>
      <c r="G86" s="468"/>
    </row>
    <row r="87" spans="1:7">
      <c r="B87" s="586" t="s">
        <v>704</v>
      </c>
      <c r="C87" s="15"/>
      <c r="D87" s="15"/>
      <c r="E87" s="468"/>
      <c r="F87" s="468"/>
      <c r="G87" s="468"/>
    </row>
    <row r="88" spans="1:7">
      <c r="B88" s="586" t="s">
        <v>738</v>
      </c>
      <c r="C88" s="15"/>
      <c r="D88" s="15"/>
    </row>
    <row r="89" spans="1:7" ht="38.25">
      <c r="B89" s="587" t="s">
        <v>705</v>
      </c>
      <c r="C89" s="15"/>
      <c r="D89" s="15"/>
    </row>
    <row r="90" spans="1:7">
      <c r="B90" s="468"/>
      <c r="C90" s="15"/>
      <c r="D90" s="15"/>
      <c r="E90" s="468"/>
      <c r="F90" s="468"/>
      <c r="G90" s="468"/>
    </row>
    <row r="91" spans="1:7">
      <c r="C91" s="15"/>
      <c r="D91" s="15"/>
    </row>
    <row r="92" spans="1:7">
      <c r="C92" s="15"/>
      <c r="D92" s="15"/>
    </row>
    <row r="93" spans="1:7">
      <c r="C93" s="15"/>
    </row>
    <row r="94" spans="1:7">
      <c r="C94" s="15"/>
    </row>
    <row r="95" spans="1:7">
      <c r="C95" s="15"/>
    </row>
    <row r="97" spans="5:7">
      <c r="E97" s="588"/>
      <c r="F97" s="588"/>
      <c r="G97" s="588"/>
    </row>
    <row r="98" spans="5:7">
      <c r="E98" s="588"/>
      <c r="F98" s="588"/>
      <c r="G98" s="588"/>
    </row>
    <row r="99" spans="5:7">
      <c r="E99" s="588"/>
      <c r="F99" s="588"/>
      <c r="G99" s="588"/>
    </row>
    <row r="100" spans="5:7">
      <c r="E100" s="588"/>
      <c r="F100" s="588"/>
      <c r="G100" s="588"/>
    </row>
    <row r="101" spans="5:7">
      <c r="E101" s="588"/>
      <c r="F101" s="588"/>
      <c r="G101" s="588"/>
    </row>
    <row r="102" spans="5:7">
      <c r="E102" s="588"/>
      <c r="F102" s="588"/>
      <c r="G102" s="588"/>
    </row>
    <row r="103" spans="5:7">
      <c r="E103" s="588"/>
      <c r="F103" s="588"/>
      <c r="G103" s="588"/>
    </row>
    <row r="104" spans="5:7">
      <c r="E104" s="588"/>
      <c r="F104" s="588"/>
      <c r="G104" s="588"/>
    </row>
  </sheetData>
  <mergeCells count="5">
    <mergeCell ref="B11:B12"/>
    <mergeCell ref="C11:D11"/>
    <mergeCell ref="E11:G11"/>
    <mergeCell ref="B6:G6"/>
    <mergeCell ref="B7:G7"/>
  </mergeCells>
  <hyperlinks>
    <hyperlink ref="A1" location="INDICE!A1" display="Indice"/>
  </hyperlinks>
  <printOptions horizontalCentered="1"/>
  <pageMargins left="0.39370078740157483" right="0.39370078740157483" top="0.19685039370078741" bottom="0.19685039370078741" header="0.15748031496062992" footer="0"/>
  <pageSetup paperSize="9" scale="48" orientation="portrait" horizontalDpi="4294967294" verticalDpi="4294967294" r:id="rId1"/>
  <headerFooter scaleWithDoc="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103"/>
  <sheetViews>
    <sheetView showGridLines="0" zoomScale="70" zoomScaleNormal="70" zoomScaleSheetLayoutView="85" workbookViewId="0"/>
  </sheetViews>
  <sheetFormatPr baseColWidth="10" defaultColWidth="11.42578125" defaultRowHeight="12.75"/>
  <cols>
    <col min="1" max="1" width="6.85546875" style="3" customWidth="1"/>
    <col min="2" max="2" width="130.42578125" style="3" customWidth="1"/>
    <col min="3" max="4" width="21.5703125" style="3" customWidth="1"/>
    <col min="5" max="5" width="17.85546875" style="3" bestFit="1" customWidth="1"/>
    <col min="6" max="6" width="20.42578125" style="3" bestFit="1" customWidth="1"/>
    <col min="7" max="7" width="18.85546875" style="3" bestFit="1" customWidth="1"/>
    <col min="8" max="8" width="16.5703125" style="3" bestFit="1" customWidth="1"/>
    <col min="9" max="9" width="18.42578125" style="3" bestFit="1" customWidth="1"/>
    <col min="10" max="16384" width="11.42578125" style="3"/>
  </cols>
  <sheetData>
    <row r="1" spans="1:7" ht="14.25">
      <c r="A1" s="1" t="s">
        <v>216</v>
      </c>
      <c r="B1" s="2"/>
    </row>
    <row r="2" spans="1:7" ht="15">
      <c r="A2" s="2"/>
      <c r="B2" s="4" t="s">
        <v>696</v>
      </c>
      <c r="C2" s="589"/>
      <c r="D2" s="589"/>
      <c r="F2" s="15"/>
      <c r="G2" s="15"/>
    </row>
    <row r="3" spans="1:7" ht="15">
      <c r="A3" s="2"/>
      <c r="B3" s="4" t="s">
        <v>299</v>
      </c>
      <c r="C3" s="589"/>
      <c r="D3" s="589"/>
      <c r="F3" s="15"/>
      <c r="G3" s="15"/>
    </row>
    <row r="4" spans="1:7" s="138" customFormat="1">
      <c r="B4" s="590"/>
      <c r="C4" s="591"/>
      <c r="D4" s="591"/>
      <c r="F4" s="15"/>
      <c r="G4" s="15"/>
    </row>
    <row r="5" spans="1:7" s="138" customFormat="1" ht="16.5">
      <c r="B5" s="1352" t="s">
        <v>644</v>
      </c>
      <c r="C5" s="1352"/>
      <c r="D5" s="1352"/>
      <c r="F5" s="15"/>
      <c r="G5" s="15"/>
    </row>
    <row r="6" spans="1:7" ht="16.5">
      <c r="B6" s="1352" t="s">
        <v>277</v>
      </c>
      <c r="C6" s="1352"/>
      <c r="D6" s="1352"/>
      <c r="F6" s="15"/>
      <c r="G6" s="15"/>
    </row>
    <row r="7" spans="1:7" ht="15">
      <c r="B7" s="1353" t="s">
        <v>907</v>
      </c>
      <c r="C7" s="1353"/>
      <c r="D7" s="1353"/>
      <c r="F7" s="15"/>
      <c r="G7" s="15"/>
    </row>
    <row r="8" spans="1:7" s="138" customFormat="1">
      <c r="B8" s="592"/>
      <c r="C8" s="592"/>
      <c r="D8" s="592"/>
      <c r="F8" s="15"/>
      <c r="G8" s="15"/>
    </row>
    <row r="9" spans="1:7" s="138" customFormat="1" ht="13.5" thickBot="1">
      <c r="B9" s="593"/>
      <c r="C9" s="594"/>
      <c r="D9" s="594"/>
      <c r="F9" s="15"/>
      <c r="G9" s="15"/>
    </row>
    <row r="10" spans="1:7" ht="15.75" thickTop="1" thickBot="1">
      <c r="B10" s="595"/>
      <c r="C10" s="596" t="s">
        <v>269</v>
      </c>
      <c r="D10" s="596" t="s">
        <v>270</v>
      </c>
      <c r="F10" s="15"/>
      <c r="G10" s="15"/>
    </row>
    <row r="11" spans="1:7" ht="13.5" thickTop="1">
      <c r="B11" s="597"/>
      <c r="C11" s="598"/>
      <c r="D11" s="598"/>
    </row>
    <row r="12" spans="1:7" ht="16.5">
      <c r="B12" s="599" t="s">
        <v>908</v>
      </c>
      <c r="C12" s="600">
        <v>341050060.24072415</v>
      </c>
      <c r="D12" s="600">
        <v>32647596801.652031</v>
      </c>
    </row>
    <row r="13" spans="1:7">
      <c r="B13" s="601"/>
      <c r="C13" s="602"/>
      <c r="D13" s="602"/>
    </row>
    <row r="14" spans="1:7" ht="16.5">
      <c r="B14" s="599" t="s">
        <v>909</v>
      </c>
      <c r="C14" s="600">
        <v>2473882.2248753742</v>
      </c>
      <c r="D14" s="600">
        <v>236816581.57490301</v>
      </c>
    </row>
    <row r="15" spans="1:7">
      <c r="B15" s="601"/>
      <c r="C15" s="602"/>
      <c r="D15" s="602"/>
    </row>
    <row r="16" spans="1:7" ht="16.5">
      <c r="B16" s="599" t="s">
        <v>910</v>
      </c>
      <c r="C16" s="600">
        <f>+C12+C14</f>
        <v>343523942.46559954</v>
      </c>
      <c r="D16" s="600">
        <f>+D12+D14</f>
        <v>32884413383.226933</v>
      </c>
    </row>
    <row r="17" spans="2:9">
      <c r="B17" s="26"/>
      <c r="C17" s="603"/>
      <c r="D17" s="603"/>
    </row>
    <row r="18" spans="2:9" s="186" customFormat="1" ht="15.75">
      <c r="B18" s="183" t="s">
        <v>258</v>
      </c>
      <c r="C18" s="604"/>
      <c r="D18" s="604"/>
      <c r="E18" s="3"/>
    </row>
    <row r="19" spans="2:9">
      <c r="B19" s="20"/>
      <c r="C19" s="605"/>
      <c r="D19" s="605"/>
    </row>
    <row r="20" spans="2:9" s="2" customFormat="1" ht="15">
      <c r="B20" s="18" t="s">
        <v>796</v>
      </c>
      <c r="C20" s="606">
        <f>SUM(C22:C28)</f>
        <v>21309170.544497136</v>
      </c>
      <c r="D20" s="606">
        <f>SUM(D22:D28)</f>
        <v>2039856575.9619141</v>
      </c>
      <c r="E20" s="3"/>
      <c r="F20" s="15"/>
      <c r="G20" s="15"/>
      <c r="H20" s="3"/>
      <c r="I20" s="3"/>
    </row>
    <row r="21" spans="2:9">
      <c r="B21" s="20"/>
      <c r="C21" s="605"/>
      <c r="D21" s="605"/>
      <c r="F21" s="15"/>
      <c r="G21" s="15"/>
    </row>
    <row r="22" spans="2:9">
      <c r="B22" s="22" t="s">
        <v>358</v>
      </c>
      <c r="C22" s="607">
        <v>3707220.6604844835</v>
      </c>
      <c r="D22" s="607">
        <v>354880000</v>
      </c>
      <c r="F22" s="15"/>
      <c r="G22" s="15"/>
      <c r="H22" s="15"/>
    </row>
    <row r="23" spans="2:9">
      <c r="B23" s="22" t="s">
        <v>359</v>
      </c>
      <c r="C23" s="607">
        <v>10782425.617731679</v>
      </c>
      <c r="D23" s="607">
        <v>1032166022.380915</v>
      </c>
      <c r="F23" s="15"/>
      <c r="G23" s="15"/>
      <c r="H23" s="15"/>
    </row>
    <row r="24" spans="2:9">
      <c r="B24" s="22" t="s">
        <v>697</v>
      </c>
      <c r="C24" s="607">
        <v>1888006.5360000001</v>
      </c>
      <c r="D24" s="607">
        <v>180732635.2697112</v>
      </c>
      <c r="F24" s="15"/>
      <c r="G24" s="15"/>
      <c r="H24" s="15"/>
    </row>
    <row r="25" spans="2:9">
      <c r="B25" s="22" t="s">
        <v>259</v>
      </c>
      <c r="C25" s="607">
        <v>451861.1681500001</v>
      </c>
      <c r="D25" s="607">
        <v>43255178.485144615</v>
      </c>
      <c r="F25" s="15"/>
      <c r="G25" s="15"/>
      <c r="H25" s="15"/>
    </row>
    <row r="26" spans="2:9">
      <c r="B26" s="22" t="s">
        <v>80</v>
      </c>
      <c r="C26" s="607">
        <v>16887.183347371891</v>
      </c>
      <c r="D26" s="607">
        <v>1616554.3341388647</v>
      </c>
      <c r="F26" s="15"/>
      <c r="G26" s="15"/>
      <c r="H26" s="15"/>
    </row>
    <row r="27" spans="2:9">
      <c r="B27" s="22" t="s">
        <v>809</v>
      </c>
      <c r="C27" s="607">
        <v>4434319.2470467901</v>
      </c>
      <c r="D27" s="607">
        <v>424482748.26627392</v>
      </c>
      <c r="F27" s="15"/>
      <c r="G27" s="15"/>
      <c r="H27" s="15"/>
    </row>
    <row r="28" spans="2:9">
      <c r="B28" s="22" t="s">
        <v>48</v>
      </c>
      <c r="C28" s="607">
        <v>28450.131736810901</v>
      </c>
      <c r="D28" s="607">
        <v>2723437.2257301761</v>
      </c>
      <c r="F28" s="15"/>
      <c r="G28" s="15"/>
      <c r="H28" s="15"/>
    </row>
    <row r="29" spans="2:9">
      <c r="B29" s="22"/>
      <c r="C29" s="608"/>
      <c r="D29" s="608"/>
    </row>
    <row r="30" spans="2:9" s="2" customFormat="1" ht="15">
      <c r="B30" s="18" t="s">
        <v>797</v>
      </c>
      <c r="C30" s="606">
        <f>SUM(C32:C38)</f>
        <v>23852525.68843757</v>
      </c>
      <c r="D30" s="606">
        <f>SUM(D32:D38)</f>
        <v>2283323570.8193564</v>
      </c>
      <c r="E30" s="3"/>
    </row>
    <row r="31" spans="2:9">
      <c r="B31" s="20"/>
      <c r="C31" s="605"/>
      <c r="D31" s="605"/>
    </row>
    <row r="32" spans="2:9">
      <c r="B32" s="22" t="s">
        <v>358</v>
      </c>
      <c r="C32" s="609">
        <v>8172021.5594081907</v>
      </c>
      <c r="D32" s="607">
        <v>782280656.21099997</v>
      </c>
    </row>
    <row r="33" spans="1:7">
      <c r="B33" s="22" t="s">
        <v>94</v>
      </c>
      <c r="C33" s="609">
        <v>35323.999629012287</v>
      </c>
      <c r="D33" s="607">
        <v>3381449.9152865703</v>
      </c>
    </row>
    <row r="34" spans="1:7">
      <c r="B34" s="22" t="s">
        <v>359</v>
      </c>
      <c r="C34" s="609">
        <v>5617327.7405116502</v>
      </c>
      <c r="D34" s="607">
        <v>537728247.41763651</v>
      </c>
    </row>
    <row r="35" spans="1:7">
      <c r="B35" s="22" t="s">
        <v>259</v>
      </c>
      <c r="C35" s="610">
        <v>2420189.4012837741</v>
      </c>
      <c r="D35" s="607">
        <v>231676744.75987145</v>
      </c>
    </row>
    <row r="36" spans="1:7">
      <c r="B36" s="22" t="s">
        <v>80</v>
      </c>
      <c r="C36" s="609">
        <v>400126.76493894361</v>
      </c>
      <c r="D36" s="607">
        <v>38302814.789280772</v>
      </c>
    </row>
    <row r="37" spans="1:7">
      <c r="B37" s="22" t="s">
        <v>809</v>
      </c>
      <c r="C37" s="610">
        <v>7204503.9973532632</v>
      </c>
      <c r="D37" s="607">
        <v>689663392.80343652</v>
      </c>
    </row>
    <row r="38" spans="1:7">
      <c r="B38" s="22" t="s">
        <v>48</v>
      </c>
      <c r="C38" s="609">
        <v>3032.2253127351923</v>
      </c>
      <c r="D38" s="607">
        <v>290264.92284460791</v>
      </c>
    </row>
    <row r="39" spans="1:7">
      <c r="B39" s="26"/>
      <c r="C39" s="605"/>
      <c r="D39" s="605"/>
    </row>
    <row r="40" spans="1:7" ht="15">
      <c r="A40" s="2"/>
      <c r="B40" s="18" t="s">
        <v>798</v>
      </c>
      <c r="C40" s="606">
        <f>+C20-C30</f>
        <v>-2543355.1439404339</v>
      </c>
      <c r="D40" s="606">
        <f>+D20-D30</f>
        <v>-243466994.85744238</v>
      </c>
    </row>
    <row r="41" spans="1:7" s="2" customFormat="1" ht="15">
      <c r="A41" s="3"/>
      <c r="B41" s="611"/>
      <c r="C41" s="612"/>
      <c r="D41" s="613"/>
      <c r="E41" s="3"/>
    </row>
    <row r="42" spans="1:7" ht="15">
      <c r="A42" s="2"/>
      <c r="B42" s="18" t="s">
        <v>343</v>
      </c>
      <c r="C42" s="606">
        <v>11987.39811964687</v>
      </c>
      <c r="D42" s="606">
        <v>1147514.0635800001</v>
      </c>
      <c r="F42" s="15"/>
      <c r="G42" s="15"/>
    </row>
    <row r="43" spans="1:7" s="2" customFormat="1" ht="15">
      <c r="A43" s="3"/>
      <c r="B43" s="611"/>
      <c r="C43" s="613"/>
      <c r="D43" s="613"/>
      <c r="E43" s="3"/>
      <c r="F43" s="15"/>
      <c r="G43" s="15"/>
    </row>
    <row r="44" spans="1:7" ht="15">
      <c r="B44" s="18" t="s">
        <v>592</v>
      </c>
      <c r="C44" s="613">
        <v>-66147.114922773166</v>
      </c>
      <c r="D44" s="606">
        <v>-6332045.0260778293</v>
      </c>
      <c r="F44" s="15"/>
      <c r="G44" s="15"/>
    </row>
    <row r="45" spans="1:7" ht="15">
      <c r="B45" s="611"/>
      <c r="C45" s="613"/>
      <c r="D45" s="613"/>
      <c r="F45" s="15"/>
      <c r="G45" s="15"/>
    </row>
    <row r="46" spans="1:7" ht="15">
      <c r="A46" s="2"/>
      <c r="B46" s="18" t="s">
        <v>824</v>
      </c>
      <c r="C46" s="606">
        <f>SUM(C48:C51)</f>
        <v>1713842.2635864054</v>
      </c>
      <c r="D46" s="606">
        <f>SUM(D48:D51)</f>
        <v>1187383008.1554987</v>
      </c>
      <c r="F46" s="15"/>
      <c r="G46" s="15"/>
    </row>
    <row r="47" spans="1:7" s="2" customFormat="1" ht="14.25">
      <c r="A47" s="138"/>
      <c r="B47" s="614"/>
      <c r="C47" s="615"/>
      <c r="D47" s="615"/>
      <c r="E47" s="3"/>
      <c r="F47" s="15"/>
      <c r="G47" s="15"/>
    </row>
    <row r="48" spans="1:7" s="138" customFormat="1">
      <c r="A48" s="3"/>
      <c r="B48" s="22" t="s">
        <v>50</v>
      </c>
      <c r="C48" s="610">
        <v>-1590478.1299003821</v>
      </c>
      <c r="D48" s="610">
        <v>704018665.3763386</v>
      </c>
      <c r="E48" s="3"/>
      <c r="F48" s="15"/>
      <c r="G48" s="15"/>
    </row>
    <row r="49" spans="1:9">
      <c r="B49" s="22" t="s">
        <v>51</v>
      </c>
      <c r="C49" s="616">
        <v>3165520.311158237</v>
      </c>
      <c r="D49" s="616">
        <v>470077468.94444066</v>
      </c>
      <c r="E49" s="620"/>
      <c r="F49" s="15"/>
      <c r="G49" s="15"/>
    </row>
    <row r="50" spans="1:9">
      <c r="B50" s="22" t="s">
        <v>669</v>
      </c>
      <c r="C50" s="616">
        <v>123659.5331116606</v>
      </c>
      <c r="D50" s="607">
        <v>11837519.02832</v>
      </c>
      <c r="F50" s="15"/>
      <c r="G50" s="15"/>
    </row>
    <row r="51" spans="1:9">
      <c r="B51" s="30" t="s">
        <v>896</v>
      </c>
      <c r="C51" s="616">
        <v>15140.54921689</v>
      </c>
      <c r="D51" s="607">
        <v>1449354.8063993801</v>
      </c>
      <c r="F51" s="15"/>
      <c r="G51" s="15"/>
    </row>
    <row r="52" spans="1:9">
      <c r="B52" s="26"/>
      <c r="C52" s="617"/>
      <c r="D52" s="617"/>
      <c r="F52" s="15"/>
      <c r="G52" s="15"/>
    </row>
    <row r="53" spans="1:9" ht="15">
      <c r="A53" s="2"/>
      <c r="B53" s="18" t="s">
        <v>825</v>
      </c>
      <c r="C53" s="1233">
        <f>SUM(C55:C57)</f>
        <v>-20181.827879574321</v>
      </c>
      <c r="D53" s="618">
        <f>SUM(D55:D57)</f>
        <v>5449527.1224773033</v>
      </c>
      <c r="F53" s="15"/>
      <c r="G53" s="15"/>
    </row>
    <row r="54" spans="1:9" s="2" customFormat="1" ht="14.25">
      <c r="A54" s="138"/>
      <c r="B54" s="614"/>
      <c r="C54" s="619"/>
      <c r="D54" s="619"/>
      <c r="E54" s="620"/>
      <c r="F54" s="15"/>
      <c r="G54" s="15"/>
    </row>
    <row r="55" spans="1:9" s="138" customFormat="1">
      <c r="A55" s="3"/>
      <c r="B55" s="22" t="s">
        <v>50</v>
      </c>
      <c r="C55" s="610">
        <v>-21227.724697259138</v>
      </c>
      <c r="D55" s="610">
        <v>5188418.7850167053</v>
      </c>
      <c r="E55" s="3"/>
      <c r="F55" s="15"/>
      <c r="G55" s="15"/>
    </row>
    <row r="56" spans="1:9">
      <c r="B56" s="22" t="s">
        <v>51</v>
      </c>
      <c r="C56" s="616">
        <v>3050.6013312280679</v>
      </c>
      <c r="D56" s="616">
        <v>453012.08382312849</v>
      </c>
      <c r="F56" s="15"/>
      <c r="G56" s="15"/>
    </row>
    <row r="57" spans="1:9">
      <c r="B57" s="22" t="s">
        <v>683</v>
      </c>
      <c r="C57" s="616">
        <v>-2004.70451354325</v>
      </c>
      <c r="D57" s="607">
        <v>-191903.746362531</v>
      </c>
      <c r="F57" s="15"/>
      <c r="G57" s="15"/>
    </row>
    <row r="58" spans="1:9">
      <c r="B58" s="621"/>
      <c r="C58" s="622"/>
      <c r="D58" s="622"/>
      <c r="F58" s="15"/>
      <c r="G58" s="15"/>
    </row>
    <row r="59" spans="1:9" ht="15.75">
      <c r="A59" s="186"/>
      <c r="B59" s="183" t="s">
        <v>826</v>
      </c>
      <c r="C59" s="623">
        <f>+C40+C42+C44+C46+C53</f>
        <v>-903854.42503672873</v>
      </c>
      <c r="D59" s="623">
        <f>+D40+D42+D44+D46+D53</f>
        <v>944181009.45803583</v>
      </c>
      <c r="F59" s="15"/>
      <c r="G59" s="15"/>
    </row>
    <row r="60" spans="1:9" s="186" customFormat="1" ht="15">
      <c r="A60" s="3"/>
      <c r="B60" s="20"/>
      <c r="C60" s="624"/>
      <c r="D60" s="624"/>
      <c r="E60" s="3"/>
      <c r="F60" s="15"/>
      <c r="G60" s="15"/>
      <c r="H60" s="625"/>
      <c r="I60" s="625"/>
    </row>
    <row r="61" spans="1:9" ht="16.5">
      <c r="A61" s="174"/>
      <c r="B61" s="599" t="s">
        <v>911</v>
      </c>
      <c r="C61" s="626">
        <f>+C16+C59</f>
        <v>342620088.04056281</v>
      </c>
      <c r="D61" s="626">
        <f>+D16+D59</f>
        <v>33828594392.684967</v>
      </c>
      <c r="E61" s="1228"/>
      <c r="F61" s="1228"/>
      <c r="G61" s="15"/>
      <c r="H61" s="15"/>
      <c r="I61" s="15"/>
    </row>
    <row r="62" spans="1:9" s="174" customFormat="1" ht="16.5">
      <c r="A62" s="3"/>
      <c r="B62" s="627"/>
      <c r="C62" s="608"/>
      <c r="D62" s="608"/>
      <c r="E62" s="3"/>
      <c r="F62" s="3"/>
      <c r="G62" s="15"/>
      <c r="H62" s="15"/>
      <c r="I62" s="628"/>
    </row>
    <row r="63" spans="1:9" ht="16.5">
      <c r="A63" s="174"/>
      <c r="B63" s="599" t="s">
        <v>912</v>
      </c>
      <c r="C63" s="626">
        <f>+C14+C53</f>
        <v>2453700.3969958001</v>
      </c>
      <c r="D63" s="626">
        <f>+D14+D53</f>
        <v>242266108.6973803</v>
      </c>
      <c r="E63" s="1229"/>
      <c r="F63" s="1229"/>
      <c r="G63" s="15"/>
      <c r="H63" s="15"/>
      <c r="I63" s="15"/>
    </row>
    <row r="64" spans="1:9" s="174" customFormat="1" ht="16.5">
      <c r="A64" s="3"/>
      <c r="B64" s="627"/>
      <c r="C64" s="608"/>
      <c r="D64" s="608"/>
      <c r="E64" s="3"/>
      <c r="F64" s="3"/>
      <c r="G64" s="15"/>
      <c r="H64" s="15"/>
      <c r="I64" s="628"/>
    </row>
    <row r="65" spans="1:9" ht="16.5">
      <c r="A65" s="174"/>
      <c r="B65" s="599" t="s">
        <v>913</v>
      </c>
      <c r="C65" s="626">
        <f>+C61-C63</f>
        <v>340166387.64356703</v>
      </c>
      <c r="D65" s="626">
        <f>+D61-D63</f>
        <v>33586328283.987587</v>
      </c>
      <c r="E65" s="1228"/>
      <c r="F65" s="1228"/>
      <c r="G65" s="15"/>
      <c r="H65" s="15"/>
      <c r="I65" s="15"/>
    </row>
    <row r="66" spans="1:9" s="174" customFormat="1" ht="17.25" thickBot="1">
      <c r="A66" s="3"/>
      <c r="B66" s="629"/>
      <c r="C66" s="630"/>
      <c r="D66" s="630"/>
      <c r="E66" s="207"/>
      <c r="F66" s="15"/>
      <c r="G66" s="15"/>
      <c r="H66" s="15"/>
      <c r="I66" s="628"/>
    </row>
    <row r="67" spans="1:9" ht="13.5" thickTop="1">
      <c r="B67" s="631"/>
      <c r="C67" s="157"/>
      <c r="E67" s="15"/>
      <c r="H67" s="15"/>
      <c r="I67" s="15"/>
    </row>
    <row r="68" spans="1:9">
      <c r="B68" s="437" t="s">
        <v>739</v>
      </c>
      <c r="C68" s="437"/>
    </row>
    <row r="69" spans="1:9">
      <c r="B69" s="632"/>
    </row>
    <row r="70" spans="1:9">
      <c r="B70" s="9"/>
      <c r="C70" s="633"/>
      <c r="D70" s="633"/>
    </row>
    <row r="71" spans="1:9">
      <c r="B71" s="9"/>
      <c r="C71" s="633"/>
      <c r="D71" s="9"/>
    </row>
    <row r="72" spans="1:9" ht="16.5">
      <c r="B72" s="1354" t="s">
        <v>621</v>
      </c>
      <c r="C72" s="1354"/>
      <c r="D72" s="1354"/>
    </row>
    <row r="73" spans="1:9">
      <c r="B73" s="9"/>
      <c r="C73" s="9"/>
      <c r="D73" s="9"/>
    </row>
    <row r="74" spans="1:9">
      <c r="B74" s="9"/>
      <c r="C74" s="9"/>
      <c r="D74" s="9"/>
    </row>
    <row r="75" spans="1:9" ht="13.5" thickBot="1">
      <c r="B75" s="9" t="s">
        <v>163</v>
      </c>
      <c r="C75" s="9"/>
      <c r="D75" s="9"/>
    </row>
    <row r="76" spans="1:9" ht="13.5" thickTop="1">
      <c r="B76" s="1355" t="s">
        <v>282</v>
      </c>
      <c r="C76" s="1357" t="s">
        <v>43</v>
      </c>
      <c r="D76" s="1358"/>
      <c r="E76" s="1359"/>
    </row>
    <row r="77" spans="1:9" ht="13.5" thickBot="1">
      <c r="B77" s="1356"/>
      <c r="C77" s="634" t="s">
        <v>44</v>
      </c>
      <c r="D77" s="635" t="s">
        <v>45</v>
      </c>
      <c r="E77" s="636" t="s">
        <v>287</v>
      </c>
    </row>
    <row r="78" spans="1:9" ht="13.5" thickTop="1">
      <c r="B78" s="637"/>
      <c r="C78" s="638"/>
      <c r="D78" s="639"/>
      <c r="E78" s="640"/>
    </row>
    <row r="79" spans="1:9">
      <c r="B79" s="26" t="s">
        <v>99</v>
      </c>
      <c r="C79" s="641">
        <v>-889.80185496357728</v>
      </c>
      <c r="D79" s="642">
        <v>-1.5722316723313999E-2</v>
      </c>
      <c r="E79" s="643">
        <f>+C79+D79</f>
        <v>-889.81757728030061</v>
      </c>
    </row>
    <row r="80" spans="1:9">
      <c r="B80" s="26" t="s">
        <v>100</v>
      </c>
      <c r="C80" s="641">
        <v>-162.6364682944498</v>
      </c>
      <c r="D80" s="642">
        <v>-21.748507060628057</v>
      </c>
      <c r="E80" s="643">
        <f t="shared" ref="E80:E85" si="0">+C80+D80</f>
        <v>-184.38497535507787</v>
      </c>
    </row>
    <row r="81" spans="2:6">
      <c r="B81" s="26" t="s">
        <v>330</v>
      </c>
      <c r="C81" s="641">
        <v>-534.84771060536195</v>
      </c>
      <c r="D81" s="642">
        <v>0</v>
      </c>
      <c r="E81" s="643">
        <f t="shared" si="0"/>
        <v>-534.84771060536195</v>
      </c>
    </row>
    <row r="82" spans="2:6">
      <c r="B82" s="26" t="s">
        <v>101</v>
      </c>
      <c r="C82" s="641">
        <v>-1.0315162263661624</v>
      </c>
      <c r="D82" s="642">
        <v>-4.4071266337342561E-2</v>
      </c>
      <c r="E82" s="643">
        <f t="shared" si="0"/>
        <v>-1.075587492703505</v>
      </c>
    </row>
    <row r="83" spans="2:6">
      <c r="B83" s="26" t="s">
        <v>102</v>
      </c>
      <c r="C83" s="641">
        <v>-0.69693186971998211</v>
      </c>
      <c r="D83" s="642">
        <v>-0.11525916253991797</v>
      </c>
      <c r="E83" s="643">
        <f t="shared" si="0"/>
        <v>-0.81219103225990008</v>
      </c>
    </row>
    <row r="84" spans="2:6">
      <c r="B84" s="26" t="s">
        <v>82</v>
      </c>
      <c r="C84" s="641">
        <v>-0.12635632221166976</v>
      </c>
      <c r="D84" s="642">
        <v>-8.9183459588309283E-2</v>
      </c>
      <c r="E84" s="643">
        <f t="shared" si="0"/>
        <v>-0.21553978179997904</v>
      </c>
    </row>
    <row r="85" spans="2:6">
      <c r="B85" s="26" t="s">
        <v>331</v>
      </c>
      <c r="C85" s="641">
        <v>-0.5510465584137525</v>
      </c>
      <c r="D85" s="642">
        <v>0</v>
      </c>
      <c r="E85" s="643">
        <f t="shared" si="0"/>
        <v>-0.5510465584137525</v>
      </c>
    </row>
    <row r="86" spans="2:6">
      <c r="B86" s="26"/>
      <c r="C86" s="644"/>
      <c r="D86" s="645"/>
      <c r="E86" s="646"/>
    </row>
    <row r="87" spans="2:6" ht="13.5" thickBot="1">
      <c r="B87" s="647" t="s">
        <v>287</v>
      </c>
      <c r="C87" s="648">
        <f>SUM(C79:C86)</f>
        <v>-1589.6918848401006</v>
      </c>
      <c r="D87" s="649">
        <f>SUM(D79:D86)</f>
        <v>-22.01274326581694</v>
      </c>
      <c r="E87" s="650">
        <f>SUM(E79:E86)</f>
        <v>-1611.7046281059177</v>
      </c>
      <c r="F87" s="15"/>
    </row>
    <row r="88" spans="2:6" ht="13.5" thickTop="1">
      <c r="B88" s="651"/>
      <c r="C88" s="652"/>
      <c r="D88" s="652"/>
      <c r="F88" s="15"/>
    </row>
    <row r="89" spans="2:6">
      <c r="B89" s="9" t="s">
        <v>332</v>
      </c>
      <c r="C89" s="9"/>
      <c r="D89" s="10"/>
    </row>
    <row r="90" spans="2:6">
      <c r="B90" s="9" t="s">
        <v>526</v>
      </c>
      <c r="C90" s="9"/>
      <c r="D90" s="9"/>
      <c r="E90" s="653"/>
      <c r="F90" s="15"/>
    </row>
    <row r="91" spans="2:6">
      <c r="B91" s="10"/>
      <c r="D91" s="15"/>
      <c r="E91" s="15"/>
      <c r="F91" s="654"/>
    </row>
    <row r="92" spans="2:6">
      <c r="B92" s="9"/>
      <c r="D92" s="15"/>
      <c r="E92" s="15"/>
      <c r="F92" s="654"/>
    </row>
    <row r="93" spans="2:6">
      <c r="D93" s="15"/>
      <c r="E93" s="15"/>
      <c r="F93" s="654"/>
    </row>
    <row r="94" spans="2:6">
      <c r="D94" s="15"/>
      <c r="E94" s="15"/>
      <c r="F94" s="654"/>
    </row>
    <row r="95" spans="2:6">
      <c r="D95" s="15"/>
      <c r="E95" s="15"/>
      <c r="F95" s="654"/>
    </row>
    <row r="96" spans="2:6">
      <c r="D96" s="15"/>
      <c r="E96" s="15"/>
      <c r="F96" s="654"/>
    </row>
    <row r="97" spans="4:6">
      <c r="D97" s="15"/>
      <c r="E97" s="15"/>
      <c r="F97" s="654"/>
    </row>
    <row r="98" spans="4:6">
      <c r="D98" s="15"/>
      <c r="E98" s="15"/>
      <c r="F98" s="654"/>
    </row>
    <row r="99" spans="4:6">
      <c r="D99" s="15"/>
      <c r="E99" s="15"/>
      <c r="F99" s="654"/>
    </row>
    <row r="100" spans="4:6">
      <c r="D100" s="15"/>
      <c r="E100" s="15"/>
      <c r="F100" s="654"/>
    </row>
    <row r="101" spans="4:6">
      <c r="D101" s="15"/>
      <c r="E101" s="15"/>
      <c r="F101" s="654"/>
    </row>
    <row r="102" spans="4:6">
      <c r="D102" s="15"/>
      <c r="E102" s="15"/>
      <c r="F102" s="654"/>
    </row>
    <row r="103" spans="4:6">
      <c r="F103" s="654"/>
    </row>
  </sheetData>
  <sortState ref="B31:D37">
    <sortCondition ref="B31:B37"/>
  </sortState>
  <mergeCells count="6">
    <mergeCell ref="B5:D5"/>
    <mergeCell ref="B6:D6"/>
    <mergeCell ref="B7:D7"/>
    <mergeCell ref="B72:D72"/>
    <mergeCell ref="B76:B77"/>
    <mergeCell ref="C76:E76"/>
  </mergeCells>
  <hyperlinks>
    <hyperlink ref="A1" location="INDICE!A1" display="Indice"/>
  </hyperlinks>
  <printOptions horizontalCentered="1"/>
  <pageMargins left="0.14000000000000001" right="0.13" top="0.19685039370078741" bottom="0.19685039370078741" header="0.15748031496062992" footer="0"/>
  <pageSetup paperSize="9" scale="10" orientation="portrait" horizontalDpi="4294967293" r:id="rId1"/>
  <headerFooter scaleWithDoc="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79"/>
  <sheetViews>
    <sheetView showGridLines="0" zoomScale="70" zoomScaleNormal="70" zoomScaleSheetLayoutView="85" workbookViewId="0"/>
  </sheetViews>
  <sheetFormatPr baseColWidth="10" defaultColWidth="11.42578125" defaultRowHeight="12.75"/>
  <cols>
    <col min="1" max="1" width="6.85546875" style="3" customWidth="1"/>
    <col min="2" max="2" width="131.7109375" style="3" customWidth="1"/>
    <col min="3" max="4" width="19.5703125" style="3" customWidth="1"/>
    <col min="5" max="5" width="21.42578125" style="3" bestFit="1" customWidth="1"/>
    <col min="6" max="6" width="24.140625" style="3" bestFit="1" customWidth="1"/>
    <col min="7" max="7" width="26" style="3" bestFit="1" customWidth="1"/>
    <col min="8" max="16384" width="11.42578125" style="3"/>
  </cols>
  <sheetData>
    <row r="1" spans="1:4" ht="14.25">
      <c r="A1" s="1" t="s">
        <v>216</v>
      </c>
      <c r="B1" s="2"/>
    </row>
    <row r="2" spans="1:4" ht="15">
      <c r="A2" s="2"/>
      <c r="B2" s="4" t="s">
        <v>696</v>
      </c>
      <c r="C2" s="589"/>
      <c r="D2" s="589"/>
    </row>
    <row r="3" spans="1:4" ht="15">
      <c r="A3" s="2"/>
      <c r="B3" s="61" t="s">
        <v>299</v>
      </c>
      <c r="C3" s="589"/>
      <c r="D3" s="589"/>
    </row>
    <row r="4" spans="1:4" s="138" customFormat="1" ht="12">
      <c r="B4" s="655"/>
      <c r="C4" s="656"/>
      <c r="D4" s="656"/>
    </row>
    <row r="5" spans="1:4" s="138" customFormat="1" ht="16.5">
      <c r="B5" s="1352" t="s">
        <v>644</v>
      </c>
      <c r="C5" s="1352"/>
      <c r="D5" s="1352"/>
    </row>
    <row r="6" spans="1:4" ht="16.5">
      <c r="B6" s="1352" t="s">
        <v>277</v>
      </c>
      <c r="C6" s="1352"/>
      <c r="D6" s="1352"/>
    </row>
    <row r="7" spans="1:4" ht="15">
      <c r="B7" s="1353" t="s">
        <v>919</v>
      </c>
      <c r="C7" s="1353"/>
      <c r="D7" s="1353"/>
    </row>
    <row r="8" spans="1:4" s="138" customFormat="1" ht="12">
      <c r="B8" s="592"/>
      <c r="C8" s="592"/>
      <c r="D8" s="592"/>
    </row>
    <row r="9" spans="1:4" s="138" customFormat="1" thickBot="1">
      <c r="B9" s="593"/>
      <c r="C9" s="594"/>
      <c r="D9" s="594"/>
    </row>
    <row r="10" spans="1:4" ht="15.75" thickTop="1" thickBot="1">
      <c r="B10" s="595"/>
      <c r="C10" s="596" t="s">
        <v>269</v>
      </c>
      <c r="D10" s="596" t="s">
        <v>270</v>
      </c>
    </row>
    <row r="11" spans="1:4" ht="13.5" thickTop="1">
      <c r="B11" s="597"/>
      <c r="C11" s="657"/>
      <c r="D11" s="658"/>
    </row>
    <row r="12" spans="1:4" ht="16.5">
      <c r="B12" s="599" t="s">
        <v>821</v>
      </c>
      <c r="C12" s="600">
        <v>333081755.28791708</v>
      </c>
      <c r="D12" s="600">
        <v>28027164298.701851</v>
      </c>
    </row>
    <row r="13" spans="1:4">
      <c r="B13" s="601"/>
      <c r="C13" s="602"/>
      <c r="D13" s="602"/>
    </row>
    <row r="14" spans="1:4" ht="16.5">
      <c r="B14" s="599" t="s">
        <v>822</v>
      </c>
      <c r="C14" s="600">
        <v>2500462.6293085297</v>
      </c>
      <c r="D14" s="600">
        <v>210401427.94272366</v>
      </c>
    </row>
    <row r="15" spans="1:4">
      <c r="B15" s="601"/>
      <c r="C15" s="602"/>
      <c r="D15" s="602"/>
    </row>
    <row r="16" spans="1:4" ht="16.5">
      <c r="B16" s="599" t="s">
        <v>823</v>
      </c>
      <c r="C16" s="600">
        <v>335582217.9172256</v>
      </c>
      <c r="D16" s="600">
        <v>28237565726.644573</v>
      </c>
    </row>
    <row r="17" spans="1:7">
      <c r="B17" s="26"/>
      <c r="C17" s="659"/>
      <c r="D17" s="660"/>
    </row>
    <row r="18" spans="1:7" s="186" customFormat="1" ht="15.75">
      <c r="B18" s="183" t="s">
        <v>258</v>
      </c>
      <c r="C18" s="661"/>
      <c r="D18" s="662"/>
      <c r="F18" s="3"/>
      <c r="G18" s="3"/>
    </row>
    <row r="19" spans="1:7" ht="15">
      <c r="B19" s="20"/>
      <c r="C19" s="663"/>
      <c r="D19" s="663"/>
      <c r="E19" s="186"/>
    </row>
    <row r="20" spans="1:7" s="2" customFormat="1" ht="15">
      <c r="B20" s="18" t="s">
        <v>796</v>
      </c>
      <c r="C20" s="664">
        <f>SUM(C22:C28)</f>
        <v>66660854.693001427</v>
      </c>
      <c r="D20" s="664">
        <f>SUM(D22:D28)</f>
        <v>6025708162.3313818</v>
      </c>
      <c r="E20" s="186"/>
      <c r="F20" s="3"/>
      <c r="G20" s="3"/>
    </row>
    <row r="21" spans="1:7" ht="15">
      <c r="B21" s="20"/>
      <c r="C21" s="663"/>
      <c r="D21" s="665"/>
      <c r="E21" s="186"/>
    </row>
    <row r="22" spans="1:7" ht="15">
      <c r="B22" s="22" t="s">
        <v>358</v>
      </c>
      <c r="C22" s="616">
        <v>11818183.19463704</v>
      </c>
      <c r="D22" s="616">
        <v>1072130000</v>
      </c>
      <c r="E22" s="186"/>
    </row>
    <row r="23" spans="1:7" ht="15">
      <c r="B23" s="22" t="s">
        <v>359</v>
      </c>
      <c r="C23" s="616">
        <v>29611534.984311521</v>
      </c>
      <c r="D23" s="616">
        <v>2706464860.5942345</v>
      </c>
      <c r="E23" s="186"/>
    </row>
    <row r="24" spans="1:7" ht="15">
      <c r="B24" s="22" t="s">
        <v>697</v>
      </c>
      <c r="C24" s="616">
        <v>11520617.28764</v>
      </c>
      <c r="D24" s="616">
        <v>991268666.9664588</v>
      </c>
      <c r="E24" s="186"/>
    </row>
    <row r="25" spans="1:7" ht="15">
      <c r="B25" s="22" t="s">
        <v>259</v>
      </c>
      <c r="C25" s="616">
        <v>1130359.9830125533</v>
      </c>
      <c r="D25" s="616">
        <v>103657550.23036964</v>
      </c>
      <c r="E25" s="186"/>
    </row>
    <row r="26" spans="1:7">
      <c r="B26" s="22" t="s">
        <v>80</v>
      </c>
      <c r="C26" s="616">
        <v>34436.307380403458</v>
      </c>
      <c r="D26" s="616">
        <v>3141856.8459803681</v>
      </c>
    </row>
    <row r="27" spans="1:7">
      <c r="B27" s="22" t="s">
        <v>848</v>
      </c>
      <c r="C27" s="616">
        <v>12488575.861600183</v>
      </c>
      <c r="D27" s="616">
        <v>1143806328.1003938</v>
      </c>
    </row>
    <row r="28" spans="1:7" ht="14.25">
      <c r="B28" s="22" t="s">
        <v>48</v>
      </c>
      <c r="C28" s="616">
        <v>57147.074419731827</v>
      </c>
      <c r="D28" s="616">
        <v>5238899.5939438157</v>
      </c>
      <c r="E28" s="2"/>
    </row>
    <row r="29" spans="1:7">
      <c r="A29" s="666"/>
      <c r="C29" s="667"/>
      <c r="D29" s="668"/>
    </row>
    <row r="30" spans="1:7" s="2" customFormat="1" ht="15">
      <c r="B30" s="18" t="s">
        <v>797</v>
      </c>
      <c r="C30" s="669">
        <f>SUM(C32:C40)</f>
        <v>61137348.218488984</v>
      </c>
      <c r="D30" s="669">
        <f>SUM(D32:D40)</f>
        <v>5550265061.4462852</v>
      </c>
      <c r="E30" s="3"/>
      <c r="F30" s="3"/>
      <c r="G30" s="3"/>
    </row>
    <row r="31" spans="1:7">
      <c r="B31" s="20"/>
      <c r="C31" s="670"/>
      <c r="D31" s="670"/>
    </row>
    <row r="32" spans="1:7">
      <c r="B32" s="22" t="s">
        <v>358</v>
      </c>
      <c r="C32" s="616">
        <v>14080687.116010653</v>
      </c>
      <c r="D32" s="616">
        <v>1309530656.211</v>
      </c>
    </row>
    <row r="33" spans="2:7">
      <c r="B33" s="22" t="s">
        <v>94</v>
      </c>
      <c r="C33" s="616">
        <v>104190.77086496152</v>
      </c>
      <c r="D33" s="616">
        <v>9442611.2268216666</v>
      </c>
    </row>
    <row r="34" spans="2:7">
      <c r="B34" s="22" t="s">
        <v>359</v>
      </c>
      <c r="C34" s="616">
        <v>19709364.673659094</v>
      </c>
      <c r="D34" s="616">
        <v>1780577002.7833161</v>
      </c>
    </row>
    <row r="35" spans="2:7">
      <c r="B35" s="22" t="s">
        <v>697</v>
      </c>
      <c r="C35" s="616">
        <v>9625386.4849999994</v>
      </c>
      <c r="D35" s="616">
        <v>809928145.78032494</v>
      </c>
    </row>
    <row r="36" spans="2:7">
      <c r="B36" s="22" t="s">
        <v>360</v>
      </c>
      <c r="C36" s="616">
        <v>844962.76404223614</v>
      </c>
      <c r="D36" s="616">
        <v>71108652.360972345</v>
      </c>
    </row>
    <row r="37" spans="2:7">
      <c r="B37" s="22" t="s">
        <v>259</v>
      </c>
      <c r="C37" s="616">
        <v>3362167.4538842156</v>
      </c>
      <c r="D37" s="616">
        <v>314205436.89686382</v>
      </c>
    </row>
    <row r="38" spans="2:7">
      <c r="B38" s="22" t="s">
        <v>80</v>
      </c>
      <c r="C38" s="616">
        <v>602049.28810289036</v>
      </c>
      <c r="D38" s="616">
        <v>55518470.477330491</v>
      </c>
    </row>
    <row r="39" spans="2:7">
      <c r="B39" s="22" t="s">
        <v>849</v>
      </c>
      <c r="C39" s="616">
        <v>12776369.806854943</v>
      </c>
      <c r="D39" s="616">
        <v>1197003237.665199</v>
      </c>
    </row>
    <row r="40" spans="2:7" ht="14.25">
      <c r="B40" s="22" t="s">
        <v>48</v>
      </c>
      <c r="C40" s="616">
        <v>32169.860069999231</v>
      </c>
      <c r="D40" s="616">
        <v>2950848.0444562109</v>
      </c>
      <c r="E40" s="2"/>
    </row>
    <row r="41" spans="2:7">
      <c r="B41" s="26"/>
      <c r="C41" s="670"/>
      <c r="D41" s="671"/>
    </row>
    <row r="42" spans="2:7" s="2" customFormat="1" ht="15">
      <c r="B42" s="18" t="s">
        <v>798</v>
      </c>
      <c r="C42" s="669">
        <f>+C20-C30</f>
        <v>5523506.4745124429</v>
      </c>
      <c r="D42" s="669">
        <f>+D20-D30</f>
        <v>475443100.88509655</v>
      </c>
      <c r="E42" s="3"/>
      <c r="F42" s="3"/>
      <c r="G42" s="3"/>
    </row>
    <row r="43" spans="2:7" ht="15">
      <c r="B43" s="611"/>
      <c r="C43" s="672"/>
      <c r="D43" s="673"/>
    </row>
    <row r="44" spans="2:7" s="2" customFormat="1" ht="15">
      <c r="B44" s="18" t="s">
        <v>343</v>
      </c>
      <c r="C44" s="669">
        <v>27376.407156841182</v>
      </c>
      <c r="D44" s="673">
        <v>2508132.6197199998</v>
      </c>
    </row>
    <row r="45" spans="2:7" ht="15">
      <c r="B45" s="611"/>
      <c r="C45" s="669"/>
      <c r="D45" s="673"/>
      <c r="E45" s="138"/>
      <c r="F45" s="138"/>
      <c r="G45" s="138"/>
    </row>
    <row r="46" spans="2:7" ht="15">
      <c r="B46" s="18" t="s">
        <v>592</v>
      </c>
      <c r="C46" s="669">
        <v>-100478.72199208889</v>
      </c>
      <c r="D46" s="673">
        <v>-9392577.8313888367</v>
      </c>
    </row>
    <row r="47" spans="2:7" ht="15">
      <c r="B47" s="611"/>
      <c r="C47" s="669"/>
      <c r="D47" s="669"/>
    </row>
    <row r="48" spans="2:7" s="2" customFormat="1" ht="15">
      <c r="B48" s="18" t="s">
        <v>824</v>
      </c>
      <c r="C48" s="669">
        <f>SUM(C50:C53)</f>
        <v>1634228.1959727616</v>
      </c>
      <c r="D48" s="669">
        <f>SUM(D50:D53)</f>
        <v>5090605329.6123085</v>
      </c>
      <c r="E48" s="3"/>
      <c r="F48" s="3"/>
      <c r="G48" s="3"/>
    </row>
    <row r="49" spans="2:7" s="138" customFormat="1" ht="14.25">
      <c r="B49" s="614"/>
      <c r="C49" s="674"/>
      <c r="D49" s="675"/>
      <c r="E49" s="2"/>
      <c r="F49" s="2"/>
      <c r="G49" s="2"/>
    </row>
    <row r="50" spans="2:7">
      <c r="B50" s="22" t="s">
        <v>50</v>
      </c>
      <c r="C50" s="616">
        <v>-6645780.2533900402</v>
      </c>
      <c r="D50" s="616">
        <v>3615044283.2434669</v>
      </c>
      <c r="E50" s="138"/>
      <c r="F50" s="138"/>
      <c r="G50" s="138"/>
    </row>
    <row r="51" spans="2:7">
      <c r="B51" s="22" t="s">
        <v>51</v>
      </c>
      <c r="C51" s="616">
        <v>8169057.8737472855</v>
      </c>
      <c r="D51" s="616">
        <v>1465987381.6458502</v>
      </c>
      <c r="E51" s="1234"/>
      <c r="F51" s="1234"/>
    </row>
    <row r="52" spans="2:7">
      <c r="B52" s="22" t="s">
        <v>669</v>
      </c>
      <c r="C52" s="616">
        <v>260544.76148969852</v>
      </c>
      <c r="D52" s="616">
        <v>23355726.570189998</v>
      </c>
      <c r="E52" s="1234"/>
      <c r="F52" s="1234"/>
    </row>
    <row r="53" spans="2:7">
      <c r="B53" s="30" t="s">
        <v>896</v>
      </c>
      <c r="C53" s="616">
        <v>-149594.18587418209</v>
      </c>
      <c r="D53" s="616">
        <v>-13782061.847198753</v>
      </c>
      <c r="E53" s="1234"/>
      <c r="F53" s="1234"/>
    </row>
    <row r="54" spans="2:7">
      <c r="B54" s="26"/>
      <c r="C54" s="667"/>
      <c r="D54" s="667"/>
      <c r="E54" s="1234"/>
      <c r="F54" s="1234"/>
    </row>
    <row r="55" spans="2:7" s="2" customFormat="1" ht="15">
      <c r="B55" s="18" t="s">
        <v>825</v>
      </c>
      <c r="C55" s="669">
        <f>SUM(C57:C59)</f>
        <v>-46762.232312729626</v>
      </c>
      <c r="D55" s="669">
        <f>SUM(D57:D59)</f>
        <v>31864680.754656654</v>
      </c>
      <c r="E55" s="1235"/>
      <c r="F55" s="1235"/>
      <c r="G55" s="186"/>
    </row>
    <row r="56" spans="2:7" s="138" customFormat="1">
      <c r="B56" s="614"/>
      <c r="C56" s="674"/>
      <c r="D56" s="675"/>
      <c r="E56" s="1234"/>
      <c r="F56" s="1234"/>
      <c r="G56" s="3"/>
    </row>
    <row r="57" spans="2:7" ht="16.5">
      <c r="B57" s="22" t="s">
        <v>50</v>
      </c>
      <c r="C57" s="616">
        <v>-51472.801268403105</v>
      </c>
      <c r="D57" s="616">
        <v>30687533.643427629</v>
      </c>
      <c r="E57" s="1236"/>
      <c r="F57" s="1236"/>
      <c r="G57" s="174"/>
    </row>
    <row r="58" spans="2:7">
      <c r="B58" s="22" t="s">
        <v>51</v>
      </c>
      <c r="C58" s="616">
        <v>8236.4061232162549</v>
      </c>
      <c r="D58" s="616">
        <v>1508117.8934862246</v>
      </c>
      <c r="E58" s="1234"/>
      <c r="F58" s="1234"/>
    </row>
    <row r="59" spans="2:7" ht="16.5">
      <c r="B59" s="22" t="s">
        <v>683</v>
      </c>
      <c r="C59" s="616">
        <v>-3525.8371675427802</v>
      </c>
      <c r="D59" s="616">
        <v>-330970.78225720068</v>
      </c>
      <c r="E59" s="1236"/>
      <c r="F59" s="1236"/>
      <c r="G59" s="174"/>
    </row>
    <row r="60" spans="2:7">
      <c r="B60" s="22"/>
      <c r="C60" s="676"/>
      <c r="D60" s="677"/>
      <c r="E60" s="1234"/>
      <c r="F60" s="1234"/>
    </row>
    <row r="61" spans="2:7" s="186" customFormat="1" ht="16.5">
      <c r="B61" s="183" t="s">
        <v>826</v>
      </c>
      <c r="C61" s="678">
        <f>+C42+C44+C46++C48+C55</f>
        <v>7037870.1233372279</v>
      </c>
      <c r="D61" s="678">
        <f>+D42+D44+D46++D48+D55</f>
        <v>5591028666.0403929</v>
      </c>
      <c r="E61" s="1236"/>
      <c r="F61" s="1236"/>
      <c r="G61" s="174"/>
    </row>
    <row r="62" spans="2:7">
      <c r="B62" s="20"/>
      <c r="C62" s="679"/>
      <c r="D62" s="679"/>
      <c r="E62" s="1234"/>
      <c r="F62" s="1234"/>
    </row>
    <row r="63" spans="2:7" s="174" customFormat="1" ht="16.5">
      <c r="B63" s="599" t="s">
        <v>911</v>
      </c>
      <c r="C63" s="680">
        <f>+C16+C61</f>
        <v>342620088.04056281</v>
      </c>
      <c r="D63" s="680">
        <f>+D16+D61</f>
        <v>33828594392.684967</v>
      </c>
      <c r="E63" s="1234"/>
      <c r="F63" s="1234"/>
      <c r="G63" s="3"/>
    </row>
    <row r="64" spans="2:7">
      <c r="B64" s="627"/>
      <c r="C64" s="681"/>
      <c r="D64" s="681"/>
      <c r="E64" s="1237"/>
      <c r="F64" s="1237"/>
      <c r="G64" s="204"/>
    </row>
    <row r="65" spans="1:7" s="174" customFormat="1" ht="16.5">
      <c r="B65" s="599" t="s">
        <v>912</v>
      </c>
      <c r="C65" s="680">
        <f>+C14+C55</f>
        <v>2453700.3969958001</v>
      </c>
      <c r="D65" s="680">
        <f>+D14+D55</f>
        <v>242266108.6973803</v>
      </c>
      <c r="E65" s="1234"/>
      <c r="F65" s="1234"/>
      <c r="G65" s="3"/>
    </row>
    <row r="66" spans="1:7">
      <c r="B66" s="627"/>
      <c r="C66" s="681"/>
      <c r="D66" s="681"/>
      <c r="E66" s="1234"/>
      <c r="F66" s="1234"/>
    </row>
    <row r="67" spans="1:7" s="174" customFormat="1" ht="16.5">
      <c r="B67" s="599" t="s">
        <v>913</v>
      </c>
      <c r="C67" s="680">
        <f>+C63-C65</f>
        <v>340166387.64356703</v>
      </c>
      <c r="D67" s="680">
        <f>+D63-D65</f>
        <v>33586328283.987587</v>
      </c>
      <c r="E67" s="1234"/>
      <c r="F67" s="1234"/>
      <c r="G67" s="3"/>
    </row>
    <row r="68" spans="1:7" ht="13.5" thickBot="1">
      <c r="B68" s="629"/>
      <c r="C68" s="682"/>
      <c r="D68" s="682"/>
      <c r="E68" s="1234"/>
      <c r="F68" s="1234"/>
    </row>
    <row r="69" spans="1:7" ht="13.5" thickTop="1">
      <c r="B69" s="631"/>
      <c r="C69" s="683"/>
      <c r="D69" s="683"/>
    </row>
    <row r="70" spans="1:7" s="204" customFormat="1">
      <c r="B70" s="437" t="s">
        <v>739</v>
      </c>
      <c r="C70" s="684"/>
      <c r="D70" s="684"/>
      <c r="E70" s="552"/>
      <c r="F70" s="552"/>
      <c r="G70" s="552"/>
    </row>
    <row r="71" spans="1:7">
      <c r="B71" s="632"/>
      <c r="C71" s="632"/>
      <c r="D71" s="632"/>
    </row>
    <row r="72" spans="1:7">
      <c r="B72" s="9"/>
      <c r="C72" s="632"/>
      <c r="D72" s="632"/>
    </row>
    <row r="73" spans="1:7">
      <c r="C73" s="632"/>
      <c r="D73" s="632"/>
    </row>
    <row r="74" spans="1:7">
      <c r="C74" s="632"/>
      <c r="D74" s="632"/>
    </row>
    <row r="75" spans="1:7">
      <c r="C75" s="632"/>
      <c r="D75" s="632"/>
    </row>
    <row r="76" spans="1:7" s="552" customFormat="1">
      <c r="A76" s="3"/>
      <c r="B76" s="3"/>
      <c r="C76" s="632"/>
      <c r="D76" s="632"/>
      <c r="E76" s="3"/>
      <c r="F76" s="3"/>
      <c r="G76" s="3"/>
    </row>
    <row r="77" spans="1:7">
      <c r="C77" s="632"/>
      <c r="D77" s="632"/>
    </row>
    <row r="78" spans="1:7">
      <c r="C78" s="632"/>
      <c r="D78" s="632"/>
    </row>
    <row r="79" spans="1:7">
      <c r="C79" s="632"/>
      <c r="D79" s="632"/>
    </row>
  </sheetData>
  <sortState ref="B32:D39">
    <sortCondition ref="B32:B39"/>
  </sortState>
  <mergeCells count="3">
    <mergeCell ref="B5:D5"/>
    <mergeCell ref="B6:D6"/>
    <mergeCell ref="B7:D7"/>
  </mergeCells>
  <hyperlinks>
    <hyperlink ref="A1" location="INDICE!A1" display="Indice"/>
  </hyperlinks>
  <printOptions horizontalCentered="1"/>
  <pageMargins left="0.14000000000000001" right="0.13" top="0.19685039370078741" bottom="0.19685039370078741" header="0.15748031496062992" footer="0"/>
  <pageSetup paperSize="9" scale="72" orientation="portrait" horizontalDpi="4294967293" r:id="rId1"/>
  <headerFooter scaleWithDoc="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104"/>
  <sheetViews>
    <sheetView showGridLines="0" zoomScale="85" zoomScaleNormal="85" zoomScaleSheetLayoutView="85" workbookViewId="0"/>
  </sheetViews>
  <sheetFormatPr baseColWidth="10" defaultColWidth="11.42578125" defaultRowHeight="12.75"/>
  <cols>
    <col min="1" max="1" width="6.85546875" style="3" customWidth="1"/>
    <col min="2" max="2" width="25.140625" style="149" customWidth="1"/>
    <col min="3" max="6" width="19.5703125" style="149" customWidth="1"/>
    <col min="7" max="16384" width="11.42578125" style="3"/>
  </cols>
  <sheetData>
    <row r="1" spans="1:11" ht="14.25">
      <c r="A1" s="1" t="s">
        <v>216</v>
      </c>
      <c r="B1" s="133"/>
      <c r="C1" s="9"/>
      <c r="D1" s="9"/>
      <c r="E1" s="9"/>
      <c r="F1" s="9"/>
    </row>
    <row r="2" spans="1:11" ht="15">
      <c r="A2" s="2"/>
      <c r="B2" s="4" t="s">
        <v>696</v>
      </c>
      <c r="C2" s="9"/>
      <c r="D2" s="9"/>
      <c r="E2" s="9"/>
      <c r="F2" s="9"/>
    </row>
    <row r="3" spans="1:11" ht="15">
      <c r="A3" s="2"/>
      <c r="B3" s="4" t="s">
        <v>299</v>
      </c>
      <c r="C3" s="9"/>
      <c r="D3" s="9"/>
      <c r="E3" s="9"/>
      <c r="F3" s="9"/>
    </row>
    <row r="4" spans="1:11" s="138" customFormat="1">
      <c r="B4" s="135"/>
      <c r="C4" s="135"/>
      <c r="D4" s="135"/>
      <c r="E4" s="135"/>
      <c r="F4" s="135"/>
      <c r="G4" s="3"/>
      <c r="H4" s="3"/>
      <c r="I4" s="3"/>
      <c r="J4" s="3"/>
      <c r="K4" s="3"/>
    </row>
    <row r="5" spans="1:11" s="138" customFormat="1">
      <c r="B5" s="135"/>
      <c r="C5" s="135"/>
      <c r="D5" s="135"/>
      <c r="E5" s="135"/>
      <c r="F5" s="135"/>
      <c r="G5" s="3"/>
      <c r="H5" s="3"/>
      <c r="I5" s="3"/>
      <c r="J5" s="3"/>
      <c r="K5" s="3"/>
    </row>
    <row r="6" spans="1:11" ht="16.5">
      <c r="B6" s="1249" t="s">
        <v>607</v>
      </c>
      <c r="C6" s="1249"/>
      <c r="D6" s="1249"/>
      <c r="E6" s="1249"/>
      <c r="F6" s="1249"/>
    </row>
    <row r="7" spans="1:11" s="138" customFormat="1">
      <c r="B7" s="135"/>
      <c r="C7" s="135"/>
      <c r="D7" s="135"/>
      <c r="E7" s="135"/>
      <c r="F7" s="135"/>
      <c r="G7" s="3"/>
      <c r="H7" s="3"/>
      <c r="I7" s="3"/>
      <c r="J7" s="3"/>
      <c r="K7" s="3"/>
    </row>
    <row r="8" spans="1:11" s="138" customFormat="1" ht="13.5" thickBot="1">
      <c r="B8" s="135"/>
      <c r="C8" s="135"/>
      <c r="D8" s="135"/>
      <c r="E8" s="135"/>
      <c r="F8" s="135"/>
      <c r="G8" s="3"/>
      <c r="H8" s="3"/>
      <c r="I8" s="3"/>
      <c r="J8" s="3"/>
      <c r="K8" s="3"/>
    </row>
    <row r="9" spans="1:11" ht="30" thickTop="1" thickBot="1">
      <c r="B9" s="685" t="s">
        <v>95</v>
      </c>
      <c r="C9" s="686" t="s">
        <v>96</v>
      </c>
      <c r="D9" s="685" t="s">
        <v>333</v>
      </c>
      <c r="E9" s="685" t="s">
        <v>663</v>
      </c>
      <c r="F9" s="687" t="s">
        <v>97</v>
      </c>
    </row>
    <row r="10" spans="1:11" ht="15" thickTop="1">
      <c r="B10" s="688">
        <v>37290</v>
      </c>
      <c r="C10" s="689">
        <v>1</v>
      </c>
      <c r="D10" s="689">
        <v>1.3999590337802097</v>
      </c>
      <c r="E10" s="689">
        <v>1.4</v>
      </c>
      <c r="F10" s="690">
        <v>1.2063999999999999</v>
      </c>
    </row>
    <row r="11" spans="1:11" ht="14.25">
      <c r="B11" s="688">
        <v>37346</v>
      </c>
      <c r="C11" s="689">
        <v>1.0481</v>
      </c>
      <c r="D11" s="689">
        <v>1.4673678494766407</v>
      </c>
      <c r="E11" s="689">
        <v>2.9</v>
      </c>
      <c r="F11" s="690">
        <v>2.5363000000000002</v>
      </c>
    </row>
    <row r="12" spans="1:11" ht="14.25">
      <c r="B12" s="688">
        <v>37437</v>
      </c>
      <c r="C12" s="689">
        <v>1.2495000000000001</v>
      </c>
      <c r="D12" s="689">
        <v>1.749237448677363</v>
      </c>
      <c r="E12" s="689">
        <v>3.8</v>
      </c>
      <c r="F12" s="690">
        <v>3.7549000000000001</v>
      </c>
    </row>
    <row r="13" spans="1:11" ht="14.25">
      <c r="B13" s="688">
        <v>37529</v>
      </c>
      <c r="C13" s="689">
        <v>1.3715999999999999</v>
      </c>
      <c r="D13" s="689">
        <v>1.9202837030972117</v>
      </c>
      <c r="E13" s="689">
        <v>3.75</v>
      </c>
      <c r="F13" s="690">
        <v>3.6941999999999999</v>
      </c>
    </row>
    <row r="14" spans="1:11" ht="14.25">
      <c r="B14" s="688">
        <v>37621</v>
      </c>
      <c r="C14" s="689">
        <v>1.4053</v>
      </c>
      <c r="D14" s="689">
        <v>1.9674070109433832</v>
      </c>
      <c r="E14" s="689">
        <v>3.4</v>
      </c>
      <c r="F14" s="690">
        <v>3.5409000000000002</v>
      </c>
    </row>
    <row r="15" spans="1:11" ht="14.25">
      <c r="B15" s="688">
        <v>37711</v>
      </c>
      <c r="C15" s="689">
        <v>1.4340999999999999</v>
      </c>
      <c r="D15" s="689">
        <v>2.0077399999999996</v>
      </c>
      <c r="E15" s="689">
        <v>2.88</v>
      </c>
      <c r="F15" s="690">
        <v>3.1358999999999999</v>
      </c>
    </row>
    <row r="16" spans="1:11" ht="14.25">
      <c r="B16" s="688">
        <v>37802</v>
      </c>
      <c r="C16" s="689">
        <v>1.4403999999999999</v>
      </c>
      <c r="D16" s="689">
        <v>2.0165599999999997</v>
      </c>
      <c r="E16" s="689">
        <v>2.8</v>
      </c>
      <c r="F16" s="690">
        <v>3.2225000000000001</v>
      </c>
    </row>
    <row r="17" spans="2:6" ht="14.25">
      <c r="B17" s="688">
        <v>37894</v>
      </c>
      <c r="C17" s="689">
        <v>1.4448000000000001</v>
      </c>
      <c r="D17" s="689">
        <v>2.0227200000000001</v>
      </c>
      <c r="E17" s="689">
        <v>2.915</v>
      </c>
      <c r="F17" s="690">
        <v>3.3969999999999998</v>
      </c>
    </row>
    <row r="18" spans="2:6" ht="14.25">
      <c r="B18" s="688">
        <v>37986</v>
      </c>
      <c r="C18" s="689">
        <v>1.4568000000000001</v>
      </c>
      <c r="D18" s="689">
        <v>2.03952</v>
      </c>
      <c r="E18" s="689">
        <v>2.9175</v>
      </c>
      <c r="F18" s="690">
        <v>3.6720999999999999</v>
      </c>
    </row>
    <row r="19" spans="2:6" ht="14.25">
      <c r="B19" s="688">
        <v>38077</v>
      </c>
      <c r="C19" s="689">
        <v>1.4678</v>
      </c>
      <c r="D19" s="689">
        <v>2.0549200000000001</v>
      </c>
      <c r="E19" s="689">
        <v>2.86</v>
      </c>
      <c r="F19" s="690">
        <v>3.5173999999999999</v>
      </c>
    </row>
    <row r="20" spans="2:6" ht="14.25">
      <c r="B20" s="688">
        <v>38168</v>
      </c>
      <c r="C20" s="689">
        <v>1.4983</v>
      </c>
      <c r="D20" s="689">
        <v>2.09762</v>
      </c>
      <c r="E20" s="689">
        <v>2.9580000000000002</v>
      </c>
      <c r="F20" s="690">
        <v>3.6029</v>
      </c>
    </row>
    <row r="21" spans="2:6" ht="14.25">
      <c r="B21" s="688">
        <v>38260</v>
      </c>
      <c r="C21" s="689">
        <v>1.52</v>
      </c>
      <c r="D21" s="689">
        <v>2.1279999999999997</v>
      </c>
      <c r="E21" s="689">
        <v>2.9809999999999999</v>
      </c>
      <c r="F21" s="690">
        <v>3.7073</v>
      </c>
    </row>
    <row r="22" spans="2:6" ht="14.25">
      <c r="B22" s="688">
        <v>38352</v>
      </c>
      <c r="C22" s="689">
        <v>1.5367</v>
      </c>
      <c r="D22" s="689">
        <v>2.1513799999999996</v>
      </c>
      <c r="E22" s="689">
        <v>2.9790000000000001</v>
      </c>
      <c r="F22" s="690">
        <v>4.0530999999999997</v>
      </c>
    </row>
    <row r="23" spans="2:6" ht="14.25">
      <c r="B23" s="688">
        <v>38442</v>
      </c>
      <c r="C23" s="689">
        <v>1.5844</v>
      </c>
      <c r="D23" s="689">
        <v>2.2181599999999997</v>
      </c>
      <c r="E23" s="689">
        <v>2.9169999999999998</v>
      </c>
      <c r="F23" s="690">
        <v>3.7824</v>
      </c>
    </row>
    <row r="24" spans="2:6" ht="14.25">
      <c r="B24" s="688">
        <v>38533</v>
      </c>
      <c r="C24" s="689">
        <v>1.6274</v>
      </c>
      <c r="D24" s="689">
        <v>2.2783599999999997</v>
      </c>
      <c r="E24" s="689">
        <v>2.887</v>
      </c>
      <c r="F24" s="690">
        <v>3.4922</v>
      </c>
    </row>
    <row r="25" spans="2:6" ht="14.25">
      <c r="B25" s="688">
        <v>38625</v>
      </c>
      <c r="C25" s="689">
        <v>1.6667000000000001</v>
      </c>
      <c r="D25" s="689">
        <v>2.33338</v>
      </c>
      <c r="E25" s="689">
        <v>2.91</v>
      </c>
      <c r="F25" s="690">
        <v>3.4971999999999999</v>
      </c>
    </row>
    <row r="26" spans="2:6" ht="14.25">
      <c r="B26" s="688">
        <v>38717</v>
      </c>
      <c r="C26" s="689">
        <v>1.7173</v>
      </c>
      <c r="D26" s="689">
        <v>2.4041757275690854</v>
      </c>
      <c r="E26" s="689">
        <v>3.04</v>
      </c>
      <c r="F26" s="690">
        <v>3.6019000000000001</v>
      </c>
    </row>
    <row r="27" spans="2:6" ht="14.25">
      <c r="B27" s="688">
        <v>38807</v>
      </c>
      <c r="C27" s="689">
        <v>1.7682</v>
      </c>
      <c r="D27" s="689">
        <v>2.4754799999999997</v>
      </c>
      <c r="E27" s="689">
        <v>3.0819999999999999</v>
      </c>
      <c r="F27" s="690">
        <v>3.7362000000000002</v>
      </c>
    </row>
    <row r="28" spans="2:6" ht="14.25">
      <c r="B28" s="688">
        <v>38898</v>
      </c>
      <c r="C28" s="689">
        <v>1.8150999999999999</v>
      </c>
      <c r="D28" s="689">
        <v>2.54114</v>
      </c>
      <c r="E28" s="689">
        <v>3.0859999999999999</v>
      </c>
      <c r="F28" s="690">
        <v>3.9438</v>
      </c>
    </row>
    <row r="29" spans="2:6" ht="14.25">
      <c r="B29" s="688">
        <v>38990</v>
      </c>
      <c r="C29" s="689">
        <v>1.8451</v>
      </c>
      <c r="D29" s="689">
        <v>2.5831399999999998</v>
      </c>
      <c r="E29" s="689">
        <v>3.1040000000000001</v>
      </c>
      <c r="F29" s="690">
        <v>3.9361000000000002</v>
      </c>
    </row>
    <row r="30" spans="2:6" ht="14.25">
      <c r="B30" s="688">
        <v>39082</v>
      </c>
      <c r="C30" s="689">
        <v>1.8904000000000001</v>
      </c>
      <c r="D30" s="689">
        <v>2.64656</v>
      </c>
      <c r="E30" s="689">
        <v>3.0619999999999998</v>
      </c>
      <c r="F30" s="690">
        <v>4.0406000000000004</v>
      </c>
    </row>
    <row r="31" spans="2:6" ht="14.25">
      <c r="B31" s="688">
        <v>39172</v>
      </c>
      <c r="C31" s="689">
        <v>1.9380999999999999</v>
      </c>
      <c r="D31" s="689">
        <v>2.7133399999999996</v>
      </c>
      <c r="E31" s="689">
        <v>3.1</v>
      </c>
      <c r="F31" s="690">
        <v>4.1399999999999997</v>
      </c>
    </row>
    <row r="32" spans="2:6" ht="14.25">
      <c r="B32" s="688">
        <v>39263</v>
      </c>
      <c r="C32" s="689">
        <v>1.9752000000000001</v>
      </c>
      <c r="D32" s="689">
        <v>2.7652799999999997</v>
      </c>
      <c r="E32" s="689">
        <v>3.093</v>
      </c>
      <c r="F32" s="690">
        <v>4.1864999999999997</v>
      </c>
    </row>
    <row r="33" spans="2:6" ht="14.25">
      <c r="B33" s="688">
        <v>39355</v>
      </c>
      <c r="C33" s="689">
        <v>2.0047999999999999</v>
      </c>
      <c r="D33" s="689">
        <v>2.8067199999999999</v>
      </c>
      <c r="E33" s="689">
        <v>3.15</v>
      </c>
      <c r="F33" s="690">
        <v>4.4928999999999997</v>
      </c>
    </row>
    <row r="34" spans="2:6" ht="14.25">
      <c r="B34" s="688">
        <v>39447</v>
      </c>
      <c r="C34" s="689">
        <v>2.0510000000000002</v>
      </c>
      <c r="D34" s="689">
        <v>2.8714</v>
      </c>
      <c r="E34" s="689">
        <v>3.149</v>
      </c>
      <c r="F34" s="690">
        <v>4.6336000000000004</v>
      </c>
    </row>
    <row r="35" spans="2:6" ht="14.25">
      <c r="B35" s="688">
        <v>39538</v>
      </c>
      <c r="C35" s="689">
        <v>2.1006</v>
      </c>
      <c r="D35" s="689">
        <v>2.9408399999999997</v>
      </c>
      <c r="E35" s="689">
        <v>3.1680000000000001</v>
      </c>
      <c r="F35" s="690">
        <v>4.9984000000000002</v>
      </c>
    </row>
    <row r="36" spans="2:6" ht="14.25">
      <c r="B36" s="688">
        <v>39629</v>
      </c>
      <c r="C36" s="689">
        <v>2.1535000000000002</v>
      </c>
      <c r="D36" s="689">
        <v>3.0148999999999999</v>
      </c>
      <c r="E36" s="689">
        <v>3.0249999999999999</v>
      </c>
      <c r="F36" s="690">
        <v>4.7637999999999998</v>
      </c>
    </row>
    <row r="37" spans="2:6" ht="14.25">
      <c r="B37" s="688">
        <v>39721</v>
      </c>
      <c r="C37" s="689">
        <v>2.1858</v>
      </c>
      <c r="D37" s="689">
        <v>3.06012</v>
      </c>
      <c r="E37" s="689">
        <v>3.1349999999999998</v>
      </c>
      <c r="F37" s="690">
        <v>4.4111000000000002</v>
      </c>
    </row>
    <row r="38" spans="2:6" ht="14.25">
      <c r="B38" s="688">
        <v>39813</v>
      </c>
      <c r="C38" s="689">
        <v>2.2143999999999999</v>
      </c>
      <c r="D38" s="689">
        <v>3.1001599999999998</v>
      </c>
      <c r="E38" s="689">
        <v>3.452</v>
      </c>
      <c r="F38" s="690">
        <v>4.8735999999999997</v>
      </c>
    </row>
    <row r="39" spans="2:6" ht="14.25">
      <c r="B39" s="688">
        <v>39903</v>
      </c>
      <c r="C39" s="689">
        <v>2.2429000000000001</v>
      </c>
      <c r="D39" s="689">
        <v>3.1400600000000001</v>
      </c>
      <c r="E39" s="689">
        <v>3.72</v>
      </c>
      <c r="F39" s="690">
        <v>4.9416000000000002</v>
      </c>
    </row>
    <row r="40" spans="2:6" ht="14.25">
      <c r="B40" s="688">
        <v>39994</v>
      </c>
      <c r="C40" s="689">
        <v>2.2726000000000002</v>
      </c>
      <c r="D40" s="689">
        <v>3.1816400000000002</v>
      </c>
      <c r="E40" s="689">
        <v>3.7970000000000002</v>
      </c>
      <c r="F40" s="690">
        <v>5.3284000000000002</v>
      </c>
    </row>
    <row r="41" spans="2:6" ht="14.25">
      <c r="B41" s="688">
        <v>40086</v>
      </c>
      <c r="C41" s="689">
        <v>2.3132000000000001</v>
      </c>
      <c r="D41" s="689">
        <v>3.23848</v>
      </c>
      <c r="E41" s="689">
        <v>3.843</v>
      </c>
      <c r="F41" s="690">
        <v>5.6224999999999996</v>
      </c>
    </row>
    <row r="42" spans="2:6" ht="14.25">
      <c r="B42" s="688">
        <v>40178</v>
      </c>
      <c r="C42" s="689">
        <v>2.3683999999999998</v>
      </c>
      <c r="D42" s="689">
        <v>3.3157599999999996</v>
      </c>
      <c r="E42" s="689">
        <v>3.8</v>
      </c>
      <c r="F42" s="690">
        <v>5.4401999999999999</v>
      </c>
    </row>
    <row r="43" spans="2:6" ht="14.25">
      <c r="B43" s="688">
        <v>40268</v>
      </c>
      <c r="C43" s="689">
        <v>2.4432999999999998</v>
      </c>
      <c r="D43" s="689">
        <v>3.4206199999999995</v>
      </c>
      <c r="E43" s="689">
        <v>3.8780000000000001</v>
      </c>
      <c r="F43" s="690">
        <v>5.2384000000000004</v>
      </c>
    </row>
    <row r="44" spans="2:6" ht="14.25">
      <c r="B44" s="688">
        <v>40359</v>
      </c>
      <c r="C44" s="689">
        <v>2.5129000000000001</v>
      </c>
      <c r="D44" s="689">
        <v>3.5180599999999997</v>
      </c>
      <c r="E44" s="689">
        <v>3.931</v>
      </c>
      <c r="F44" s="690">
        <v>4.8086000000000002</v>
      </c>
    </row>
    <row r="45" spans="2:6" ht="14.25">
      <c r="B45" s="688">
        <v>40451</v>
      </c>
      <c r="C45" s="689">
        <v>2.5705</v>
      </c>
      <c r="D45" s="689">
        <v>3.5986999999999996</v>
      </c>
      <c r="E45" s="689">
        <v>3.96</v>
      </c>
      <c r="F45" s="690">
        <v>5.3965658217497952</v>
      </c>
    </row>
    <row r="46" spans="2:6" ht="14.25">
      <c r="B46" s="688">
        <v>40543</v>
      </c>
      <c r="C46" s="689">
        <v>2.63</v>
      </c>
      <c r="D46" s="689">
        <v>3.6819999999999995</v>
      </c>
      <c r="E46" s="689">
        <v>3.976</v>
      </c>
      <c r="F46" s="690">
        <v>5.3183520599250933</v>
      </c>
    </row>
    <row r="47" spans="2:6" ht="14.25">
      <c r="B47" s="688">
        <v>40633</v>
      </c>
      <c r="C47" s="689">
        <v>2.6911</v>
      </c>
      <c r="D47" s="689">
        <v>3.7675399999999999</v>
      </c>
      <c r="E47" s="689">
        <v>4.0540000000000003</v>
      </c>
      <c r="F47" s="690">
        <v>5.7430230910893894</v>
      </c>
    </row>
    <row r="48" spans="2:6" ht="14.25">
      <c r="B48" s="688">
        <v>40724</v>
      </c>
      <c r="C48" s="689">
        <v>2.7566000000000002</v>
      </c>
      <c r="D48" s="689">
        <v>3.8592399999999998</v>
      </c>
      <c r="E48" s="689">
        <v>4.1100000000000003</v>
      </c>
      <c r="F48" s="690">
        <v>5.9608411892675859</v>
      </c>
    </row>
    <row r="49" spans="1:6" ht="14.25">
      <c r="B49" s="688">
        <v>40816</v>
      </c>
      <c r="C49" s="689">
        <v>2.8210999999999999</v>
      </c>
      <c r="D49" s="689">
        <v>3.9495399999999998</v>
      </c>
      <c r="E49" s="689">
        <v>4.2050000000000001</v>
      </c>
      <c r="F49" s="690">
        <v>5.6299370732360403</v>
      </c>
    </row>
    <row r="50" spans="1:6" ht="14.25">
      <c r="B50" s="688">
        <v>40908</v>
      </c>
      <c r="C50" s="689">
        <v>2.8809</v>
      </c>
      <c r="D50" s="689">
        <v>4.0332599999999994</v>
      </c>
      <c r="E50" s="689">
        <v>4.3040000000000003</v>
      </c>
      <c r="F50" s="690">
        <v>5.5845335409368104</v>
      </c>
    </row>
    <row r="51" spans="1:6" ht="14.25">
      <c r="B51" s="688">
        <v>40999</v>
      </c>
      <c r="C51" s="689">
        <v>2.9523999999999999</v>
      </c>
      <c r="D51" s="689">
        <v>4.1333599999999997</v>
      </c>
      <c r="E51" s="689">
        <v>4.3789999999999996</v>
      </c>
      <c r="F51" s="690">
        <v>5.8425617078052001</v>
      </c>
    </row>
    <row r="52" spans="1:6" ht="14.25">
      <c r="A52" s="281"/>
      <c r="B52" s="688">
        <v>41090</v>
      </c>
      <c r="C52" s="689">
        <v>3.0287999999999999</v>
      </c>
      <c r="D52" s="689">
        <v>4.2403199999999996</v>
      </c>
      <c r="E52" s="689">
        <v>4.5270000000000001</v>
      </c>
      <c r="F52" s="690">
        <v>5.7267552182163204</v>
      </c>
    </row>
    <row r="53" spans="1:6" ht="14.25">
      <c r="A53" s="281"/>
      <c r="B53" s="688">
        <v>41182</v>
      </c>
      <c r="C53" s="689">
        <v>3.1017000000000001</v>
      </c>
      <c r="D53" s="689">
        <v>4.3423799999999995</v>
      </c>
      <c r="E53" s="689">
        <v>4.6970000000000001</v>
      </c>
      <c r="F53" s="690">
        <v>6.0372750642673498</v>
      </c>
    </row>
    <row r="54" spans="1:6" ht="14.25">
      <c r="B54" s="688">
        <v>41274</v>
      </c>
      <c r="C54" s="689">
        <v>3.1846999999999999</v>
      </c>
      <c r="D54" s="689">
        <v>4.4585799999999995</v>
      </c>
      <c r="E54" s="689">
        <v>4.9180000000000001</v>
      </c>
      <c r="F54" s="690">
        <v>6.4889827153978104</v>
      </c>
    </row>
    <row r="55" spans="1:6" ht="14.25">
      <c r="A55" s="210"/>
      <c r="B55" s="691">
        <v>41364</v>
      </c>
      <c r="C55" s="689">
        <v>3.2732999999999999</v>
      </c>
      <c r="D55" s="689">
        <v>4.5826199999999995</v>
      </c>
      <c r="E55" s="689">
        <v>5.1219999999999999</v>
      </c>
      <c r="F55" s="690">
        <v>6.5649833376000002</v>
      </c>
    </row>
    <row r="56" spans="1:6" ht="14.25">
      <c r="A56" s="210"/>
      <c r="B56" s="688">
        <v>41455</v>
      </c>
      <c r="C56" s="689">
        <v>3.3426</v>
      </c>
      <c r="D56" s="689">
        <v>4.67964</v>
      </c>
      <c r="E56" s="689">
        <v>5.3879999999999999</v>
      </c>
      <c r="F56" s="690">
        <v>7.0128855915999999</v>
      </c>
    </row>
    <row r="57" spans="1:6" ht="14.25">
      <c r="B57" s="688">
        <v>41547</v>
      </c>
      <c r="C57" s="689">
        <v>3.4291999999999998</v>
      </c>
      <c r="D57" s="689">
        <v>4.8008799999999994</v>
      </c>
      <c r="E57" s="689">
        <v>5.7930000000000001</v>
      </c>
      <c r="F57" s="690">
        <v>7.83473086286177</v>
      </c>
    </row>
    <row r="58" spans="1:6" ht="14.25">
      <c r="B58" s="691">
        <v>41639</v>
      </c>
      <c r="C58" s="689">
        <v>3.5202</v>
      </c>
      <c r="D58" s="689">
        <v>4.92828</v>
      </c>
      <c r="E58" s="689">
        <v>6.5209999999999999</v>
      </c>
      <c r="F58" s="690">
        <v>8.9635738831615104</v>
      </c>
    </row>
    <row r="59" spans="1:6" ht="14.25">
      <c r="B59" s="691">
        <v>41729</v>
      </c>
      <c r="C59" s="689">
        <v>3.8069999999999999</v>
      </c>
      <c r="D59" s="689">
        <v>5.3297999999999996</v>
      </c>
      <c r="E59" s="689">
        <v>8.0047999999999995</v>
      </c>
      <c r="F59" s="690">
        <v>11.022858717</v>
      </c>
    </row>
    <row r="60" spans="1:6" ht="14.25">
      <c r="B60" s="691">
        <v>41820</v>
      </c>
      <c r="C60" s="692">
        <v>4.0480999999999998</v>
      </c>
      <c r="D60" s="690">
        <v>5.6673399999999994</v>
      </c>
      <c r="E60" s="689">
        <v>8.1326999999999998</v>
      </c>
      <c r="F60" s="690">
        <v>11.134583790000001</v>
      </c>
    </row>
    <row r="61" spans="1:6" ht="14.25">
      <c r="B61" s="688">
        <v>41912</v>
      </c>
      <c r="C61" s="693">
        <v>4.2153999999999998</v>
      </c>
      <c r="D61" s="690">
        <v>5.901559999999999</v>
      </c>
      <c r="E61" s="690">
        <v>8.4642999999999997</v>
      </c>
      <c r="F61" s="694">
        <v>10.6899469563021</v>
      </c>
    </row>
    <row r="62" spans="1:6" ht="14.25">
      <c r="B62" s="688">
        <v>42004</v>
      </c>
      <c r="C62" s="693">
        <v>4.3769</v>
      </c>
      <c r="D62" s="690">
        <v>6.1276599999999997</v>
      </c>
      <c r="E62" s="690">
        <v>8.5519999999999996</v>
      </c>
      <c r="F62" s="694">
        <v>10.344744163541792</v>
      </c>
    </row>
    <row r="63" spans="1:6" ht="14.25">
      <c r="B63" s="688">
        <v>42094</v>
      </c>
      <c r="C63" s="693">
        <v>4.5137</v>
      </c>
      <c r="D63" s="690">
        <v>6.3191799999999994</v>
      </c>
      <c r="E63" s="690">
        <v>8.8196999999999992</v>
      </c>
      <c r="F63" s="694">
        <v>9.4631974248926998</v>
      </c>
    </row>
    <row r="64" spans="1:6" ht="14.25">
      <c r="B64" s="688">
        <v>42185</v>
      </c>
      <c r="C64" s="693">
        <v>4.6722999999999999</v>
      </c>
      <c r="D64" s="690">
        <v>6.5412199999999991</v>
      </c>
      <c r="E64" s="690">
        <v>9.0864999999999991</v>
      </c>
      <c r="F64" s="694">
        <v>10.1174702148981</v>
      </c>
    </row>
    <row r="65" spans="2:6" ht="14.25">
      <c r="B65" s="688">
        <v>42277</v>
      </c>
      <c r="C65" s="693">
        <v>4.8352000000000004</v>
      </c>
      <c r="D65" s="690">
        <v>6.7692800000000002</v>
      </c>
      <c r="E65" s="690">
        <v>9.4192</v>
      </c>
      <c r="F65" s="694">
        <v>10.526598122499999</v>
      </c>
    </row>
    <row r="66" spans="2:6" ht="14.25">
      <c r="B66" s="688">
        <v>42369</v>
      </c>
      <c r="C66" s="693">
        <v>5.0354999999999999</v>
      </c>
      <c r="D66" s="690">
        <v>7.0496999999999996</v>
      </c>
      <c r="E66" s="690">
        <v>13.005000000000001</v>
      </c>
      <c r="F66" s="694">
        <v>14.123588184200001</v>
      </c>
    </row>
    <row r="67" spans="2:6" ht="14.25">
      <c r="B67" s="688">
        <v>42460</v>
      </c>
      <c r="C67" s="693">
        <v>5.5636000000000001</v>
      </c>
      <c r="D67" s="690">
        <v>7.78904</v>
      </c>
      <c r="E67" s="690">
        <v>14.5817</v>
      </c>
      <c r="F67" s="694">
        <v>16.590852201615654</v>
      </c>
    </row>
    <row r="68" spans="2:6" ht="14.25">
      <c r="B68" s="688">
        <v>42551</v>
      </c>
      <c r="C68" s="693">
        <v>6.0945999999999998</v>
      </c>
      <c r="D68" s="690">
        <v>8.5324399999999994</v>
      </c>
      <c r="E68" s="690">
        <v>14.92</v>
      </c>
      <c r="F68" s="694">
        <v>16.544688400999998</v>
      </c>
    </row>
    <row r="69" spans="2:6" ht="14.25">
      <c r="B69" s="688">
        <v>42643</v>
      </c>
      <c r="C69" s="693">
        <v>6.5437000000000003</v>
      </c>
      <c r="D69" s="690">
        <v>9.1611799999999999</v>
      </c>
      <c r="E69" s="690">
        <v>15.263299999999999</v>
      </c>
      <c r="F69" s="694">
        <v>17.15363002922</v>
      </c>
    </row>
    <row r="70" spans="2:6" ht="14.25">
      <c r="B70" s="688">
        <v>42735</v>
      </c>
      <c r="C70" s="693">
        <v>6.8377999999999997</v>
      </c>
      <c r="D70" s="690">
        <v>9.5729199999999981</v>
      </c>
      <c r="E70" s="690">
        <v>15.850199999999999</v>
      </c>
      <c r="F70" s="694">
        <v>16.686177492367602</v>
      </c>
    </row>
    <row r="71" spans="2:6" ht="14.25">
      <c r="B71" s="688">
        <v>42825</v>
      </c>
      <c r="C71" s="693">
        <v>7.1550000000000002</v>
      </c>
      <c r="D71" s="690">
        <v>10.016999999999999</v>
      </c>
      <c r="E71" s="690">
        <v>15.3818</v>
      </c>
      <c r="F71" s="694">
        <v>16.391517476555801</v>
      </c>
    </row>
    <row r="72" spans="2:6" ht="14.25">
      <c r="B72" s="688">
        <v>42916</v>
      </c>
      <c r="C72" s="693">
        <v>7.657</v>
      </c>
      <c r="D72" s="690">
        <v>10.719799999999999</v>
      </c>
      <c r="E72" s="690">
        <v>16.598500000000001</v>
      </c>
      <c r="F72" s="694">
        <v>18.961046378798301</v>
      </c>
    </row>
    <row r="73" spans="2:6" ht="14.25">
      <c r="B73" s="688">
        <v>43008</v>
      </c>
      <c r="C73" s="693">
        <v>7.9854000000000003</v>
      </c>
      <c r="D73" s="690">
        <v>11.17956</v>
      </c>
      <c r="E73" s="690">
        <v>17.318300000000001</v>
      </c>
      <c r="F73" s="694">
        <v>20.468384351731476</v>
      </c>
    </row>
    <row r="74" spans="2:6" ht="14.25">
      <c r="B74" s="688">
        <v>43100</v>
      </c>
      <c r="C74" s="693">
        <v>8.3842999999999996</v>
      </c>
      <c r="D74" s="690">
        <v>11.738019999999999</v>
      </c>
      <c r="E74" s="690">
        <v>18.7742</v>
      </c>
      <c r="F74" s="694">
        <v>22.5218330134357</v>
      </c>
    </row>
    <row r="75" spans="2:6" ht="14.25">
      <c r="B75" s="688">
        <v>43190</v>
      </c>
      <c r="C75" s="693">
        <v>8.9724000000000004</v>
      </c>
      <c r="D75" s="690">
        <v>12.561360000000001</v>
      </c>
      <c r="E75" s="690">
        <v>20.1433</v>
      </c>
      <c r="F75" s="694">
        <v>24.791753846153846</v>
      </c>
    </row>
    <row r="76" spans="2:6" ht="14.25">
      <c r="B76" s="688">
        <v>43281</v>
      </c>
      <c r="C76" s="693">
        <v>9.6349999999999998</v>
      </c>
      <c r="D76" s="690">
        <v>13.488999999999999</v>
      </c>
      <c r="E76" s="690">
        <v>28.861699999999999</v>
      </c>
      <c r="F76" s="694">
        <v>33.720878607313942</v>
      </c>
    </row>
    <row r="77" spans="2:6" ht="14.25">
      <c r="B77" s="688">
        <v>43373</v>
      </c>
      <c r="C77" s="693">
        <v>10.6099</v>
      </c>
      <c r="D77" s="690">
        <v>14.853899999999999</v>
      </c>
      <c r="E77" s="690">
        <v>40.896700000000003</v>
      </c>
      <c r="F77" s="694">
        <v>47.471499999999999</v>
      </c>
    </row>
    <row r="78" spans="2:6" ht="14.25">
      <c r="B78" s="688">
        <v>43465</v>
      </c>
      <c r="C78" s="690">
        <v>12.338699999999999</v>
      </c>
      <c r="D78" s="690">
        <v>17.274179999999998</v>
      </c>
      <c r="E78" s="690">
        <v>37.808300000000003</v>
      </c>
      <c r="F78" s="690">
        <v>43.239135407136303</v>
      </c>
    </row>
    <row r="79" spans="2:6" ht="14.25">
      <c r="B79" s="688">
        <v>43555</v>
      </c>
      <c r="C79" s="690">
        <v>13.4838</v>
      </c>
      <c r="D79" s="690">
        <v>18.877320000000001</v>
      </c>
      <c r="E79" s="690">
        <v>43.353299999999997</v>
      </c>
      <c r="F79" s="690">
        <v>48.629613011777899</v>
      </c>
    </row>
    <row r="80" spans="2:6" ht="14.25">
      <c r="B80" s="688">
        <v>43646</v>
      </c>
      <c r="C80" s="690">
        <v>15.092000000000001</v>
      </c>
      <c r="D80" s="690">
        <v>21.128799999999998</v>
      </c>
      <c r="E80" s="690">
        <v>42.448300000000003</v>
      </c>
      <c r="F80" s="690">
        <v>48.253154484483296</v>
      </c>
    </row>
    <row r="81" spans="2:8" ht="14.25">
      <c r="B81" s="688">
        <v>43738</v>
      </c>
      <c r="C81" s="690">
        <v>16.4026</v>
      </c>
      <c r="D81" s="690">
        <v>22.963639999999998</v>
      </c>
      <c r="E81" s="690">
        <v>57.558300000000003</v>
      </c>
      <c r="F81" s="690">
        <v>62.727005231037488</v>
      </c>
    </row>
    <row r="82" spans="2:8" ht="14.25">
      <c r="B82" s="688">
        <v>43830</v>
      </c>
      <c r="C82" s="690">
        <v>18.700900000000001</v>
      </c>
      <c r="D82" s="690">
        <v>26.181259999999998</v>
      </c>
      <c r="E82" s="690">
        <v>59.895000000000003</v>
      </c>
      <c r="F82" s="690">
        <v>67.139334155363798</v>
      </c>
    </row>
    <row r="83" spans="2:8" ht="14.25">
      <c r="B83" s="688">
        <v>43921</v>
      </c>
      <c r="C83" s="690">
        <v>20.455200000000001</v>
      </c>
      <c r="D83" s="690">
        <v>28.637280000000001</v>
      </c>
      <c r="E83" s="690">
        <v>64.469700000000003</v>
      </c>
      <c r="F83" s="690">
        <v>71.103672659093405</v>
      </c>
      <c r="G83" s="695"/>
    </row>
    <row r="84" spans="2:8" ht="14.25">
      <c r="B84" s="688">
        <v>44012</v>
      </c>
      <c r="C84" s="690">
        <v>21.8154</v>
      </c>
      <c r="D84" s="690">
        <v>30.541559999999997</v>
      </c>
      <c r="E84" s="690">
        <v>70.454999999999998</v>
      </c>
      <c r="F84" s="690">
        <v>79.127358490566039</v>
      </c>
      <c r="G84" s="695"/>
    </row>
    <row r="85" spans="2:8" ht="14.25">
      <c r="B85" s="688">
        <v>44104</v>
      </c>
      <c r="C85" s="690">
        <v>23.195699999999999</v>
      </c>
      <c r="D85" s="690">
        <v>32.473979999999997</v>
      </c>
      <c r="E85" s="690">
        <v>76.174999999999997</v>
      </c>
      <c r="F85" s="690">
        <v>89.2606046402625</v>
      </c>
      <c r="G85" s="695"/>
      <c r="H85" s="15"/>
    </row>
    <row r="86" spans="2:8" ht="14.25">
      <c r="B86" s="688">
        <v>44196</v>
      </c>
      <c r="C86" s="690">
        <v>25.494299999999999</v>
      </c>
      <c r="D86" s="690">
        <v>35.692019999999999</v>
      </c>
      <c r="E86" s="690">
        <v>84.144999999999996</v>
      </c>
      <c r="F86" s="690">
        <v>102.766243282852</v>
      </c>
      <c r="G86" s="695"/>
    </row>
    <row r="87" spans="2:8" ht="14.25">
      <c r="B87" s="688">
        <v>44286</v>
      </c>
      <c r="C87" s="690">
        <v>28.5139</v>
      </c>
      <c r="D87" s="690">
        <v>39.919459999999994</v>
      </c>
      <c r="E87" s="690">
        <v>91.984999999999999</v>
      </c>
      <c r="F87" s="690">
        <v>107.874985340682</v>
      </c>
      <c r="G87" s="695"/>
    </row>
    <row r="88" spans="2:8" ht="14.25">
      <c r="B88" s="688">
        <v>44377</v>
      </c>
      <c r="C88" s="690">
        <v>32.162599999999998</v>
      </c>
      <c r="D88" s="690">
        <v>45.027639999999991</v>
      </c>
      <c r="E88" s="690">
        <v>95.726699999999994</v>
      </c>
      <c r="F88" s="690">
        <v>113.487492590397</v>
      </c>
      <c r="G88" s="695"/>
    </row>
    <row r="89" spans="2:8" ht="15" thickBot="1">
      <c r="B89" s="696">
        <v>44469</v>
      </c>
      <c r="C89" s="697">
        <v>35.178699999999999</v>
      </c>
      <c r="D89" s="697">
        <v>49.250179999999993</v>
      </c>
      <c r="E89" s="697">
        <v>98.734999999999999</v>
      </c>
      <c r="F89" s="697">
        <v>114.34279096699478</v>
      </c>
      <c r="G89" s="695"/>
    </row>
    <row r="90" spans="2:8" ht="13.5" thickTop="1">
      <c r="B90" s="698"/>
      <c r="C90" s="699"/>
      <c r="D90" s="699"/>
      <c r="E90" s="699"/>
      <c r="F90" s="699"/>
    </row>
    <row r="91" spans="2:8" ht="27.95" customHeight="1">
      <c r="B91" s="1360" t="s">
        <v>342</v>
      </c>
      <c r="C91" s="1360"/>
      <c r="D91" s="1360"/>
      <c r="E91" s="1360"/>
      <c r="F91" s="1360"/>
    </row>
    <row r="92" spans="2:8">
      <c r="B92" s="700"/>
      <c r="C92" s="700"/>
      <c r="D92" s="700"/>
      <c r="E92" s="700"/>
      <c r="F92" s="700"/>
    </row>
    <row r="93" spans="2:8">
      <c r="F93" s="9"/>
    </row>
    <row r="94" spans="2:8">
      <c r="C94" s="701"/>
      <c r="D94" s="702"/>
    </row>
    <row r="95" spans="2:8">
      <c r="D95" s="702"/>
    </row>
    <row r="96" spans="2:8">
      <c r="D96" s="702"/>
    </row>
    <row r="97" spans="4:4">
      <c r="D97" s="702"/>
    </row>
    <row r="98" spans="4:4">
      <c r="D98" s="702"/>
    </row>
    <row r="99" spans="4:4">
      <c r="D99" s="702"/>
    </row>
    <row r="100" spans="4:4">
      <c r="D100" s="702"/>
    </row>
    <row r="101" spans="4:4">
      <c r="D101" s="702"/>
    </row>
    <row r="102" spans="4:4">
      <c r="D102" s="702"/>
    </row>
    <row r="103" spans="4:4">
      <c r="D103" s="702"/>
    </row>
    <row r="104" spans="4:4">
      <c r="D104" s="702"/>
    </row>
  </sheetData>
  <mergeCells count="2">
    <mergeCell ref="B6:F6"/>
    <mergeCell ref="B91:F91"/>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0" orientation="portrait" horizontalDpi="4294967293" r:id="rId1"/>
  <headerFooter scaleWithDoc="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B86"/>
  <sheetViews>
    <sheetView showGridLines="0" showRuler="0" zoomScale="70" zoomScaleNormal="70" zoomScaleSheetLayoutView="76" workbookViewId="0"/>
  </sheetViews>
  <sheetFormatPr baseColWidth="10" defaultColWidth="11.42578125" defaultRowHeight="15"/>
  <cols>
    <col min="1" max="1" width="6.85546875" style="9" customWidth="1"/>
    <col min="2" max="2" width="39" style="387" customWidth="1"/>
    <col min="3" max="3" width="20.7109375" style="387" bestFit="1" customWidth="1"/>
    <col min="4" max="4" width="21.42578125" style="387" bestFit="1" customWidth="1"/>
    <col min="5" max="5" width="21.140625" style="387" bestFit="1" customWidth="1"/>
    <col min="6" max="6" width="22.28515625" style="387" bestFit="1" customWidth="1"/>
    <col min="7" max="7" width="21.42578125" style="387" bestFit="1" customWidth="1"/>
    <col min="8" max="8" width="21.140625" style="387" bestFit="1" customWidth="1"/>
    <col min="9" max="9" width="22" style="387" bestFit="1" customWidth="1"/>
    <col min="10" max="10" width="22.28515625" style="387" bestFit="1" customWidth="1"/>
    <col min="11" max="11" width="21.140625" style="387" bestFit="1" customWidth="1"/>
    <col min="12" max="12" width="20.85546875" style="387" bestFit="1" customWidth="1"/>
    <col min="13" max="13" width="21.42578125" style="387" bestFit="1" customWidth="1"/>
    <col min="14" max="14" width="18.5703125" style="387" bestFit="1" customWidth="1"/>
    <col min="15" max="15" width="21.42578125" style="387" bestFit="1" customWidth="1"/>
    <col min="16" max="17" width="23.28515625" style="387" bestFit="1" customWidth="1"/>
    <col min="18" max="18" width="19.42578125" style="703" bestFit="1" customWidth="1"/>
    <col min="19" max="24" width="16.5703125" style="387" customWidth="1"/>
    <col min="25" max="16384" width="11.42578125" style="387"/>
  </cols>
  <sheetData>
    <row r="1" spans="1:28">
      <c r="A1" s="1" t="s">
        <v>216</v>
      </c>
      <c r="B1" s="286"/>
    </row>
    <row r="2" spans="1:28" s="38" customFormat="1" ht="15" customHeight="1">
      <c r="A2" s="133"/>
      <c r="B2" s="4" t="s">
        <v>696</v>
      </c>
      <c r="C2" s="704"/>
      <c r="D2" s="704"/>
      <c r="E2" s="704"/>
      <c r="F2" s="704"/>
      <c r="G2" s="704"/>
      <c r="H2" s="704"/>
      <c r="I2" s="704"/>
      <c r="J2" s="704"/>
      <c r="K2" s="704"/>
      <c r="L2" s="704"/>
      <c r="M2" s="704"/>
      <c r="N2" s="704"/>
      <c r="O2" s="704"/>
      <c r="P2" s="704"/>
      <c r="Q2" s="704"/>
      <c r="R2" s="703"/>
      <c r="S2" s="704"/>
      <c r="T2" s="704"/>
      <c r="U2" s="704"/>
      <c r="V2" s="704"/>
      <c r="W2" s="704"/>
      <c r="X2" s="704"/>
    </row>
    <row r="3" spans="1:28" s="38" customFormat="1" ht="15" customHeight="1">
      <c r="A3" s="133"/>
      <c r="B3" s="4" t="s">
        <v>299</v>
      </c>
      <c r="C3" s="704"/>
      <c r="D3" s="704"/>
      <c r="E3" s="704"/>
      <c r="F3" s="704"/>
      <c r="G3" s="704"/>
      <c r="H3" s="704"/>
      <c r="I3" s="704"/>
      <c r="J3" s="704"/>
      <c r="K3" s="704"/>
      <c r="L3" s="704"/>
      <c r="M3" s="704"/>
      <c r="N3" s="704"/>
      <c r="O3" s="704"/>
      <c r="P3" s="704"/>
      <c r="Q3" s="704"/>
      <c r="R3" s="703"/>
      <c r="S3" s="704"/>
      <c r="T3" s="704"/>
      <c r="U3" s="704"/>
      <c r="V3" s="704"/>
      <c r="W3" s="704"/>
      <c r="X3" s="704"/>
    </row>
    <row r="4" spans="1:28" s="135" customFormat="1">
      <c r="B4" s="315"/>
      <c r="C4" s="704"/>
      <c r="D4" s="704"/>
      <c r="E4" s="704"/>
      <c r="F4" s="704"/>
      <c r="G4" s="704"/>
      <c r="H4" s="704"/>
      <c r="I4" s="704"/>
      <c r="J4" s="704"/>
      <c r="K4" s="704"/>
      <c r="L4" s="704"/>
      <c r="M4" s="704"/>
      <c r="N4" s="704"/>
      <c r="O4" s="704"/>
      <c r="P4" s="704"/>
      <c r="Q4" s="704"/>
      <c r="R4" s="703"/>
      <c r="S4" s="704"/>
      <c r="T4" s="704"/>
      <c r="U4" s="704"/>
      <c r="V4" s="704"/>
      <c r="W4" s="704"/>
      <c r="X4" s="704"/>
    </row>
    <row r="5" spans="1:28" s="135" customFormat="1">
      <c r="B5" s="315"/>
      <c r="C5" s="704"/>
      <c r="D5" s="704"/>
      <c r="E5" s="704"/>
      <c r="F5" s="704"/>
      <c r="G5" s="704"/>
      <c r="H5" s="704"/>
      <c r="I5" s="704"/>
      <c r="J5" s="704"/>
      <c r="K5" s="704"/>
      <c r="L5" s="704"/>
      <c r="M5" s="704"/>
      <c r="N5" s="704"/>
      <c r="O5" s="704"/>
      <c r="P5" s="704"/>
      <c r="Q5" s="704"/>
      <c r="R5" s="703"/>
      <c r="S5" s="704"/>
      <c r="T5" s="704"/>
      <c r="U5" s="704"/>
      <c r="V5" s="704"/>
      <c r="W5" s="704"/>
      <c r="X5" s="704"/>
    </row>
    <row r="6" spans="1:28" s="705" customFormat="1" ht="16.5">
      <c r="B6" s="1363" t="s">
        <v>651</v>
      </c>
      <c r="C6" s="1363"/>
      <c r="D6" s="1363"/>
      <c r="E6" s="1363"/>
      <c r="F6" s="1363"/>
      <c r="G6" s="1363"/>
      <c r="H6" s="1363"/>
      <c r="I6" s="1363"/>
      <c r="J6" s="1363"/>
      <c r="K6" s="1363"/>
      <c r="L6" s="1363"/>
      <c r="M6" s="1363"/>
      <c r="N6" s="1363"/>
      <c r="O6" s="1363"/>
      <c r="P6" s="1363"/>
      <c r="Q6" s="1363"/>
      <c r="R6" s="703"/>
      <c r="S6" s="704"/>
      <c r="T6" s="704"/>
      <c r="U6" s="704"/>
      <c r="V6" s="704"/>
      <c r="W6" s="704"/>
      <c r="X6" s="704"/>
    </row>
    <row r="7" spans="1:28" s="706" customFormat="1" ht="16.5">
      <c r="B7" s="1364" t="s">
        <v>886</v>
      </c>
      <c r="C7" s="1364"/>
      <c r="D7" s="1364"/>
      <c r="E7" s="1364"/>
      <c r="F7" s="1364"/>
      <c r="G7" s="1364"/>
      <c r="H7" s="1364"/>
      <c r="I7" s="1364"/>
      <c r="J7" s="1364"/>
      <c r="K7" s="1364"/>
      <c r="L7" s="1364"/>
      <c r="M7" s="1364"/>
      <c r="N7" s="1364"/>
      <c r="O7" s="1364"/>
      <c r="P7" s="1364"/>
      <c r="Q7" s="1364"/>
      <c r="R7" s="703"/>
      <c r="S7" s="704"/>
      <c r="T7" s="704"/>
      <c r="U7" s="704"/>
      <c r="V7" s="704"/>
      <c r="W7" s="704"/>
      <c r="X7" s="704"/>
    </row>
    <row r="8" spans="1:28" ht="15.75">
      <c r="B8" s="1365" t="s">
        <v>334</v>
      </c>
      <c r="C8" s="1365"/>
      <c r="D8" s="1365"/>
      <c r="E8" s="1365"/>
      <c r="F8" s="1365"/>
      <c r="G8" s="1365"/>
      <c r="H8" s="1365"/>
      <c r="I8" s="1365"/>
      <c r="J8" s="1365"/>
      <c r="K8" s="1365"/>
      <c r="L8" s="1365"/>
      <c r="M8" s="1365"/>
      <c r="N8" s="1365"/>
      <c r="O8" s="1365"/>
      <c r="P8" s="1365"/>
      <c r="Q8" s="1365"/>
      <c r="S8" s="704"/>
      <c r="T8" s="704"/>
      <c r="U8" s="704"/>
      <c r="V8" s="704"/>
      <c r="W8" s="704"/>
      <c r="X8" s="704"/>
    </row>
    <row r="9" spans="1:28" s="287" customFormat="1">
      <c r="A9" s="135"/>
      <c r="B9" s="707"/>
      <c r="C9" s="704"/>
      <c r="D9" s="704"/>
      <c r="E9" s="704"/>
      <c r="F9" s="704"/>
      <c r="G9" s="704"/>
      <c r="H9" s="704"/>
      <c r="I9" s="704"/>
      <c r="J9" s="704"/>
      <c r="K9" s="704"/>
      <c r="L9" s="704"/>
      <c r="M9" s="704"/>
      <c r="N9" s="704"/>
      <c r="O9" s="704"/>
      <c r="P9" s="704"/>
      <c r="Q9" s="704"/>
      <c r="R9" s="703"/>
      <c r="S9" s="704"/>
      <c r="T9" s="704"/>
      <c r="U9" s="704"/>
      <c r="V9" s="704"/>
      <c r="W9" s="704"/>
      <c r="X9" s="704"/>
    </row>
    <row r="10" spans="1:28" ht="15.75" thickBot="1">
      <c r="A10" s="288"/>
      <c r="B10" s="708" t="s">
        <v>885</v>
      </c>
      <c r="C10" s="704"/>
      <c r="D10" s="704"/>
      <c r="E10" s="704"/>
      <c r="F10" s="704"/>
      <c r="G10" s="704"/>
      <c r="H10" s="704"/>
      <c r="I10" s="704"/>
      <c r="J10" s="704"/>
      <c r="K10" s="704"/>
      <c r="L10" s="704"/>
      <c r="M10" s="704"/>
      <c r="N10" s="704"/>
      <c r="O10" s="704"/>
      <c r="P10" s="704"/>
      <c r="Q10" s="704"/>
      <c r="S10" s="704"/>
      <c r="T10" s="704"/>
      <c r="U10" s="704"/>
      <c r="V10" s="704"/>
      <c r="W10" s="704"/>
      <c r="X10" s="704"/>
    </row>
    <row r="11" spans="1:28" s="133" customFormat="1" ht="16.5" thickTop="1" thickBot="1">
      <c r="B11" s="1366"/>
      <c r="C11" s="1368">
        <v>2021</v>
      </c>
      <c r="D11" s="1368"/>
      <c r="E11" s="1368"/>
      <c r="F11" s="709" t="s">
        <v>828</v>
      </c>
      <c r="G11" s="1369">
        <v>2022</v>
      </c>
      <c r="H11" s="1368"/>
      <c r="I11" s="1368"/>
      <c r="J11" s="1368"/>
      <c r="K11" s="1368"/>
      <c r="L11" s="1368"/>
      <c r="M11" s="1368"/>
      <c r="N11" s="1368"/>
      <c r="O11" s="1370"/>
      <c r="P11" s="709" t="s">
        <v>828</v>
      </c>
      <c r="Q11" s="1361" t="s">
        <v>287</v>
      </c>
      <c r="R11" s="703"/>
      <c r="S11" s="704"/>
      <c r="T11" s="704"/>
      <c r="U11" s="704"/>
      <c r="V11" s="704"/>
      <c r="W11" s="704"/>
      <c r="X11" s="704"/>
    </row>
    <row r="12" spans="1:28" s="133" customFormat="1" ht="16.5" thickTop="1" thickBot="1">
      <c r="B12" s="1367"/>
      <c r="C12" s="710" t="s">
        <v>152</v>
      </c>
      <c r="D12" s="710" t="s">
        <v>153</v>
      </c>
      <c r="E12" s="710" t="s">
        <v>133</v>
      </c>
      <c r="F12" s="710">
        <v>2021</v>
      </c>
      <c r="G12" s="710" t="s">
        <v>556</v>
      </c>
      <c r="H12" s="710" t="s">
        <v>154</v>
      </c>
      <c r="I12" s="710" t="s">
        <v>132</v>
      </c>
      <c r="J12" s="710" t="s">
        <v>151</v>
      </c>
      <c r="K12" s="710" t="s">
        <v>155</v>
      </c>
      <c r="L12" s="710" t="s">
        <v>296</v>
      </c>
      <c r="M12" s="710" t="s">
        <v>473</v>
      </c>
      <c r="N12" s="710" t="s">
        <v>474</v>
      </c>
      <c r="O12" s="710" t="s">
        <v>475</v>
      </c>
      <c r="P12" s="710">
        <v>2022</v>
      </c>
      <c r="Q12" s="1362"/>
      <c r="R12" s="703"/>
      <c r="S12" s="704"/>
      <c r="T12" s="704"/>
      <c r="U12" s="704"/>
      <c r="V12" s="704"/>
      <c r="W12" s="704"/>
      <c r="X12" s="704"/>
    </row>
    <row r="13" spans="1:28" ht="16.5" thickTop="1">
      <c r="B13" s="711"/>
      <c r="C13" s="712"/>
      <c r="D13" s="712"/>
      <c r="E13" s="712"/>
      <c r="F13" s="712"/>
      <c r="G13" s="712"/>
      <c r="H13" s="712"/>
      <c r="I13" s="712"/>
      <c r="J13" s="712"/>
      <c r="K13" s="712"/>
      <c r="L13" s="712"/>
      <c r="M13" s="712"/>
      <c r="N13" s="712"/>
      <c r="O13" s="712"/>
      <c r="P13" s="712"/>
      <c r="Q13" s="713"/>
      <c r="S13" s="704"/>
      <c r="T13" s="704"/>
      <c r="U13" s="704"/>
      <c r="V13" s="704"/>
      <c r="W13" s="704"/>
      <c r="X13" s="704"/>
    </row>
    <row r="14" spans="1:28">
      <c r="A14" s="288"/>
      <c r="B14" s="714" t="s">
        <v>233</v>
      </c>
      <c r="C14" s="715">
        <f t="shared" ref="C14:L14" si="0">+C15+C16</f>
        <v>971783.94608007756</v>
      </c>
      <c r="D14" s="715">
        <f t="shared" si="0"/>
        <v>2262567.4818407372</v>
      </c>
      <c r="E14" s="715">
        <f t="shared" si="0"/>
        <v>274633.17395034409</v>
      </c>
      <c r="F14" s="716">
        <f>+F15+F16</f>
        <v>3508984.6018711585</v>
      </c>
      <c r="G14" s="715">
        <f t="shared" si="0"/>
        <v>818161.97129711555</v>
      </c>
      <c r="H14" s="715">
        <f t="shared" si="0"/>
        <v>114667.26391497487</v>
      </c>
      <c r="I14" s="715">
        <f t="shared" ref="I14:K14" si="1">+I15+I16</f>
        <v>4811029.9342180863</v>
      </c>
      <c r="J14" s="715">
        <f t="shared" si="1"/>
        <v>8592162.2739318628</v>
      </c>
      <c r="K14" s="715">
        <f t="shared" si="1"/>
        <v>3751144.4991379655</v>
      </c>
      <c r="L14" s="715">
        <f t="shared" si="0"/>
        <v>2323800.7619426805</v>
      </c>
      <c r="M14" s="715">
        <f t="shared" ref="M14:O14" si="2">+M15+M16</f>
        <v>749848.52600547695</v>
      </c>
      <c r="N14" s="715">
        <f t="shared" si="2"/>
        <v>113914.20193825205</v>
      </c>
      <c r="O14" s="715">
        <f t="shared" si="2"/>
        <v>5554272.0138819451</v>
      </c>
      <c r="P14" s="716">
        <f>+P15+P16</f>
        <v>26829001.446268361</v>
      </c>
      <c r="Q14" s="716">
        <f t="shared" ref="Q14" si="3">+Q15+Q16</f>
        <v>30337986.04813952</v>
      </c>
      <c r="S14" s="717"/>
      <c r="T14" s="717"/>
      <c r="U14" s="717"/>
      <c r="V14" s="717"/>
      <c r="W14" s="717"/>
      <c r="X14" s="717"/>
      <c r="Y14" s="717"/>
      <c r="Z14" s="717"/>
      <c r="AA14" s="717"/>
      <c r="AB14" s="717"/>
    </row>
    <row r="15" spans="1:28">
      <c r="A15" s="288"/>
      <c r="B15" s="718" t="s">
        <v>271</v>
      </c>
      <c r="C15" s="715">
        <v>678452.50074662874</v>
      </c>
      <c r="D15" s="715">
        <v>1777435.2896219788</v>
      </c>
      <c r="E15" s="715">
        <v>31680.913523987991</v>
      </c>
      <c r="F15" s="716">
        <f>SUM(C15:E15)</f>
        <v>2487568.7038925951</v>
      </c>
      <c r="G15" s="715">
        <v>31335.760605469735</v>
      </c>
      <c r="H15" s="715">
        <v>11203.912778761882</v>
      </c>
      <c r="I15" s="715">
        <v>4625902.0944151422</v>
      </c>
      <c r="J15" s="715">
        <v>8360672.3557081185</v>
      </c>
      <c r="K15" s="715">
        <v>3268977.8324105539</v>
      </c>
      <c r="L15" s="715">
        <v>2091806.9727205252</v>
      </c>
      <c r="M15" s="715">
        <v>31359.679508290417</v>
      </c>
      <c r="N15" s="715">
        <v>11186.715506872481</v>
      </c>
      <c r="O15" s="715">
        <v>5397012.6699353596</v>
      </c>
      <c r="P15" s="716">
        <f>SUM(G15:O15)</f>
        <v>23829457.993589096</v>
      </c>
      <c r="Q15" s="716">
        <f>+F15+P15</f>
        <v>26317026.697481692</v>
      </c>
      <c r="S15" s="717"/>
      <c r="T15" s="717"/>
      <c r="U15" s="717"/>
      <c r="V15" s="717"/>
      <c r="W15" s="717"/>
      <c r="X15" s="717"/>
      <c r="Y15" s="717"/>
      <c r="Z15" s="717"/>
      <c r="AA15" s="717"/>
      <c r="AB15" s="717"/>
    </row>
    <row r="16" spans="1:28">
      <c r="A16" s="288"/>
      <c r="B16" s="718" t="s">
        <v>301</v>
      </c>
      <c r="C16" s="715">
        <v>293331.44533344882</v>
      </c>
      <c r="D16" s="715">
        <v>485132.19221875828</v>
      </c>
      <c r="E16" s="715">
        <v>242952.26042635611</v>
      </c>
      <c r="F16" s="716">
        <f>SUM(C16:E16)</f>
        <v>1021415.8979785632</v>
      </c>
      <c r="G16" s="715">
        <v>786826.21069164586</v>
      </c>
      <c r="H16" s="715">
        <v>103463.35113621299</v>
      </c>
      <c r="I16" s="715">
        <v>185127.83980294431</v>
      </c>
      <c r="J16" s="715">
        <v>231489.91822374455</v>
      </c>
      <c r="K16" s="715">
        <v>482166.66672741139</v>
      </c>
      <c r="L16" s="715">
        <v>231993.78922215506</v>
      </c>
      <c r="M16" s="715">
        <v>718488.84649718658</v>
      </c>
      <c r="N16" s="715">
        <v>102727.48643137957</v>
      </c>
      <c r="O16" s="715">
        <v>157259.34394658572</v>
      </c>
      <c r="P16" s="716">
        <f>SUM(G16:O16)</f>
        <v>2999543.4526792658</v>
      </c>
      <c r="Q16" s="716">
        <f>+F16+P16</f>
        <v>4020959.3506578291</v>
      </c>
      <c r="S16" s="717"/>
      <c r="T16" s="717"/>
      <c r="U16" s="717"/>
      <c r="V16" s="717"/>
      <c r="W16" s="717"/>
      <c r="X16" s="717"/>
      <c r="Y16" s="717"/>
      <c r="Z16" s="717"/>
      <c r="AA16" s="717"/>
      <c r="AB16" s="717"/>
    </row>
    <row r="17" spans="1:28">
      <c r="A17" s="288"/>
      <c r="B17" s="719"/>
      <c r="C17" s="720"/>
      <c r="D17" s="720"/>
      <c r="E17" s="720"/>
      <c r="F17" s="720"/>
      <c r="G17" s="720"/>
      <c r="H17" s="720"/>
      <c r="I17" s="720"/>
      <c r="J17" s="720"/>
      <c r="K17" s="720"/>
      <c r="L17" s="720"/>
      <c r="M17" s="720"/>
      <c r="N17" s="720"/>
      <c r="O17" s="720"/>
      <c r="P17" s="720"/>
      <c r="Q17" s="721"/>
      <c r="S17" s="717"/>
      <c r="T17" s="717"/>
      <c r="U17" s="717"/>
      <c r="V17" s="717"/>
      <c r="W17" s="717"/>
      <c r="X17" s="717"/>
      <c r="Y17" s="717"/>
      <c r="Z17" s="717"/>
      <c r="AA17" s="717"/>
      <c r="AB17" s="717"/>
    </row>
    <row r="18" spans="1:28">
      <c r="A18" s="387"/>
      <c r="B18" s="714"/>
      <c r="C18" s="715"/>
      <c r="D18" s="715"/>
      <c r="E18" s="715"/>
      <c r="F18" s="715"/>
      <c r="G18" s="715"/>
      <c r="H18" s="715"/>
      <c r="I18" s="715"/>
      <c r="J18" s="715"/>
      <c r="K18" s="715"/>
      <c r="L18" s="715"/>
      <c r="M18" s="715"/>
      <c r="N18" s="715"/>
      <c r="O18" s="715"/>
      <c r="P18" s="715"/>
      <c r="Q18" s="716"/>
      <c r="S18" s="717"/>
      <c r="T18" s="717"/>
      <c r="U18" s="717"/>
      <c r="V18" s="717"/>
      <c r="W18" s="717"/>
      <c r="X18" s="717"/>
      <c r="Y18" s="717"/>
      <c r="Z18" s="717"/>
      <c r="AA18" s="717"/>
      <c r="AB18" s="717"/>
    </row>
    <row r="19" spans="1:28">
      <c r="A19" s="387"/>
      <c r="B19" s="714" t="s">
        <v>234</v>
      </c>
      <c r="C19" s="715">
        <f t="shared" ref="C19" si="4">+C20+C21</f>
        <v>3931334.4033961953</v>
      </c>
      <c r="D19" s="715">
        <f t="shared" ref="D19" si="5">+D20+D21</f>
        <v>1673916.8028751709</v>
      </c>
      <c r="E19" s="715">
        <f t="shared" ref="E19" si="6">+E20+E21</f>
        <v>2618704.7872137153</v>
      </c>
      <c r="F19" s="716">
        <f>+F20+F21</f>
        <v>8223955.9934850819</v>
      </c>
      <c r="G19" s="715">
        <f t="shared" ref="G19" si="7">+G20+G21</f>
        <v>1893589.3994093279</v>
      </c>
      <c r="H19" s="715">
        <f t="shared" ref="H19:K19" si="8">+H20+H21</f>
        <v>3040867.1432889886</v>
      </c>
      <c r="I19" s="715">
        <f t="shared" si="8"/>
        <v>1628260.8308936618</v>
      </c>
      <c r="J19" s="715">
        <f t="shared" si="8"/>
        <v>1730422.6394324768</v>
      </c>
      <c r="K19" s="715">
        <f t="shared" si="8"/>
        <v>2071527.4555077727</v>
      </c>
      <c r="L19" s="715">
        <f t="shared" ref="L19:O19" si="9">+L20+L21</f>
        <v>1700834.0352659915</v>
      </c>
      <c r="M19" s="715">
        <f t="shared" si="9"/>
        <v>1351159.686104248</v>
      </c>
      <c r="N19" s="715">
        <f t="shared" si="9"/>
        <v>0</v>
      </c>
      <c r="O19" s="715">
        <f t="shared" si="9"/>
        <v>140329.52275</v>
      </c>
      <c r="P19" s="716">
        <f>+P20+P21</f>
        <v>13556990.712652465</v>
      </c>
      <c r="Q19" s="716">
        <f t="shared" ref="Q19" si="10">+Q20+Q21</f>
        <v>21780946.706137549</v>
      </c>
      <c r="S19" s="717"/>
      <c r="T19" s="717"/>
      <c r="U19" s="717"/>
      <c r="V19" s="717"/>
      <c r="W19" s="717"/>
      <c r="X19" s="717"/>
      <c r="Y19" s="717"/>
      <c r="Z19" s="717"/>
      <c r="AA19" s="717"/>
      <c r="AB19" s="717"/>
    </row>
    <row r="20" spans="1:28">
      <c r="A20" s="387"/>
      <c r="B20" s="718" t="s">
        <v>271</v>
      </c>
      <c r="C20" s="715">
        <v>3760690.5530502186</v>
      </c>
      <c r="D20" s="715">
        <v>1644025.1529143667</v>
      </c>
      <c r="E20" s="715">
        <v>2618704.7569337152</v>
      </c>
      <c r="F20" s="716">
        <f>SUM(C20:E20)</f>
        <v>8023420.462898301</v>
      </c>
      <c r="G20" s="715">
        <v>1873813.1213734744</v>
      </c>
      <c r="H20" s="715">
        <v>3040867.1432889886</v>
      </c>
      <c r="I20" s="715">
        <v>1628260.8308936618</v>
      </c>
      <c r="J20" s="715">
        <v>1730422.6394324768</v>
      </c>
      <c r="K20" s="715">
        <v>2071527.4555077727</v>
      </c>
      <c r="L20" s="715">
        <v>1700834.0352659915</v>
      </c>
      <c r="M20" s="715">
        <v>1351159.686104248</v>
      </c>
      <c r="N20" s="715">
        <v>0</v>
      </c>
      <c r="O20" s="715">
        <v>140329.52275</v>
      </c>
      <c r="P20" s="716">
        <v>13537214.434616612</v>
      </c>
      <c r="Q20" s="716">
        <f>+F20+P20</f>
        <v>21560634.897514913</v>
      </c>
      <c r="S20" s="717"/>
      <c r="T20" s="717"/>
      <c r="U20" s="717"/>
      <c r="V20" s="717"/>
      <c r="W20" s="717"/>
      <c r="X20" s="717"/>
      <c r="Y20" s="717"/>
      <c r="Z20" s="717"/>
      <c r="AA20" s="717"/>
      <c r="AB20" s="717"/>
    </row>
    <row r="21" spans="1:28">
      <c r="A21" s="387"/>
      <c r="B21" s="718" t="s">
        <v>301</v>
      </c>
      <c r="C21" s="715">
        <v>170643.85034597659</v>
      </c>
      <c r="D21" s="715">
        <v>29891.649960804174</v>
      </c>
      <c r="E21" s="715">
        <v>3.0280000000000001E-2</v>
      </c>
      <c r="F21" s="716">
        <f>SUM(C21:E21)</f>
        <v>200535.53058678078</v>
      </c>
      <c r="G21" s="715">
        <v>19776.278035853553</v>
      </c>
      <c r="H21" s="715">
        <v>0</v>
      </c>
      <c r="I21" s="715">
        <v>0</v>
      </c>
      <c r="J21" s="715">
        <v>0</v>
      </c>
      <c r="K21" s="715">
        <v>0</v>
      </c>
      <c r="L21" s="715">
        <v>0</v>
      </c>
      <c r="M21" s="715">
        <v>0</v>
      </c>
      <c r="N21" s="715">
        <v>0</v>
      </c>
      <c r="O21" s="715">
        <v>0</v>
      </c>
      <c r="P21" s="716">
        <v>19776.278035853553</v>
      </c>
      <c r="Q21" s="716">
        <f>+F21+P21</f>
        <v>220311.80862263433</v>
      </c>
      <c r="S21" s="717"/>
      <c r="T21" s="717"/>
      <c r="U21" s="717"/>
      <c r="V21" s="717"/>
      <c r="W21" s="717"/>
      <c r="X21" s="717"/>
      <c r="Y21" s="717"/>
      <c r="Z21" s="717"/>
      <c r="AA21" s="717"/>
      <c r="AB21" s="717"/>
    </row>
    <row r="22" spans="1:28">
      <c r="A22" s="387"/>
      <c r="B22" s="714"/>
      <c r="C22" s="715"/>
      <c r="D22" s="715"/>
      <c r="E22" s="715"/>
      <c r="F22" s="715"/>
      <c r="G22" s="715"/>
      <c r="H22" s="715"/>
      <c r="I22" s="715"/>
      <c r="J22" s="715"/>
      <c r="K22" s="715"/>
      <c r="L22" s="715"/>
      <c r="M22" s="715"/>
      <c r="N22" s="715"/>
      <c r="O22" s="715"/>
      <c r="P22" s="720"/>
      <c r="Q22" s="721"/>
      <c r="S22" s="717"/>
      <c r="T22" s="717"/>
      <c r="U22" s="717"/>
      <c r="V22" s="717"/>
      <c r="W22" s="717"/>
      <c r="X22" s="717"/>
      <c r="Y22" s="717"/>
      <c r="Z22" s="717"/>
      <c r="AA22" s="717"/>
      <c r="AB22" s="717"/>
    </row>
    <row r="23" spans="1:28">
      <c r="A23" s="387"/>
      <c r="B23" s="722"/>
      <c r="C23" s="723"/>
      <c r="D23" s="723"/>
      <c r="E23" s="723"/>
      <c r="F23" s="723"/>
      <c r="G23" s="723"/>
      <c r="H23" s="723"/>
      <c r="I23" s="723"/>
      <c r="J23" s="723"/>
      <c r="K23" s="723"/>
      <c r="L23" s="723"/>
      <c r="M23" s="723"/>
      <c r="N23" s="723"/>
      <c r="O23" s="723"/>
      <c r="P23" s="715"/>
      <c r="Q23" s="716"/>
      <c r="S23" s="717"/>
      <c r="T23" s="717"/>
      <c r="U23" s="717"/>
      <c r="V23" s="717"/>
      <c r="W23" s="717"/>
      <c r="X23" s="717"/>
      <c r="Y23" s="717"/>
      <c r="Z23" s="717"/>
      <c r="AA23" s="717"/>
      <c r="AB23" s="717"/>
    </row>
    <row r="24" spans="1:28">
      <c r="A24" s="387"/>
      <c r="B24" s="714" t="s">
        <v>158</v>
      </c>
      <c r="C24" s="715">
        <f t="shared" ref="C24" si="11">+C25+C26</f>
        <v>139325.62566569456</v>
      </c>
      <c r="D24" s="715">
        <f t="shared" ref="D24" si="12">+D25+D26</f>
        <v>597964.40535901953</v>
      </c>
      <c r="E24" s="715">
        <f t="shared" ref="E24" si="13">+E25+E26</f>
        <v>2039680.5783036759</v>
      </c>
      <c r="F24" s="716">
        <f>+F25+F26</f>
        <v>2776970.6093283896</v>
      </c>
      <c r="G24" s="715">
        <f t="shared" ref="G24" si="14">+G25+G26</f>
        <v>859117.98070552968</v>
      </c>
      <c r="H24" s="715">
        <f t="shared" ref="H24:K24" si="15">+H25+H26</f>
        <v>532769.006278574</v>
      </c>
      <c r="I24" s="715">
        <f t="shared" si="15"/>
        <v>3157414.3762376714</v>
      </c>
      <c r="J24" s="715">
        <f t="shared" si="15"/>
        <v>853606.76736574539</v>
      </c>
      <c r="K24" s="715">
        <f t="shared" si="15"/>
        <v>520045.44034656533</v>
      </c>
      <c r="L24" s="715">
        <f t="shared" ref="L24:O24" si="16">+L25+L26</f>
        <v>3021958.6833653515</v>
      </c>
      <c r="M24" s="715">
        <f t="shared" si="16"/>
        <v>2217709.314501904</v>
      </c>
      <c r="N24" s="715">
        <f t="shared" si="16"/>
        <v>456713.91662854265</v>
      </c>
      <c r="O24" s="715">
        <f t="shared" si="16"/>
        <v>3154815.1897476716</v>
      </c>
      <c r="P24" s="716">
        <f>+P25+P26</f>
        <v>14774150.675177556</v>
      </c>
      <c r="Q24" s="716">
        <f t="shared" ref="Q24" si="17">+Q25+Q26</f>
        <v>17551121.284505945</v>
      </c>
      <c r="S24" s="717"/>
      <c r="T24" s="717"/>
      <c r="U24" s="717"/>
      <c r="V24" s="717"/>
      <c r="W24" s="717"/>
      <c r="X24" s="717"/>
      <c r="Y24" s="717"/>
      <c r="Z24" s="717"/>
      <c r="AA24" s="717"/>
      <c r="AB24" s="717"/>
    </row>
    <row r="25" spans="1:28">
      <c r="A25" s="387"/>
      <c r="B25" s="718" t="s">
        <v>271</v>
      </c>
      <c r="C25" s="715">
        <v>107170.01965909553</v>
      </c>
      <c r="D25" s="715">
        <v>154090.09854999997</v>
      </c>
      <c r="E25" s="715">
        <v>2009717.783037767</v>
      </c>
      <c r="F25" s="716">
        <f>SUM(C25:E25)</f>
        <v>2270977.9012468625</v>
      </c>
      <c r="G25" s="715">
        <v>830926.08992552967</v>
      </c>
      <c r="H25" s="715">
        <v>142118.69187099999</v>
      </c>
      <c r="I25" s="715">
        <v>3077840.4985076715</v>
      </c>
      <c r="J25" s="715">
        <v>822405.31504962535</v>
      </c>
      <c r="K25" s="715">
        <v>140515.29682999998</v>
      </c>
      <c r="L25" s="715">
        <v>2993578.3815176971</v>
      </c>
      <c r="M25" s="715">
        <v>2191152.3642719039</v>
      </c>
      <c r="N25" s="715">
        <v>140550.92405199999</v>
      </c>
      <c r="O25" s="715">
        <v>3076898.7211976717</v>
      </c>
      <c r="P25" s="716">
        <v>13415986.2832231</v>
      </c>
      <c r="Q25" s="716">
        <f>+F25+P25</f>
        <v>15686964.184469962</v>
      </c>
      <c r="S25" s="717"/>
      <c r="T25" s="717"/>
      <c r="U25" s="717"/>
      <c r="V25" s="717"/>
      <c r="W25" s="717"/>
      <c r="X25" s="717"/>
      <c r="Y25" s="717"/>
      <c r="Z25" s="717"/>
      <c r="AA25" s="717"/>
      <c r="AB25" s="717"/>
    </row>
    <row r="26" spans="1:28">
      <c r="A26" s="387"/>
      <c r="B26" s="718" t="s">
        <v>301</v>
      </c>
      <c r="C26" s="715">
        <v>32155.606006599028</v>
      </c>
      <c r="D26" s="715">
        <v>443874.30680901953</v>
      </c>
      <c r="E26" s="715">
        <v>29962.795265908786</v>
      </c>
      <c r="F26" s="716">
        <f>SUM(C26:E26)</f>
        <v>505992.70808152732</v>
      </c>
      <c r="G26" s="715">
        <v>28191.890780000002</v>
      </c>
      <c r="H26" s="715">
        <v>390650.31440757395</v>
      </c>
      <c r="I26" s="715">
        <v>79573.877729999964</v>
      </c>
      <c r="J26" s="715">
        <v>31201.452316120034</v>
      </c>
      <c r="K26" s="715">
        <v>379530.14351656532</v>
      </c>
      <c r="L26" s="715">
        <v>28380.301847654307</v>
      </c>
      <c r="M26" s="715">
        <v>26556.950230000002</v>
      </c>
      <c r="N26" s="715">
        <v>316162.99257654266</v>
      </c>
      <c r="O26" s="715">
        <v>77916.46855000002</v>
      </c>
      <c r="P26" s="716">
        <v>1358164.3919544562</v>
      </c>
      <c r="Q26" s="716">
        <f>+F26+P26</f>
        <v>1864157.1000359836</v>
      </c>
      <c r="S26" s="717"/>
      <c r="T26" s="717"/>
      <c r="U26" s="717"/>
      <c r="V26" s="717"/>
      <c r="W26" s="717"/>
      <c r="X26" s="717"/>
      <c r="Y26" s="717"/>
      <c r="Z26" s="717"/>
      <c r="AA26" s="717"/>
      <c r="AB26" s="717"/>
    </row>
    <row r="27" spans="1:28">
      <c r="A27" s="387"/>
      <c r="B27" s="719"/>
      <c r="C27" s="720"/>
      <c r="D27" s="720"/>
      <c r="E27" s="720"/>
      <c r="F27" s="720"/>
      <c r="G27" s="720"/>
      <c r="H27" s="720"/>
      <c r="I27" s="720"/>
      <c r="J27" s="720"/>
      <c r="K27" s="720"/>
      <c r="L27" s="720"/>
      <c r="M27" s="720"/>
      <c r="N27" s="720"/>
      <c r="O27" s="720"/>
      <c r="P27" s="720"/>
      <c r="Q27" s="721"/>
      <c r="S27" s="717"/>
      <c r="T27" s="717"/>
      <c r="U27" s="717"/>
      <c r="V27" s="717"/>
      <c r="W27" s="717"/>
      <c r="X27" s="717"/>
      <c r="Y27" s="717"/>
      <c r="Z27" s="717"/>
      <c r="AA27" s="717"/>
      <c r="AB27" s="717"/>
    </row>
    <row r="28" spans="1:28">
      <c r="A28" s="387"/>
      <c r="B28" s="714"/>
      <c r="C28" s="715"/>
      <c r="D28" s="715"/>
      <c r="E28" s="715"/>
      <c r="F28" s="715"/>
      <c r="G28" s="715"/>
      <c r="H28" s="715"/>
      <c r="I28" s="715"/>
      <c r="J28" s="715"/>
      <c r="K28" s="715"/>
      <c r="L28" s="715"/>
      <c r="M28" s="715"/>
      <c r="N28" s="715"/>
      <c r="O28" s="715"/>
      <c r="P28" s="715"/>
      <c r="Q28" s="716"/>
      <c r="S28" s="717"/>
      <c r="T28" s="717"/>
      <c r="U28" s="717"/>
      <c r="V28" s="717"/>
      <c r="W28" s="717"/>
      <c r="X28" s="717"/>
      <c r="Y28" s="717"/>
      <c r="Z28" s="717"/>
      <c r="AA28" s="717"/>
      <c r="AB28" s="717"/>
    </row>
    <row r="29" spans="1:28">
      <c r="A29" s="387"/>
      <c r="B29" s="714" t="s">
        <v>160</v>
      </c>
      <c r="C29" s="715">
        <f t="shared" ref="C29" si="18">+C30+C31</f>
        <v>4201.0498769856677</v>
      </c>
      <c r="D29" s="715">
        <f t="shared" ref="D29" si="19">+D30+D31</f>
        <v>8017.5677789807887</v>
      </c>
      <c r="E29" s="715">
        <f t="shared" ref="E29" si="20">+E30+E31</f>
        <v>23390.676528477132</v>
      </c>
      <c r="F29" s="716">
        <f>+F30+F31</f>
        <v>35609.294184443585</v>
      </c>
      <c r="G29" s="715">
        <f t="shared" ref="G29" si="21">+G30+G31</f>
        <v>178410.37927999999</v>
      </c>
      <c r="H29" s="715">
        <f t="shared" ref="H29:K29" si="22">+H30+H31</f>
        <v>192701.41356347027</v>
      </c>
      <c r="I29" s="715">
        <f t="shared" si="22"/>
        <v>209.22608743776965</v>
      </c>
      <c r="J29" s="715">
        <f t="shared" si="22"/>
        <v>5872.1349376072103</v>
      </c>
      <c r="K29" s="715">
        <f t="shared" si="22"/>
        <v>1886569.0981981908</v>
      </c>
      <c r="L29" s="715">
        <f t="shared" ref="L29:O29" si="23">+L30+L31</f>
        <v>21813.858608477127</v>
      </c>
      <c r="M29" s="715">
        <f t="shared" si="23"/>
        <v>176493.40930000003</v>
      </c>
      <c r="N29" s="715">
        <f t="shared" si="23"/>
        <v>150.82763030656974</v>
      </c>
      <c r="O29" s="715">
        <f t="shared" si="23"/>
        <v>209.90845608363759</v>
      </c>
      <c r="P29" s="716">
        <f>+P30+P31</f>
        <v>2462430.2560615735</v>
      </c>
      <c r="Q29" s="716">
        <f t="shared" ref="Q29" si="24">+Q30+Q31</f>
        <v>2498039.5502460171</v>
      </c>
      <c r="S29" s="717"/>
      <c r="T29" s="717"/>
      <c r="U29" s="717"/>
      <c r="V29" s="717"/>
      <c r="W29" s="717"/>
      <c r="X29" s="717"/>
      <c r="Y29" s="717"/>
      <c r="Z29" s="717"/>
      <c r="AA29" s="717"/>
      <c r="AB29" s="717"/>
    </row>
    <row r="30" spans="1:28">
      <c r="A30" s="387"/>
      <c r="B30" s="718" t="s">
        <v>271</v>
      </c>
      <c r="C30" s="715">
        <v>2686.4332072670404</v>
      </c>
      <c r="D30" s="715">
        <v>7470.1516806048348</v>
      </c>
      <c r="E30" s="715">
        <v>420.75657000000001</v>
      </c>
      <c r="F30" s="716">
        <f>SUM(C30:E30)</f>
        <v>10577.341457871875</v>
      </c>
      <c r="G30" s="715">
        <v>149779.83439</v>
      </c>
      <c r="H30" s="715">
        <v>192620.42389270684</v>
      </c>
      <c r="I30" s="715">
        <v>121.29997</v>
      </c>
      <c r="J30" s="715">
        <v>4238.2625478439631</v>
      </c>
      <c r="K30" s="715">
        <v>1554854.5720766122</v>
      </c>
      <c r="L30" s="715">
        <v>420.75657000000001</v>
      </c>
      <c r="M30" s="715">
        <v>149779.83508000002</v>
      </c>
      <c r="N30" s="715">
        <v>71.547292330311208</v>
      </c>
      <c r="O30" s="715">
        <v>121.29997</v>
      </c>
      <c r="P30" s="716">
        <v>2052007.8317894933</v>
      </c>
      <c r="Q30" s="716">
        <f>+F30+P30</f>
        <v>2062585.1732473653</v>
      </c>
      <c r="S30" s="717"/>
      <c r="T30" s="717"/>
      <c r="U30" s="717"/>
      <c r="V30" s="717"/>
      <c r="W30" s="717"/>
      <c r="X30" s="717"/>
      <c r="Y30" s="717"/>
      <c r="Z30" s="717"/>
      <c r="AA30" s="717"/>
      <c r="AB30" s="717"/>
    </row>
    <row r="31" spans="1:28">
      <c r="A31" s="387"/>
      <c r="B31" s="718" t="s">
        <v>301</v>
      </c>
      <c r="C31" s="715">
        <v>1514.6166697186275</v>
      </c>
      <c r="D31" s="715">
        <v>547.41609837595342</v>
      </c>
      <c r="E31" s="715">
        <v>22969.91995847713</v>
      </c>
      <c r="F31" s="716">
        <f>SUM(C31:E31)</f>
        <v>25031.952726571712</v>
      </c>
      <c r="G31" s="715">
        <v>28630.544889999997</v>
      </c>
      <c r="H31" s="715">
        <v>80.989670763429444</v>
      </c>
      <c r="I31" s="715">
        <v>87.926117437769662</v>
      </c>
      <c r="J31" s="715">
        <v>1633.8723897632467</v>
      </c>
      <c r="K31" s="715">
        <v>331714.52612157859</v>
      </c>
      <c r="L31" s="715">
        <v>21393.102038477125</v>
      </c>
      <c r="M31" s="715">
        <v>26713.574219999999</v>
      </c>
      <c r="N31" s="715">
        <v>79.280337976258551</v>
      </c>
      <c r="O31" s="715">
        <v>88.608486083637573</v>
      </c>
      <c r="P31" s="716">
        <v>410422.42427208007</v>
      </c>
      <c r="Q31" s="716">
        <f>+F31+P31</f>
        <v>435454.37699865177</v>
      </c>
      <c r="S31" s="717"/>
      <c r="T31" s="717"/>
      <c r="U31" s="717"/>
      <c r="V31" s="717"/>
      <c r="W31" s="717"/>
      <c r="X31" s="717"/>
      <c r="Y31" s="717"/>
      <c r="Z31" s="717"/>
      <c r="AA31" s="717"/>
      <c r="AB31" s="717"/>
    </row>
    <row r="32" spans="1:28">
      <c r="A32" s="387"/>
      <c r="B32" s="719"/>
      <c r="C32" s="720"/>
      <c r="D32" s="720"/>
      <c r="E32" s="720"/>
      <c r="F32" s="720"/>
      <c r="G32" s="720"/>
      <c r="H32" s="720"/>
      <c r="I32" s="720"/>
      <c r="J32" s="720"/>
      <c r="K32" s="720"/>
      <c r="L32" s="720"/>
      <c r="M32" s="720"/>
      <c r="N32" s="720"/>
      <c r="O32" s="720"/>
      <c r="P32" s="720"/>
      <c r="Q32" s="721"/>
      <c r="S32" s="717"/>
      <c r="T32" s="717"/>
      <c r="U32" s="717"/>
      <c r="V32" s="717"/>
      <c r="W32" s="717"/>
      <c r="X32" s="717"/>
      <c r="Y32" s="717"/>
      <c r="Z32" s="717"/>
      <c r="AA32" s="717"/>
      <c r="AB32" s="717"/>
    </row>
    <row r="33" spans="1:28">
      <c r="A33" s="387"/>
      <c r="B33" s="714"/>
      <c r="C33" s="715"/>
      <c r="D33" s="715"/>
      <c r="E33" s="715"/>
      <c r="F33" s="715"/>
      <c r="G33" s="715"/>
      <c r="H33" s="715"/>
      <c r="I33" s="715"/>
      <c r="J33" s="715"/>
      <c r="K33" s="715"/>
      <c r="L33" s="715"/>
      <c r="M33" s="715"/>
      <c r="N33" s="715"/>
      <c r="O33" s="715"/>
      <c r="P33" s="715"/>
      <c r="Q33" s="716"/>
      <c r="S33" s="717"/>
      <c r="T33" s="717"/>
      <c r="U33" s="717"/>
      <c r="V33" s="717"/>
      <c r="W33" s="717"/>
      <c r="X33" s="717"/>
      <c r="Y33" s="717"/>
      <c r="Z33" s="717"/>
      <c r="AA33" s="717"/>
      <c r="AB33" s="717"/>
    </row>
    <row r="34" spans="1:28">
      <c r="A34" s="387"/>
      <c r="B34" s="714" t="s">
        <v>580</v>
      </c>
      <c r="C34" s="715">
        <f t="shared" ref="C34" si="25">+C35+C36</f>
        <v>2964.6236002095011</v>
      </c>
      <c r="D34" s="715">
        <f t="shared" ref="D34" si="26">+D35+D36</f>
        <v>3037.8557970833758</v>
      </c>
      <c r="E34" s="715">
        <f t="shared" ref="E34" si="27">+E35+E36</f>
        <v>2964.6236002095011</v>
      </c>
      <c r="F34" s="716">
        <f>+F35+F36</f>
        <v>8967.1029975023775</v>
      </c>
      <c r="G34" s="715">
        <f t="shared" ref="G34" si="28">+G35+G36</f>
        <v>3037.8557970833758</v>
      </c>
      <c r="H34" s="715">
        <f t="shared" ref="H34:K34" si="29">+H35+H36</f>
        <v>3037.8557970833758</v>
      </c>
      <c r="I34" s="715">
        <f t="shared" si="29"/>
        <v>2818.1591993358679</v>
      </c>
      <c r="J34" s="715">
        <f t="shared" si="29"/>
        <v>3037.8557970833758</v>
      </c>
      <c r="K34" s="715">
        <f t="shared" si="29"/>
        <v>2964.6236002095011</v>
      </c>
      <c r="L34" s="715">
        <f t="shared" ref="L34:O34" si="30">+L35+L36</f>
        <v>3037.8557970833758</v>
      </c>
      <c r="M34" s="715">
        <f t="shared" si="30"/>
        <v>2964.6236002095011</v>
      </c>
      <c r="N34" s="715">
        <f t="shared" si="30"/>
        <v>3037.8557970833758</v>
      </c>
      <c r="O34" s="715">
        <f t="shared" si="30"/>
        <v>3037.8557970833758</v>
      </c>
      <c r="P34" s="716">
        <f>+P35+P36</f>
        <v>26974.541182255125</v>
      </c>
      <c r="Q34" s="716">
        <f t="shared" ref="Q34" si="31">+Q35+Q36</f>
        <v>35941.644179757503</v>
      </c>
      <c r="S34" s="717"/>
      <c r="T34" s="717"/>
      <c r="U34" s="717"/>
      <c r="V34" s="717"/>
      <c r="W34" s="717"/>
      <c r="X34" s="717"/>
      <c r="Y34" s="717"/>
      <c r="Z34" s="717"/>
      <c r="AA34" s="717"/>
      <c r="AB34" s="717"/>
    </row>
    <row r="35" spans="1:28">
      <c r="A35" s="387"/>
      <c r="B35" s="718" t="s">
        <v>271</v>
      </c>
      <c r="C35" s="715">
        <v>0</v>
      </c>
      <c r="D35" s="715">
        <v>0</v>
      </c>
      <c r="E35" s="715">
        <v>0</v>
      </c>
      <c r="F35" s="716">
        <f>SUM(C35:E35)</f>
        <v>0</v>
      </c>
      <c r="G35" s="715">
        <v>0</v>
      </c>
      <c r="H35" s="715">
        <v>0</v>
      </c>
      <c r="I35" s="715">
        <v>0</v>
      </c>
      <c r="J35" s="715">
        <v>0</v>
      </c>
      <c r="K35" s="715">
        <v>0</v>
      </c>
      <c r="L35" s="715">
        <v>0</v>
      </c>
      <c r="M35" s="715">
        <v>0</v>
      </c>
      <c r="N35" s="715">
        <v>0</v>
      </c>
      <c r="O35" s="715">
        <v>0</v>
      </c>
      <c r="P35" s="716">
        <v>0</v>
      </c>
      <c r="Q35" s="716">
        <f>+F35+P35</f>
        <v>0</v>
      </c>
      <c r="S35" s="717"/>
      <c r="T35" s="717"/>
      <c r="U35" s="717"/>
      <c r="V35" s="717"/>
      <c r="W35" s="717"/>
      <c r="X35" s="717"/>
      <c r="Y35" s="717"/>
      <c r="Z35" s="717"/>
      <c r="AA35" s="717"/>
      <c r="AB35" s="717"/>
    </row>
    <row r="36" spans="1:28">
      <c r="A36" s="387"/>
      <c r="B36" s="718" t="s">
        <v>301</v>
      </c>
      <c r="C36" s="715">
        <v>2964.6236002095011</v>
      </c>
      <c r="D36" s="715">
        <v>3037.8557970833758</v>
      </c>
      <c r="E36" s="715">
        <v>2964.6236002095011</v>
      </c>
      <c r="F36" s="716">
        <f>SUM(C36:E36)</f>
        <v>8967.1029975023775</v>
      </c>
      <c r="G36" s="715">
        <v>3037.8557970833758</v>
      </c>
      <c r="H36" s="715">
        <v>3037.8557970833758</v>
      </c>
      <c r="I36" s="715">
        <v>2818.1591993358679</v>
      </c>
      <c r="J36" s="715">
        <v>3037.8557970833758</v>
      </c>
      <c r="K36" s="715">
        <v>2964.6236002095011</v>
      </c>
      <c r="L36" s="715">
        <v>3037.8557970833758</v>
      </c>
      <c r="M36" s="715">
        <v>2964.6236002095011</v>
      </c>
      <c r="N36" s="715">
        <v>3037.8557970833758</v>
      </c>
      <c r="O36" s="715">
        <v>3037.8557970833758</v>
      </c>
      <c r="P36" s="716">
        <v>26974.541182255125</v>
      </c>
      <c r="Q36" s="716">
        <f>+F36+P36</f>
        <v>35941.644179757503</v>
      </c>
      <c r="S36" s="717"/>
      <c r="T36" s="717"/>
      <c r="U36" s="717"/>
      <c r="V36" s="717"/>
      <c r="W36" s="717"/>
      <c r="X36" s="717"/>
      <c r="Y36" s="717"/>
      <c r="Z36" s="717"/>
      <c r="AA36" s="717"/>
      <c r="AB36" s="717"/>
    </row>
    <row r="37" spans="1:28">
      <c r="A37" s="387"/>
      <c r="B37" s="719"/>
      <c r="C37" s="720"/>
      <c r="D37" s="720"/>
      <c r="E37" s="720"/>
      <c r="F37" s="720"/>
      <c r="G37" s="720"/>
      <c r="H37" s="720"/>
      <c r="I37" s="720"/>
      <c r="J37" s="720"/>
      <c r="K37" s="720"/>
      <c r="L37" s="720"/>
      <c r="M37" s="720"/>
      <c r="N37" s="720"/>
      <c r="O37" s="720"/>
      <c r="P37" s="720"/>
      <c r="Q37" s="721"/>
      <c r="S37" s="717"/>
      <c r="T37" s="717"/>
      <c r="U37" s="717"/>
      <c r="V37" s="717"/>
      <c r="W37" s="717"/>
      <c r="X37" s="717"/>
      <c r="Y37" s="717"/>
      <c r="Z37" s="717"/>
      <c r="AA37" s="717"/>
      <c r="AB37" s="717"/>
    </row>
    <row r="38" spans="1:28">
      <c r="A38" s="387"/>
      <c r="B38" s="718"/>
      <c r="C38" s="715"/>
      <c r="D38" s="715"/>
      <c r="E38" s="715"/>
      <c r="F38" s="715"/>
      <c r="G38" s="715"/>
      <c r="H38" s="715"/>
      <c r="I38" s="715"/>
      <c r="J38" s="715"/>
      <c r="K38" s="715"/>
      <c r="L38" s="715"/>
      <c r="M38" s="715"/>
      <c r="N38" s="715"/>
      <c r="O38" s="715"/>
      <c r="P38" s="715"/>
      <c r="Q38" s="716"/>
      <c r="S38" s="717"/>
      <c r="T38" s="717"/>
      <c r="U38" s="717"/>
      <c r="V38" s="717"/>
      <c r="W38" s="717"/>
      <c r="X38" s="717"/>
      <c r="Y38" s="717"/>
      <c r="Z38" s="717"/>
      <c r="AA38" s="717"/>
      <c r="AB38" s="717"/>
    </row>
    <row r="39" spans="1:28">
      <c r="A39" s="387"/>
      <c r="B39" s="718" t="s">
        <v>161</v>
      </c>
      <c r="C39" s="715">
        <f t="shared" ref="C39" si="32">+C40+C41</f>
        <v>3824.5685733699979</v>
      </c>
      <c r="D39" s="715">
        <f t="shared" ref="D39" si="33">+D40+D41</f>
        <v>25178.515892420375</v>
      </c>
      <c r="E39" s="715">
        <f t="shared" ref="E39" si="34">+E40+E41</f>
        <v>1368069.4488799747</v>
      </c>
      <c r="F39" s="716">
        <f>+F40+F41</f>
        <v>1397072.5333457652</v>
      </c>
      <c r="G39" s="715">
        <f t="shared" ref="G39" si="35">+G40+G41</f>
        <v>1028.4722328951862</v>
      </c>
      <c r="H39" s="715">
        <f t="shared" ref="H39:K39" si="36">+H40+H41</f>
        <v>2298.3769346902068</v>
      </c>
      <c r="I39" s="715">
        <f t="shared" si="36"/>
        <v>15.236100874340632</v>
      </c>
      <c r="J39" s="715">
        <f t="shared" si="36"/>
        <v>5761.094845795722</v>
      </c>
      <c r="K39" s="715">
        <f t="shared" si="36"/>
        <v>26294.111429466822</v>
      </c>
      <c r="L39" s="715">
        <f t="shared" ref="L39:O39" si="37">+L40+L41</f>
        <v>762.67979087434071</v>
      </c>
      <c r="M39" s="715">
        <f t="shared" si="37"/>
        <v>1016.8262572148153</v>
      </c>
      <c r="N39" s="715">
        <f t="shared" si="37"/>
        <v>2281.2102525825048</v>
      </c>
      <c r="O39" s="715">
        <f t="shared" si="37"/>
        <v>15.236100874340632</v>
      </c>
      <c r="P39" s="716">
        <f>+P40+P41</f>
        <v>39473.243945268274</v>
      </c>
      <c r="Q39" s="716">
        <f t="shared" ref="Q39" si="38">+Q40+Q41</f>
        <v>1436545.7772910334</v>
      </c>
      <c r="S39" s="717"/>
      <c r="T39" s="717"/>
      <c r="U39" s="717"/>
      <c r="V39" s="717"/>
      <c r="W39" s="717"/>
      <c r="X39" s="717"/>
      <c r="Y39" s="717"/>
      <c r="Z39" s="717"/>
      <c r="AA39" s="717"/>
      <c r="AB39" s="717"/>
    </row>
    <row r="40" spans="1:28">
      <c r="A40" s="387"/>
      <c r="B40" s="718" t="s">
        <v>271</v>
      </c>
      <c r="C40" s="715">
        <v>3008.6361145371557</v>
      </c>
      <c r="D40" s="715">
        <v>23280.779839506846</v>
      </c>
      <c r="E40" s="715">
        <v>1367958.3187721591</v>
      </c>
      <c r="F40" s="716">
        <f>SUM(C40:E40)</f>
        <v>1394247.7347262031</v>
      </c>
      <c r="G40" s="715">
        <v>942.97015055431075</v>
      </c>
      <c r="H40" s="715">
        <v>2146.2277318434353</v>
      </c>
      <c r="I40" s="715">
        <v>13.609603422935184</v>
      </c>
      <c r="J40" s="715">
        <v>4913.5326981933467</v>
      </c>
      <c r="K40" s="715">
        <v>24524.280643277292</v>
      </c>
      <c r="L40" s="715">
        <v>662.45542083459793</v>
      </c>
      <c r="M40" s="715">
        <v>943.46888969514453</v>
      </c>
      <c r="N40" s="715">
        <v>2146.7059895752072</v>
      </c>
      <c r="O40" s="715">
        <v>13.995239745646362</v>
      </c>
      <c r="P40" s="716">
        <v>36307.24636714191</v>
      </c>
      <c r="Q40" s="716">
        <f>+F40+P40</f>
        <v>1430554.981093345</v>
      </c>
      <c r="S40" s="717"/>
      <c r="T40" s="717"/>
      <c r="U40" s="717"/>
      <c r="V40" s="717"/>
      <c r="W40" s="717"/>
      <c r="X40" s="717"/>
      <c r="Y40" s="717"/>
      <c r="Z40" s="717"/>
      <c r="AA40" s="717"/>
      <c r="AB40" s="717"/>
    </row>
    <row r="41" spans="1:28">
      <c r="A41" s="387"/>
      <c r="B41" s="718" t="s">
        <v>301</v>
      </c>
      <c r="C41" s="715">
        <v>815.93245883284237</v>
      </c>
      <c r="D41" s="715">
        <v>1897.7360529135287</v>
      </c>
      <c r="E41" s="715">
        <v>111.13010781559362</v>
      </c>
      <c r="F41" s="716">
        <f>SUM(C41:E41)</f>
        <v>2824.7986195619646</v>
      </c>
      <c r="G41" s="715">
        <v>85.50208234087529</v>
      </c>
      <c r="H41" s="715">
        <v>152.14920284677129</v>
      </c>
      <c r="I41" s="715">
        <v>1.6264974514054487</v>
      </c>
      <c r="J41" s="715">
        <v>847.56214760237481</v>
      </c>
      <c r="K41" s="715">
        <v>1769.8307861895312</v>
      </c>
      <c r="L41" s="715">
        <v>100.22437003974275</v>
      </c>
      <c r="M41" s="715">
        <v>73.357367519670845</v>
      </c>
      <c r="N41" s="715">
        <v>134.50426300729754</v>
      </c>
      <c r="O41" s="715">
        <v>1.2408611286942701</v>
      </c>
      <c r="P41" s="716">
        <v>3165.9975781263634</v>
      </c>
      <c r="Q41" s="716">
        <f>+F41+P41</f>
        <v>5990.796197688328</v>
      </c>
      <c r="S41" s="717"/>
      <c r="T41" s="717"/>
      <c r="U41" s="717"/>
      <c r="V41" s="717"/>
      <c r="W41" s="717"/>
      <c r="X41" s="717"/>
      <c r="Y41" s="717"/>
      <c r="Z41" s="717"/>
      <c r="AA41" s="717"/>
      <c r="AB41" s="717"/>
    </row>
    <row r="42" spans="1:28">
      <c r="A42" s="387"/>
      <c r="B42" s="724"/>
      <c r="C42" s="720"/>
      <c r="D42" s="720"/>
      <c r="E42" s="720"/>
      <c r="F42" s="720"/>
      <c r="G42" s="720"/>
      <c r="H42" s="720"/>
      <c r="I42" s="720"/>
      <c r="J42" s="720"/>
      <c r="K42" s="720"/>
      <c r="L42" s="720"/>
      <c r="M42" s="720"/>
      <c r="N42" s="720"/>
      <c r="O42" s="720"/>
      <c r="P42" s="720"/>
      <c r="Q42" s="721"/>
      <c r="S42" s="717"/>
      <c r="T42" s="717"/>
      <c r="U42" s="717"/>
      <c r="V42" s="717"/>
      <c r="W42" s="717"/>
      <c r="X42" s="717"/>
      <c r="Y42" s="717"/>
      <c r="Z42" s="717"/>
      <c r="AA42" s="717"/>
      <c r="AB42" s="717"/>
    </row>
    <row r="43" spans="1:28">
      <c r="A43" s="387"/>
      <c r="B43" s="718"/>
      <c r="C43" s="715"/>
      <c r="D43" s="715"/>
      <c r="E43" s="715"/>
      <c r="F43" s="715"/>
      <c r="G43" s="715"/>
      <c r="H43" s="715"/>
      <c r="I43" s="715"/>
      <c r="J43" s="715"/>
      <c r="K43" s="715"/>
      <c r="L43" s="715"/>
      <c r="M43" s="715"/>
      <c r="N43" s="715"/>
      <c r="O43" s="715"/>
      <c r="P43" s="715"/>
      <c r="Q43" s="716"/>
      <c r="S43" s="717"/>
      <c r="T43" s="717"/>
      <c r="U43" s="717"/>
      <c r="V43" s="717"/>
      <c r="W43" s="717"/>
      <c r="X43" s="717"/>
      <c r="Y43" s="717"/>
      <c r="Z43" s="717"/>
      <c r="AA43" s="717"/>
      <c r="AB43" s="717"/>
    </row>
    <row r="44" spans="1:28">
      <c r="A44" s="387"/>
      <c r="B44" s="725" t="s">
        <v>677</v>
      </c>
      <c r="C44" s="715">
        <f t="shared" ref="C44" si="39">+C45+C46</f>
        <v>3856.7505200000001</v>
      </c>
      <c r="D44" s="715">
        <f t="shared" ref="D44" si="40">+D45+D46</f>
        <v>21217.563327979155</v>
      </c>
      <c r="E44" s="715">
        <f t="shared" ref="E44" si="41">+E45+E46</f>
        <v>1667175.8599237464</v>
      </c>
      <c r="F44" s="716">
        <f>+F45+F46</f>
        <v>1692250.1737717255</v>
      </c>
      <c r="G44" s="715">
        <f t="shared" ref="G44" si="42">+G45+G46</f>
        <v>3802.7060900000001</v>
      </c>
      <c r="H44" s="715">
        <f t="shared" ref="H44:K44" si="43">+H45+H46</f>
        <v>3792.43579</v>
      </c>
      <c r="I44" s="715">
        <f t="shared" si="43"/>
        <v>3770.7852000000003</v>
      </c>
      <c r="J44" s="715">
        <f t="shared" si="43"/>
        <v>3754.4651699999999</v>
      </c>
      <c r="K44" s="715">
        <f t="shared" si="43"/>
        <v>3735.92247</v>
      </c>
      <c r="L44" s="715">
        <f t="shared" ref="L44:O44" si="44">+L45+L46</f>
        <v>3721.7158100000001</v>
      </c>
      <c r="M44" s="715">
        <f t="shared" si="44"/>
        <v>3701.6779200000001</v>
      </c>
      <c r="N44" s="715">
        <f t="shared" si="44"/>
        <v>1894.55367</v>
      </c>
      <c r="O44" s="715">
        <f t="shared" si="44"/>
        <v>1525.6725299999998</v>
      </c>
      <c r="P44" s="716">
        <f>+P45+P46</f>
        <v>29699.934649999992</v>
      </c>
      <c r="Q44" s="716">
        <f t="shared" ref="Q44" si="45">+Q45+Q46</f>
        <v>1721950.1084217255</v>
      </c>
      <c r="S44" s="717"/>
      <c r="T44" s="717"/>
      <c r="U44" s="717"/>
      <c r="V44" s="717"/>
      <c r="W44" s="717"/>
      <c r="X44" s="717"/>
      <c r="Y44" s="717"/>
      <c r="Z44" s="717"/>
      <c r="AA44" s="717"/>
      <c r="AB44" s="717"/>
    </row>
    <row r="45" spans="1:28">
      <c r="A45" s="387"/>
      <c r="B45" s="718" t="s">
        <v>271</v>
      </c>
      <c r="C45" s="715">
        <v>3656.4954600000001</v>
      </c>
      <c r="D45" s="715">
        <v>21027.659327979156</v>
      </c>
      <c r="E45" s="715">
        <v>1667007.5130837464</v>
      </c>
      <c r="F45" s="716">
        <f>SUM(C45:E45)</f>
        <v>1691691.6678717255</v>
      </c>
      <c r="G45" s="715">
        <v>3656.4954600000001</v>
      </c>
      <c r="H45" s="715">
        <v>3656.4954600000001</v>
      </c>
      <c r="I45" s="715">
        <v>3656.4954600000001</v>
      </c>
      <c r="J45" s="715">
        <v>3656.4954600000001</v>
      </c>
      <c r="K45" s="715">
        <v>3656.4954600000001</v>
      </c>
      <c r="L45" s="715">
        <v>3656.4954600000001</v>
      </c>
      <c r="M45" s="715">
        <v>3656.4954600000001</v>
      </c>
      <c r="N45" s="715">
        <v>1867.03721</v>
      </c>
      <c r="O45" s="715">
        <v>1507.7037999999998</v>
      </c>
      <c r="P45" s="716">
        <v>28970.209229999993</v>
      </c>
      <c r="Q45" s="716">
        <f>+F45+P45</f>
        <v>1720661.8771017254</v>
      </c>
      <c r="S45" s="717"/>
      <c r="T45" s="717"/>
      <c r="U45" s="717"/>
      <c r="V45" s="717"/>
      <c r="W45" s="717"/>
      <c r="X45" s="717"/>
      <c r="Y45" s="717"/>
      <c r="Z45" s="717"/>
      <c r="AA45" s="717"/>
      <c r="AB45" s="717"/>
    </row>
    <row r="46" spans="1:28">
      <c r="A46" s="387"/>
      <c r="B46" s="718" t="s">
        <v>301</v>
      </c>
      <c r="C46" s="715">
        <v>200.25505999999999</v>
      </c>
      <c r="D46" s="715">
        <v>189.904</v>
      </c>
      <c r="E46" s="715">
        <v>168.34683999999996</v>
      </c>
      <c r="F46" s="716">
        <f>SUM(C46:E46)</f>
        <v>558.50589999999988</v>
      </c>
      <c r="G46" s="715">
        <v>146.21063000000001</v>
      </c>
      <c r="H46" s="715">
        <v>135.94032999999999</v>
      </c>
      <c r="I46" s="715">
        <v>114.28973999999999</v>
      </c>
      <c r="J46" s="715">
        <v>97.969709999999992</v>
      </c>
      <c r="K46" s="715">
        <v>79.42701000000001</v>
      </c>
      <c r="L46" s="715">
        <v>65.22035000000001</v>
      </c>
      <c r="M46" s="715">
        <v>45.182459999999999</v>
      </c>
      <c r="N46" s="715">
        <v>27.516459999999999</v>
      </c>
      <c r="O46" s="715">
        <v>17.968730000000001</v>
      </c>
      <c r="P46" s="716">
        <v>729.7254200000001</v>
      </c>
      <c r="Q46" s="716">
        <f>+F46+P46</f>
        <v>1288.2313199999999</v>
      </c>
      <c r="S46" s="717"/>
      <c r="T46" s="717"/>
      <c r="U46" s="717"/>
      <c r="V46" s="717"/>
      <c r="W46" s="717"/>
      <c r="X46" s="717"/>
      <c r="Y46" s="717"/>
      <c r="Z46" s="717"/>
      <c r="AA46" s="717"/>
      <c r="AB46" s="717"/>
    </row>
    <row r="47" spans="1:28">
      <c r="A47" s="387"/>
      <c r="B47" s="724"/>
      <c r="C47" s="720"/>
      <c r="D47" s="720"/>
      <c r="E47" s="720"/>
      <c r="F47" s="720"/>
      <c r="G47" s="720"/>
      <c r="H47" s="720"/>
      <c r="I47" s="720"/>
      <c r="J47" s="720"/>
      <c r="K47" s="720"/>
      <c r="L47" s="720"/>
      <c r="M47" s="720"/>
      <c r="N47" s="720"/>
      <c r="O47" s="720"/>
      <c r="P47" s="720"/>
      <c r="Q47" s="721"/>
      <c r="S47" s="717"/>
      <c r="T47" s="717"/>
      <c r="U47" s="717"/>
      <c r="V47" s="717"/>
      <c r="W47" s="717"/>
      <c r="X47" s="717"/>
      <c r="Y47" s="717"/>
      <c r="Z47" s="717"/>
      <c r="AA47" s="717"/>
      <c r="AB47" s="717"/>
    </row>
    <row r="48" spans="1:28">
      <c r="A48" s="387"/>
      <c r="B48" s="718"/>
      <c r="C48" s="715"/>
      <c r="D48" s="715"/>
      <c r="E48" s="715"/>
      <c r="F48" s="715"/>
      <c r="G48" s="715"/>
      <c r="H48" s="715"/>
      <c r="I48" s="715"/>
      <c r="J48" s="715"/>
      <c r="K48" s="715"/>
      <c r="L48" s="715"/>
      <c r="M48" s="715"/>
      <c r="N48" s="715"/>
      <c r="O48" s="715"/>
      <c r="P48" s="715"/>
      <c r="Q48" s="716"/>
      <c r="S48" s="717"/>
      <c r="T48" s="717"/>
      <c r="U48" s="717"/>
      <c r="V48" s="717"/>
      <c r="W48" s="717"/>
      <c r="X48" s="717"/>
      <c r="Y48" s="717"/>
      <c r="Z48" s="717"/>
      <c r="AA48" s="717"/>
      <c r="AB48" s="717"/>
    </row>
    <row r="49" spans="1:28">
      <c r="A49" s="387"/>
      <c r="B49" s="725" t="s">
        <v>364</v>
      </c>
      <c r="C49" s="715">
        <f t="shared" ref="C49" si="46">+C50+C51</f>
        <v>0</v>
      </c>
      <c r="D49" s="715">
        <f t="shared" ref="D49" si="47">+D50+D51</f>
        <v>0</v>
      </c>
      <c r="E49" s="715">
        <f t="shared" ref="E49" si="48">+E50+E51</f>
        <v>0</v>
      </c>
      <c r="F49" s="716">
        <f>+F50+F51</f>
        <v>0</v>
      </c>
      <c r="G49" s="715">
        <f t="shared" ref="G49" si="49">+G50+G51</f>
        <v>0</v>
      </c>
      <c r="H49" s="715">
        <f t="shared" ref="H49:K49" si="50">+H50+H51</f>
        <v>0</v>
      </c>
      <c r="I49" s="715">
        <f t="shared" si="50"/>
        <v>3174.3628071700623</v>
      </c>
      <c r="J49" s="715">
        <f t="shared" si="50"/>
        <v>0</v>
      </c>
      <c r="K49" s="715">
        <f t="shared" si="50"/>
        <v>0</v>
      </c>
      <c r="L49" s="715">
        <f t="shared" ref="L49:O49" si="51">+L50+L51</f>
        <v>0</v>
      </c>
      <c r="M49" s="715">
        <f t="shared" si="51"/>
        <v>0</v>
      </c>
      <c r="N49" s="715">
        <f t="shared" si="51"/>
        <v>0</v>
      </c>
      <c r="O49" s="715">
        <f t="shared" si="51"/>
        <v>3174.3628071700623</v>
      </c>
      <c r="P49" s="716">
        <f>+P50+P51</f>
        <v>6348.7256143401246</v>
      </c>
      <c r="Q49" s="716">
        <f t="shared" ref="Q49" si="52">+Q50+Q51</f>
        <v>6348.7256143401246</v>
      </c>
      <c r="S49" s="717"/>
      <c r="T49" s="717"/>
      <c r="U49" s="717"/>
      <c r="V49" s="717"/>
      <c r="W49" s="717"/>
      <c r="X49" s="717"/>
      <c r="Y49" s="717"/>
      <c r="Z49" s="717"/>
      <c r="AA49" s="717"/>
      <c r="AB49" s="717"/>
    </row>
    <row r="50" spans="1:28">
      <c r="A50" s="387"/>
      <c r="B50" s="718" t="s">
        <v>271</v>
      </c>
      <c r="C50" s="715">
        <v>0</v>
      </c>
      <c r="D50" s="715">
        <v>0</v>
      </c>
      <c r="E50" s="715">
        <v>0</v>
      </c>
      <c r="F50" s="716">
        <f>SUM(C50:E50)</f>
        <v>0</v>
      </c>
      <c r="G50" s="715">
        <v>0</v>
      </c>
      <c r="H50" s="715">
        <v>0</v>
      </c>
      <c r="I50" s="715">
        <v>0</v>
      </c>
      <c r="J50" s="715">
        <v>0</v>
      </c>
      <c r="K50" s="715">
        <v>0</v>
      </c>
      <c r="L50" s="715">
        <v>0</v>
      </c>
      <c r="M50" s="715">
        <v>0</v>
      </c>
      <c r="N50" s="715">
        <v>0</v>
      </c>
      <c r="O50" s="715">
        <v>0</v>
      </c>
      <c r="P50" s="716">
        <v>0</v>
      </c>
      <c r="Q50" s="716">
        <f>+F50+P50</f>
        <v>0</v>
      </c>
      <c r="S50" s="717"/>
      <c r="T50" s="717"/>
      <c r="U50" s="717"/>
      <c r="V50" s="717"/>
      <c r="W50" s="717"/>
      <c r="X50" s="717"/>
      <c r="Y50" s="717"/>
      <c r="Z50" s="717"/>
      <c r="AA50" s="717"/>
      <c r="AB50" s="717"/>
    </row>
    <row r="51" spans="1:28">
      <c r="A51" s="387"/>
      <c r="B51" s="718" t="s">
        <v>301</v>
      </c>
      <c r="C51" s="715">
        <v>0</v>
      </c>
      <c r="D51" s="715">
        <v>0</v>
      </c>
      <c r="E51" s="715">
        <v>0</v>
      </c>
      <c r="F51" s="716">
        <f>SUM(C51:E51)</f>
        <v>0</v>
      </c>
      <c r="G51" s="715">
        <v>0</v>
      </c>
      <c r="H51" s="715">
        <v>0</v>
      </c>
      <c r="I51" s="715">
        <v>3174.3628071700623</v>
      </c>
      <c r="J51" s="715">
        <v>0</v>
      </c>
      <c r="K51" s="715">
        <v>0</v>
      </c>
      <c r="L51" s="715">
        <v>0</v>
      </c>
      <c r="M51" s="715">
        <v>0</v>
      </c>
      <c r="N51" s="715">
        <v>0</v>
      </c>
      <c r="O51" s="715">
        <v>3174.3628071700623</v>
      </c>
      <c r="P51" s="716">
        <v>6348.7256143401246</v>
      </c>
      <c r="Q51" s="716">
        <f>+F51+P51</f>
        <v>6348.7256143401246</v>
      </c>
      <c r="S51" s="717"/>
      <c r="T51" s="717"/>
      <c r="U51" s="717"/>
      <c r="V51" s="717"/>
      <c r="W51" s="717"/>
      <c r="X51" s="717"/>
      <c r="Y51" s="717"/>
      <c r="Z51" s="717"/>
      <c r="AA51" s="717"/>
      <c r="AB51" s="717"/>
    </row>
    <row r="52" spans="1:28">
      <c r="A52" s="387"/>
      <c r="B52" s="724"/>
      <c r="C52" s="720"/>
      <c r="D52" s="720"/>
      <c r="E52" s="720"/>
      <c r="F52" s="720"/>
      <c r="G52" s="720"/>
      <c r="H52" s="720"/>
      <c r="I52" s="720"/>
      <c r="J52" s="720"/>
      <c r="K52" s="720"/>
      <c r="L52" s="720"/>
      <c r="M52" s="720"/>
      <c r="N52" s="720"/>
      <c r="O52" s="720"/>
      <c r="P52" s="720"/>
      <c r="Q52" s="721"/>
      <c r="S52" s="717"/>
      <c r="T52" s="717"/>
      <c r="U52" s="717"/>
      <c r="V52" s="717"/>
      <c r="W52" s="717"/>
      <c r="X52" s="717"/>
      <c r="Y52" s="717"/>
      <c r="Z52" s="717"/>
      <c r="AA52" s="717"/>
      <c r="AB52" s="717"/>
    </row>
    <row r="53" spans="1:28">
      <c r="A53" s="387"/>
      <c r="B53" s="725"/>
      <c r="C53" s="715"/>
      <c r="D53" s="715"/>
      <c r="E53" s="715"/>
      <c r="F53" s="715"/>
      <c r="G53" s="715"/>
      <c r="H53" s="715"/>
      <c r="I53" s="715"/>
      <c r="J53" s="715"/>
      <c r="K53" s="715"/>
      <c r="L53" s="715"/>
      <c r="M53" s="715"/>
      <c r="N53" s="715"/>
      <c r="O53" s="715"/>
      <c r="P53" s="715"/>
      <c r="Q53" s="716"/>
      <c r="S53" s="717"/>
      <c r="T53" s="717"/>
      <c r="U53" s="717"/>
      <c r="V53" s="717"/>
      <c r="W53" s="717"/>
      <c r="X53" s="717"/>
      <c r="Y53" s="717"/>
      <c r="Z53" s="717"/>
      <c r="AA53" s="717"/>
      <c r="AB53" s="717"/>
    </row>
    <row r="54" spans="1:28">
      <c r="A54" s="387"/>
      <c r="B54" s="714" t="s">
        <v>159</v>
      </c>
      <c r="C54" s="715">
        <f t="shared" ref="C54" si="53">+C55+C56</f>
        <v>0</v>
      </c>
      <c r="D54" s="715">
        <f t="shared" ref="D54" si="54">+D55+D56</f>
        <v>0</v>
      </c>
      <c r="E54" s="715">
        <f t="shared" ref="E54" si="55">+E55+E56</f>
        <v>0</v>
      </c>
      <c r="F54" s="716">
        <f>+F55+F56</f>
        <v>0</v>
      </c>
      <c r="G54" s="715">
        <f t="shared" ref="G54" si="56">+G55+G56</f>
        <v>0</v>
      </c>
      <c r="H54" s="715">
        <f t="shared" ref="H54:K54" si="57">+H55+H56</f>
        <v>405124.82908796275</v>
      </c>
      <c r="I54" s="715">
        <f t="shared" si="57"/>
        <v>2232433.7245049882</v>
      </c>
      <c r="J54" s="715">
        <f t="shared" si="57"/>
        <v>1057375.8039195829</v>
      </c>
      <c r="K54" s="715">
        <f t="shared" si="57"/>
        <v>229401.93447105889</v>
      </c>
      <c r="L54" s="715">
        <f t="shared" ref="L54:O54" si="58">+L55+L56</f>
        <v>412214.51359700202</v>
      </c>
      <c r="M54" s="715">
        <f t="shared" si="58"/>
        <v>1357168.1774446755</v>
      </c>
      <c r="N54" s="715">
        <f t="shared" si="58"/>
        <v>0</v>
      </c>
      <c r="O54" s="715">
        <f t="shared" si="58"/>
        <v>282372.00587431004</v>
      </c>
      <c r="P54" s="716">
        <f>+P55+P56</f>
        <v>5976090.9888995793</v>
      </c>
      <c r="Q54" s="716">
        <f t="shared" ref="Q54" si="59">+Q55+Q56</f>
        <v>5976090.9888995793</v>
      </c>
      <c r="S54" s="717"/>
      <c r="T54" s="717"/>
      <c r="U54" s="717"/>
      <c r="V54" s="717"/>
      <c r="W54" s="717"/>
      <c r="X54" s="717"/>
      <c r="Y54" s="717"/>
      <c r="Z54" s="717"/>
      <c r="AA54" s="717"/>
      <c r="AB54" s="717"/>
    </row>
    <row r="55" spans="1:28">
      <c r="A55" s="387"/>
      <c r="B55" s="718" t="s">
        <v>271</v>
      </c>
      <c r="C55" s="715">
        <v>0</v>
      </c>
      <c r="D55" s="715">
        <v>0</v>
      </c>
      <c r="E55" s="715">
        <v>0</v>
      </c>
      <c r="F55" s="716">
        <f>SUM(C55:E55)</f>
        <v>0</v>
      </c>
      <c r="G55" s="715">
        <v>0</v>
      </c>
      <c r="H55" s="715">
        <v>405124.82908796275</v>
      </c>
      <c r="I55" s="715">
        <v>2232433.7245049882</v>
      </c>
      <c r="J55" s="715">
        <v>1057375.8039195829</v>
      </c>
      <c r="K55" s="715">
        <v>229401.93447105889</v>
      </c>
      <c r="L55" s="715">
        <v>412214.51359700202</v>
      </c>
      <c r="M55" s="715">
        <v>1357168.1774446755</v>
      </c>
      <c r="N55" s="715">
        <v>0</v>
      </c>
      <c r="O55" s="715">
        <v>282372.00587431004</v>
      </c>
      <c r="P55" s="716">
        <v>5976090.9888995793</v>
      </c>
      <c r="Q55" s="716">
        <f>+F55+P55</f>
        <v>5976090.9888995793</v>
      </c>
      <c r="S55" s="717"/>
      <c r="T55" s="717"/>
      <c r="U55" s="717"/>
      <c r="V55" s="717"/>
      <c r="W55" s="717"/>
      <c r="X55" s="717"/>
      <c r="Y55" s="717"/>
      <c r="Z55" s="717"/>
      <c r="AA55" s="717"/>
      <c r="AB55" s="717"/>
    </row>
    <row r="56" spans="1:28">
      <c r="A56" s="387"/>
      <c r="B56" s="718" t="s">
        <v>301</v>
      </c>
      <c r="C56" s="715">
        <v>0</v>
      </c>
      <c r="D56" s="715">
        <v>0</v>
      </c>
      <c r="E56" s="715">
        <v>0</v>
      </c>
      <c r="F56" s="716">
        <f>SUM(C56:E56)</f>
        <v>0</v>
      </c>
      <c r="G56" s="715">
        <v>0</v>
      </c>
      <c r="H56" s="715">
        <v>0</v>
      </c>
      <c r="I56" s="715">
        <v>0</v>
      </c>
      <c r="J56" s="715">
        <v>0</v>
      </c>
      <c r="K56" s="715">
        <v>0</v>
      </c>
      <c r="L56" s="715">
        <v>0</v>
      </c>
      <c r="M56" s="715">
        <v>0</v>
      </c>
      <c r="N56" s="715">
        <v>0</v>
      </c>
      <c r="O56" s="715">
        <v>0</v>
      </c>
      <c r="P56" s="716">
        <v>0</v>
      </c>
      <c r="Q56" s="716">
        <f>+F56+P56</f>
        <v>0</v>
      </c>
      <c r="S56" s="717"/>
      <c r="T56" s="717"/>
      <c r="U56" s="717"/>
      <c r="V56" s="717"/>
      <c r="W56" s="717"/>
      <c r="X56" s="717"/>
      <c r="Y56" s="717"/>
      <c r="Z56" s="717"/>
      <c r="AA56" s="717"/>
      <c r="AB56" s="717"/>
    </row>
    <row r="57" spans="1:28" ht="15.75" thickBot="1">
      <c r="A57" s="387"/>
      <c r="B57" s="726"/>
      <c r="C57" s="727"/>
      <c r="D57" s="727"/>
      <c r="E57" s="727"/>
      <c r="F57" s="727"/>
      <c r="G57" s="727"/>
      <c r="H57" s="727"/>
      <c r="I57" s="727"/>
      <c r="J57" s="727"/>
      <c r="K57" s="727"/>
      <c r="L57" s="727"/>
      <c r="M57" s="727"/>
      <c r="N57" s="727"/>
      <c r="O57" s="727"/>
      <c r="P57" s="727"/>
      <c r="Q57" s="727"/>
      <c r="S57" s="717"/>
      <c r="T57" s="717"/>
      <c r="U57" s="717"/>
      <c r="V57" s="717"/>
      <c r="W57" s="717"/>
      <c r="X57" s="717"/>
      <c r="Y57" s="717"/>
      <c r="Z57" s="717"/>
      <c r="AA57" s="717"/>
      <c r="AB57" s="717"/>
    </row>
    <row r="58" spans="1:28" ht="16.5" thickTop="1">
      <c r="A58" s="387"/>
      <c r="B58" s="728"/>
      <c r="C58" s="729"/>
      <c r="D58" s="729"/>
      <c r="E58" s="729"/>
      <c r="F58" s="729"/>
      <c r="G58" s="729"/>
      <c r="H58" s="729"/>
      <c r="I58" s="729"/>
      <c r="J58" s="729"/>
      <c r="K58" s="729"/>
      <c r="L58" s="729"/>
      <c r="M58" s="729"/>
      <c r="N58" s="729"/>
      <c r="O58" s="729"/>
      <c r="P58" s="729"/>
      <c r="Q58" s="729"/>
      <c r="S58" s="717"/>
      <c r="T58" s="717"/>
      <c r="U58" s="717"/>
      <c r="V58" s="717"/>
      <c r="W58" s="717"/>
      <c r="X58" s="717"/>
      <c r="Y58" s="717"/>
      <c r="Z58" s="717"/>
      <c r="AA58" s="717"/>
      <c r="AB58" s="717"/>
    </row>
    <row r="59" spans="1:28">
      <c r="A59" s="387"/>
      <c r="B59" s="730" t="s">
        <v>623</v>
      </c>
      <c r="C59" s="731">
        <f t="shared" ref="C59:Q59" si="60">+C60+C61</f>
        <v>5057290.9677125318</v>
      </c>
      <c r="D59" s="731">
        <f t="shared" si="60"/>
        <v>4591900.1928713908</v>
      </c>
      <c r="E59" s="731">
        <f t="shared" si="60"/>
        <v>7994619.1484001428</v>
      </c>
      <c r="F59" s="731">
        <f t="shared" ref="F59" si="61">+F60+F61</f>
        <v>17643810.308984064</v>
      </c>
      <c r="G59" s="731">
        <f t="shared" si="60"/>
        <v>3757148.7648119517</v>
      </c>
      <c r="H59" s="731">
        <f t="shared" si="60"/>
        <v>4295258.3246557433</v>
      </c>
      <c r="I59" s="731">
        <f t="shared" ref="I59:K59" si="62">+I60+I61</f>
        <v>11839126.635249227</v>
      </c>
      <c r="J59" s="731">
        <f t="shared" si="62"/>
        <v>12251993.035400156</v>
      </c>
      <c r="K59" s="731">
        <f t="shared" si="62"/>
        <v>8491683.0851612296</v>
      </c>
      <c r="L59" s="731">
        <f t="shared" si="60"/>
        <v>7488144.104177461</v>
      </c>
      <c r="M59" s="731">
        <f t="shared" ref="M59:O59" si="63">+M60+M61</f>
        <v>5860062.241133729</v>
      </c>
      <c r="N59" s="731">
        <f t="shared" si="63"/>
        <v>577992.56591676711</v>
      </c>
      <c r="O59" s="731">
        <f t="shared" si="63"/>
        <v>9139751.7679451387</v>
      </c>
      <c r="P59" s="731">
        <f t="shared" ref="P59" si="64">+P60+P61</f>
        <v>63701160.524451397</v>
      </c>
      <c r="Q59" s="731">
        <f t="shared" si="60"/>
        <v>81344970.833435461</v>
      </c>
      <c r="S59" s="717"/>
      <c r="T59" s="717"/>
      <c r="U59" s="717"/>
      <c r="V59" s="717"/>
      <c r="W59" s="717"/>
      <c r="X59" s="717"/>
      <c r="Y59" s="717"/>
      <c r="Z59" s="717"/>
      <c r="AA59" s="717"/>
      <c r="AB59" s="717"/>
    </row>
    <row r="60" spans="1:28">
      <c r="A60" s="387"/>
      <c r="B60" s="732" t="s">
        <v>271</v>
      </c>
      <c r="C60" s="733">
        <f t="shared" ref="C60:Q61" si="65">+C15+C20+C25+C30+C35+C40+C45+C50+C55</f>
        <v>4555664.6382377464</v>
      </c>
      <c r="D60" s="733">
        <f t="shared" si="65"/>
        <v>3627329.1319344365</v>
      </c>
      <c r="E60" s="733">
        <f t="shared" si="65"/>
        <v>7695490.0419213753</v>
      </c>
      <c r="F60" s="733">
        <f t="shared" ref="F60" si="66">+F15+F20+F25+F30+F35+F40+F45+F50+F55</f>
        <v>15878483.812093558</v>
      </c>
      <c r="G60" s="733">
        <f t="shared" si="65"/>
        <v>2890454.2719050278</v>
      </c>
      <c r="H60" s="733">
        <f t="shared" si="65"/>
        <v>3797737.7241112632</v>
      </c>
      <c r="I60" s="733">
        <f t="shared" ref="I60:K60" si="67">+I15+I20+I25+I30+I35+I40+I45+I50+I55</f>
        <v>11568228.553354887</v>
      </c>
      <c r="J60" s="733">
        <f t="shared" si="67"/>
        <v>11983684.404815841</v>
      </c>
      <c r="K60" s="733">
        <f t="shared" si="67"/>
        <v>7293457.8673992744</v>
      </c>
      <c r="L60" s="733">
        <f t="shared" si="65"/>
        <v>7203173.6105520511</v>
      </c>
      <c r="M60" s="733">
        <f t="shared" ref="M60:O60" si="68">+M15+M20+M25+M30+M35+M40+M45+M50+M55</f>
        <v>5085219.706758813</v>
      </c>
      <c r="N60" s="733">
        <f t="shared" si="68"/>
        <v>155822.930050778</v>
      </c>
      <c r="O60" s="733">
        <f t="shared" si="68"/>
        <v>8898255.9187670872</v>
      </c>
      <c r="P60" s="716">
        <f>SUM(G60:O60)</f>
        <v>58876034.987715021</v>
      </c>
      <c r="Q60" s="733">
        <f t="shared" si="65"/>
        <v>74754518.799808577</v>
      </c>
      <c r="S60" s="717"/>
      <c r="T60" s="717"/>
      <c r="U60" s="717"/>
      <c r="V60" s="717"/>
      <c r="W60" s="717"/>
      <c r="X60" s="717"/>
      <c r="Y60" s="717"/>
      <c r="Z60" s="717"/>
      <c r="AA60" s="717"/>
      <c r="AB60" s="717"/>
    </row>
    <row r="61" spans="1:28">
      <c r="A61" s="387"/>
      <c r="B61" s="732" t="s">
        <v>301</v>
      </c>
      <c r="C61" s="733">
        <f t="shared" si="65"/>
        <v>501626.32947478542</v>
      </c>
      <c r="D61" s="733">
        <f t="shared" si="65"/>
        <v>964571.06093695469</v>
      </c>
      <c r="E61" s="733">
        <f t="shared" si="65"/>
        <v>299129.10647876712</v>
      </c>
      <c r="F61" s="733">
        <f t="shared" ref="F61" si="69">+F16+F21+F26+F31+F36+F41+F46+F51+F56</f>
        <v>1765326.4968905076</v>
      </c>
      <c r="G61" s="733">
        <f t="shared" si="65"/>
        <v>866694.49290692364</v>
      </c>
      <c r="H61" s="733">
        <f t="shared" si="65"/>
        <v>497520.60054448049</v>
      </c>
      <c r="I61" s="733">
        <f t="shared" ref="I61:K61" si="70">+I16+I21+I26+I31+I36+I41+I46+I51+I56</f>
        <v>270898.08189433935</v>
      </c>
      <c r="J61" s="733">
        <f t="shared" si="70"/>
        <v>268308.63058431353</v>
      </c>
      <c r="K61" s="733">
        <f t="shared" si="70"/>
        <v>1198225.2177619545</v>
      </c>
      <c r="L61" s="733">
        <f t="shared" si="65"/>
        <v>284970.49362540961</v>
      </c>
      <c r="M61" s="733">
        <f t="shared" ref="M61:O61" si="71">+M16+M21+M26+M31+M36+M41+M46+M51+M56</f>
        <v>774842.53437491565</v>
      </c>
      <c r="N61" s="733">
        <f t="shared" si="71"/>
        <v>422169.63586598914</v>
      </c>
      <c r="O61" s="733">
        <f t="shared" si="71"/>
        <v>241495.84917805149</v>
      </c>
      <c r="P61" s="716">
        <f>SUM(G61:O61)</f>
        <v>4825125.5367363766</v>
      </c>
      <c r="Q61" s="733">
        <f t="shared" si="65"/>
        <v>6590452.0336268842</v>
      </c>
      <c r="S61" s="717"/>
      <c r="T61" s="717"/>
      <c r="U61" s="717"/>
      <c r="V61" s="717"/>
      <c r="W61" s="717"/>
      <c r="X61" s="717"/>
      <c r="Y61" s="717"/>
      <c r="Z61" s="717"/>
      <c r="AA61" s="717"/>
      <c r="AB61" s="717"/>
    </row>
    <row r="62" spans="1:28" ht="16.5" thickBot="1">
      <c r="A62" s="387"/>
      <c r="B62" s="734"/>
      <c r="C62" s="735"/>
      <c r="D62" s="735"/>
      <c r="E62" s="735"/>
      <c r="F62" s="735"/>
      <c r="G62" s="735"/>
      <c r="H62" s="735"/>
      <c r="I62" s="735"/>
      <c r="J62" s="735"/>
      <c r="K62" s="735"/>
      <c r="L62" s="735"/>
      <c r="M62" s="735"/>
      <c r="N62" s="735"/>
      <c r="O62" s="735"/>
      <c r="P62" s="735"/>
      <c r="Q62" s="735"/>
      <c r="S62" s="717"/>
      <c r="T62" s="717"/>
      <c r="U62" s="717"/>
      <c r="V62" s="717"/>
      <c r="W62" s="717"/>
      <c r="X62" s="717"/>
      <c r="Y62" s="717"/>
      <c r="Z62" s="717"/>
      <c r="AA62" s="717"/>
      <c r="AB62" s="717"/>
    </row>
    <row r="63" spans="1:28" ht="15.75" thickTop="1">
      <c r="A63" s="387"/>
      <c r="B63" s="736"/>
      <c r="C63" s="704"/>
      <c r="D63" s="704"/>
      <c r="E63" s="704"/>
      <c r="F63" s="704"/>
      <c r="G63" s="704"/>
      <c r="H63" s="704"/>
      <c r="I63" s="704"/>
      <c r="J63" s="704"/>
      <c r="K63" s="704"/>
      <c r="L63" s="704"/>
      <c r="M63" s="704"/>
      <c r="N63" s="704"/>
      <c r="O63" s="704"/>
      <c r="P63" s="704"/>
      <c r="Q63" s="737"/>
      <c r="S63" s="704"/>
      <c r="T63" s="704"/>
      <c r="U63" s="704"/>
      <c r="V63" s="704"/>
      <c r="W63" s="704"/>
      <c r="X63" s="704"/>
    </row>
    <row r="64" spans="1:28">
      <c r="A64" s="387"/>
      <c r="B64" s="738" t="s">
        <v>357</v>
      </c>
      <c r="C64" s="704"/>
      <c r="D64" s="704"/>
      <c r="E64" s="704"/>
      <c r="F64" s="704"/>
      <c r="G64" s="704"/>
      <c r="H64" s="704"/>
      <c r="I64" s="704"/>
      <c r="J64" s="704"/>
      <c r="K64" s="704"/>
      <c r="L64" s="704"/>
      <c r="M64" s="704"/>
      <c r="N64" s="704"/>
      <c r="O64" s="704"/>
      <c r="P64" s="704"/>
      <c r="Q64" s="739"/>
      <c r="S64" s="704"/>
      <c r="T64" s="704"/>
      <c r="U64" s="704"/>
      <c r="V64" s="704"/>
      <c r="W64" s="704"/>
      <c r="X64" s="704"/>
    </row>
    <row r="65" spans="1:24">
      <c r="A65" s="387"/>
      <c r="B65" s="740"/>
      <c r="C65" s="704"/>
      <c r="D65" s="704"/>
      <c r="E65" s="704"/>
      <c r="F65" s="704"/>
      <c r="G65" s="704"/>
      <c r="H65" s="704"/>
      <c r="I65" s="704"/>
      <c r="J65" s="704"/>
      <c r="K65" s="704"/>
      <c r="L65" s="704"/>
      <c r="M65" s="704"/>
      <c r="N65" s="704"/>
      <c r="O65" s="704"/>
      <c r="P65" s="704"/>
      <c r="Q65" s="704"/>
      <c r="S65" s="704"/>
      <c r="T65" s="704"/>
      <c r="U65" s="704"/>
      <c r="V65" s="704"/>
      <c r="W65" s="704"/>
      <c r="X65" s="704"/>
    </row>
    <row r="66" spans="1:24">
      <c r="A66" s="387"/>
      <c r="Q66" s="704"/>
    </row>
    <row r="67" spans="1:24">
      <c r="A67" s="387"/>
      <c r="Q67" s="704"/>
    </row>
    <row r="68" spans="1:24">
      <c r="A68" s="387"/>
      <c r="B68" s="15"/>
    </row>
    <row r="69" spans="1:24">
      <c r="A69" s="387"/>
      <c r="B69" s="15"/>
    </row>
    <row r="70" spans="1:24">
      <c r="A70" s="387"/>
      <c r="B70" s="15"/>
    </row>
    <row r="71" spans="1:24">
      <c r="A71" s="387"/>
      <c r="B71" s="15"/>
    </row>
    <row r="72" spans="1:24">
      <c r="A72" s="387"/>
      <c r="B72" s="15"/>
    </row>
    <row r="73" spans="1:24">
      <c r="A73" s="387"/>
      <c r="B73" s="15"/>
    </row>
    <row r="74" spans="1:24">
      <c r="A74" s="387"/>
      <c r="B74" s="15"/>
    </row>
    <row r="75" spans="1:24">
      <c r="A75" s="387"/>
      <c r="B75" s="15"/>
    </row>
    <row r="76" spans="1:24">
      <c r="A76" s="387"/>
      <c r="B76" s="15"/>
    </row>
    <row r="77" spans="1:24">
      <c r="A77" s="387"/>
      <c r="B77" s="15"/>
    </row>
    <row r="78" spans="1:24">
      <c r="B78" s="15"/>
    </row>
    <row r="79" spans="1:24">
      <c r="B79" s="15"/>
    </row>
    <row r="80" spans="1:24">
      <c r="B80" s="15"/>
    </row>
    <row r="81" spans="2:2">
      <c r="B81" s="15"/>
    </row>
    <row r="82" spans="2:2">
      <c r="B82" s="15"/>
    </row>
    <row r="83" spans="2:2">
      <c r="B83" s="15"/>
    </row>
    <row r="84" spans="2:2">
      <c r="B84" s="15"/>
    </row>
    <row r="85" spans="2:2">
      <c r="B85" s="15"/>
    </row>
    <row r="86" spans="2:2">
      <c r="B86" s="15"/>
    </row>
  </sheetData>
  <mergeCells count="7">
    <mergeCell ref="Q11:Q12"/>
    <mergeCell ref="B6:Q6"/>
    <mergeCell ref="B7:Q7"/>
    <mergeCell ref="B8:Q8"/>
    <mergeCell ref="B11:B12"/>
    <mergeCell ref="C11:E11"/>
    <mergeCell ref="G11:O11"/>
  </mergeCells>
  <hyperlinks>
    <hyperlink ref="A1" location="INDICE!A1" display="Indice"/>
  </hyperlinks>
  <printOptions horizontalCentered="1"/>
  <pageMargins left="0" right="0" top="0" bottom="0" header="0" footer="0"/>
  <pageSetup paperSize="9" scale="58" orientation="landscape" r:id="rId1"/>
  <headerFooter scaleWithDoc="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Q80"/>
  <sheetViews>
    <sheetView showGridLines="0" zoomScale="85" zoomScaleNormal="85" zoomScaleSheetLayoutView="85" workbookViewId="0"/>
  </sheetViews>
  <sheetFormatPr baseColWidth="10" defaultColWidth="11.42578125" defaultRowHeight="12.75"/>
  <cols>
    <col min="1" max="1" width="13.42578125" style="290" customWidth="1"/>
    <col min="2" max="2" width="72.28515625" style="742" customWidth="1"/>
    <col min="3" max="6" width="17.140625" style="742" customWidth="1"/>
    <col min="7" max="7" width="15.140625" style="742" bestFit="1" customWidth="1"/>
    <col min="8" max="8" width="12.85546875" style="742" bestFit="1" customWidth="1"/>
    <col min="9" max="11" width="11.5703125" style="742" bestFit="1" customWidth="1"/>
    <col min="12" max="12" width="12.85546875" style="742" bestFit="1" customWidth="1"/>
    <col min="13" max="13" width="11.5703125" style="742" bestFit="1" customWidth="1"/>
    <col min="14" max="17" width="12.85546875" style="742" bestFit="1" customWidth="1"/>
    <col min="18" max="16384" width="11.42578125" style="742"/>
  </cols>
  <sheetData>
    <row r="1" spans="1:17" ht="14.25">
      <c r="A1" s="54" t="s">
        <v>216</v>
      </c>
      <c r="B1" s="741"/>
    </row>
    <row r="2" spans="1:17" ht="15">
      <c r="A2" s="738"/>
      <c r="B2" s="4" t="s">
        <v>696</v>
      </c>
      <c r="C2" s="743"/>
      <c r="D2" s="743"/>
      <c r="E2" s="743"/>
      <c r="F2" s="743"/>
    </row>
    <row r="3" spans="1:17" ht="15">
      <c r="A3" s="738"/>
      <c r="B3" s="4" t="s">
        <v>299</v>
      </c>
      <c r="C3" s="744"/>
      <c r="D3" s="744"/>
      <c r="E3" s="744"/>
      <c r="F3" s="744"/>
    </row>
    <row r="4" spans="1:17" s="746" customFormat="1" ht="15">
      <c r="A4" s="66"/>
      <c r="B4" s="745"/>
      <c r="C4" s="744"/>
      <c r="D4" s="744"/>
      <c r="E4" s="744"/>
      <c r="F4" s="744"/>
    </row>
    <row r="5" spans="1:17" s="746" customFormat="1" thickBot="1">
      <c r="A5" s="66"/>
      <c r="B5" s="745"/>
      <c r="C5" s="747"/>
      <c r="D5" s="747"/>
      <c r="E5" s="747"/>
      <c r="F5" s="747"/>
    </row>
    <row r="6" spans="1:17" s="748" customFormat="1" ht="17.25" thickBot="1">
      <c r="A6" s="59"/>
      <c r="B6" s="1374" t="s">
        <v>652</v>
      </c>
      <c r="C6" s="1375"/>
      <c r="D6" s="1375"/>
      <c r="E6" s="1375"/>
      <c r="F6" s="1376"/>
    </row>
    <row r="7" spans="1:17" s="746" customFormat="1" ht="12">
      <c r="A7" s="66"/>
      <c r="B7" s="66"/>
    </row>
    <row r="8" spans="1:17" s="748" customFormat="1" ht="13.5" thickBot="1">
      <c r="A8" s="59"/>
      <c r="B8" s="290" t="s">
        <v>887</v>
      </c>
    </row>
    <row r="9" spans="1:17" s="748" customFormat="1" ht="14.25" thickTop="1" thickBot="1">
      <c r="A9" s="59"/>
      <c r="B9" s="749"/>
      <c r="C9" s="749">
        <v>44470</v>
      </c>
      <c r="D9" s="749">
        <v>44501</v>
      </c>
      <c r="E9" s="749">
        <v>44531</v>
      </c>
      <c r="F9" s="750">
        <v>2021</v>
      </c>
    </row>
    <row r="10" spans="1:17" s="748" customFormat="1" ht="14.25" thickTop="1" thickBot="1">
      <c r="A10" s="59"/>
      <c r="B10" s="59"/>
    </row>
    <row r="11" spans="1:17" s="748" customFormat="1" ht="13.5" thickBot="1">
      <c r="A11" s="59"/>
      <c r="B11" s="1371" t="s">
        <v>622</v>
      </c>
      <c r="C11" s="1372"/>
      <c r="D11" s="1372"/>
      <c r="E11" s="1372"/>
      <c r="F11" s="1373"/>
    </row>
    <row r="12" spans="1:17" s="753" customFormat="1" ht="13.5" thickBot="1">
      <c r="A12" s="751"/>
      <c r="B12" s="752"/>
    </row>
    <row r="13" spans="1:17" ht="15.75" thickBot="1">
      <c r="B13" s="754" t="s">
        <v>59</v>
      </c>
      <c r="C13" s="755">
        <f t="shared" ref="C13:F13" si="0">+C14+C15</f>
        <v>4555.6646382377485</v>
      </c>
      <c r="D13" s="755">
        <f t="shared" si="0"/>
        <v>3627.3291319344362</v>
      </c>
      <c r="E13" s="755">
        <f t="shared" si="0"/>
        <v>7695.4900419213773</v>
      </c>
      <c r="F13" s="756">
        <f t="shared" si="0"/>
        <v>15878.48381209356</v>
      </c>
      <c r="G13" s="743"/>
      <c r="H13" s="743"/>
      <c r="I13" s="743"/>
      <c r="J13" s="743"/>
      <c r="K13" s="743"/>
      <c r="L13" s="743"/>
      <c r="M13" s="743"/>
      <c r="N13" s="743"/>
      <c r="O13" s="743"/>
      <c r="P13" s="743"/>
      <c r="Q13" s="743"/>
    </row>
    <row r="14" spans="1:17">
      <c r="A14" s="59"/>
      <c r="B14" s="757" t="s">
        <v>60</v>
      </c>
      <c r="C14" s="758">
        <v>3703.5684880502195</v>
      </c>
      <c r="D14" s="758">
        <v>1644.0251529143666</v>
      </c>
      <c r="E14" s="758">
        <v>2253.6938847337155</v>
      </c>
      <c r="F14" s="758">
        <f>+SUM(C14:E14)</f>
        <v>7601.2875256983007</v>
      </c>
      <c r="G14" s="743"/>
      <c r="H14" s="743"/>
      <c r="I14" s="743"/>
      <c r="J14" s="743"/>
      <c r="K14" s="743"/>
      <c r="L14" s="743"/>
      <c r="M14" s="743"/>
      <c r="N14" s="743"/>
    </row>
    <row r="15" spans="1:17">
      <c r="A15" s="59"/>
      <c r="B15" s="757" t="s">
        <v>61</v>
      </c>
      <c r="C15" s="758">
        <v>852.09615018752879</v>
      </c>
      <c r="D15" s="758">
        <v>1983.3039790200694</v>
      </c>
      <c r="E15" s="758">
        <v>5441.7961571876613</v>
      </c>
      <c r="F15" s="758">
        <f>+SUM(C15:E15)</f>
        <v>8277.1962863952594</v>
      </c>
      <c r="G15" s="743"/>
      <c r="H15" s="743"/>
      <c r="I15" s="743"/>
      <c r="J15" s="743"/>
      <c r="K15" s="743"/>
      <c r="L15" s="743"/>
      <c r="M15" s="743"/>
      <c r="N15" s="743"/>
    </row>
    <row r="16" spans="1:17" s="753" customFormat="1" ht="13.5" thickBot="1">
      <c r="A16" s="59"/>
      <c r="B16" s="59"/>
      <c r="C16" s="759"/>
      <c r="D16" s="759"/>
      <c r="E16" s="759"/>
      <c r="F16" s="759"/>
      <c r="G16" s="743"/>
      <c r="H16" s="743"/>
      <c r="I16" s="743"/>
      <c r="J16" s="743"/>
      <c r="K16" s="743"/>
      <c r="L16" s="743"/>
      <c r="M16" s="743"/>
      <c r="N16" s="743"/>
    </row>
    <row r="17" spans="1:14" s="753" customFormat="1" ht="13.5" thickBot="1">
      <c r="A17" s="59"/>
      <c r="B17" s="760" t="s">
        <v>52</v>
      </c>
      <c r="C17" s="761">
        <f t="shared" ref="C17:E17" si="1">+C18+C23+C28+C29</f>
        <v>116.52158444089972</v>
      </c>
      <c r="D17" s="761">
        <f t="shared" si="1"/>
        <v>205.86868939809079</v>
      </c>
      <c r="E17" s="761">
        <f t="shared" si="1"/>
        <v>5045.1043714636726</v>
      </c>
      <c r="F17" s="761">
        <f t="shared" ref="F17:F31" si="2">+SUM(C17:E17)</f>
        <v>5367.4946453026632</v>
      </c>
      <c r="G17" s="743"/>
      <c r="I17" s="743"/>
      <c r="J17" s="743"/>
      <c r="K17" s="743"/>
      <c r="L17" s="743"/>
      <c r="M17" s="743"/>
      <c r="N17" s="743"/>
    </row>
    <row r="18" spans="1:14" s="753" customFormat="1">
      <c r="A18" s="59"/>
      <c r="B18" s="762" t="s">
        <v>62</v>
      </c>
      <c r="C18" s="763">
        <f t="shared" ref="C18:E18" si="3">SUM(C19:C22)</f>
        <v>107.17001965909552</v>
      </c>
      <c r="D18" s="763">
        <f t="shared" si="3"/>
        <v>154.09009854999999</v>
      </c>
      <c r="E18" s="763">
        <f t="shared" si="3"/>
        <v>2009.7177830377668</v>
      </c>
      <c r="F18" s="763">
        <f t="shared" si="2"/>
        <v>2270.9779012468625</v>
      </c>
      <c r="G18" s="743"/>
      <c r="I18" s="743"/>
      <c r="J18" s="743"/>
      <c r="K18" s="743"/>
      <c r="L18" s="743"/>
      <c r="M18" s="743"/>
      <c r="N18" s="743"/>
    </row>
    <row r="19" spans="1:14" s="753" customFormat="1">
      <c r="A19" s="59"/>
      <c r="B19" s="764" t="s">
        <v>63</v>
      </c>
      <c r="C19" s="765">
        <v>35.526053789999999</v>
      </c>
      <c r="D19" s="765">
        <v>13.480841739999999</v>
      </c>
      <c r="E19" s="765">
        <v>34.192074769999998</v>
      </c>
      <c r="F19" s="765">
        <f t="shared" si="2"/>
        <v>83.198970299999985</v>
      </c>
      <c r="G19" s="743"/>
      <c r="H19" s="743"/>
      <c r="I19" s="743"/>
      <c r="J19" s="743"/>
      <c r="K19" s="743"/>
      <c r="L19" s="743"/>
      <c r="M19" s="743"/>
      <c r="N19" s="743"/>
    </row>
    <row r="20" spans="1:14" s="753" customFormat="1">
      <c r="A20" s="59"/>
      <c r="B20" s="766" t="s">
        <v>64</v>
      </c>
      <c r="C20" s="767">
        <v>55.304811439999995</v>
      </c>
      <c r="D20" s="767">
        <v>106.92091485999998</v>
      </c>
      <c r="E20" s="767">
        <v>26.737114550000005</v>
      </c>
      <c r="F20" s="767">
        <f t="shared" si="2"/>
        <v>188.96284084999996</v>
      </c>
      <c r="G20" s="743"/>
      <c r="H20" s="743"/>
      <c r="I20" s="743"/>
      <c r="J20" s="743"/>
      <c r="K20" s="743"/>
      <c r="L20" s="743"/>
      <c r="M20" s="743"/>
      <c r="N20" s="743"/>
    </row>
    <row r="21" spans="1:14" s="753" customFormat="1">
      <c r="A21" s="59"/>
      <c r="B21" s="766" t="s">
        <v>579</v>
      </c>
      <c r="C21" s="768">
        <v>0</v>
      </c>
      <c r="D21" s="768">
        <v>0</v>
      </c>
      <c r="E21" s="768">
        <v>1869.1374330797407</v>
      </c>
      <c r="F21" s="767">
        <f t="shared" si="2"/>
        <v>1869.1374330797407</v>
      </c>
      <c r="G21" s="743"/>
      <c r="H21" s="743"/>
      <c r="I21" s="743"/>
      <c r="J21" s="743"/>
      <c r="K21" s="743"/>
      <c r="L21" s="743"/>
      <c r="M21" s="743"/>
      <c r="N21" s="743"/>
    </row>
    <row r="22" spans="1:14" s="753" customFormat="1">
      <c r="A22" s="59"/>
      <c r="B22" s="769" t="s">
        <v>65</v>
      </c>
      <c r="C22" s="768">
        <v>16.339154429095519</v>
      </c>
      <c r="D22" s="768">
        <v>33.688341950000002</v>
      </c>
      <c r="E22" s="768">
        <v>79.65116063802617</v>
      </c>
      <c r="F22" s="768">
        <f t="shared" si="2"/>
        <v>129.67865701712168</v>
      </c>
      <c r="G22" s="743"/>
      <c r="H22" s="743"/>
      <c r="I22" s="743"/>
      <c r="J22" s="743"/>
      <c r="K22" s="743"/>
      <c r="L22" s="743"/>
      <c r="M22" s="743"/>
      <c r="N22" s="743"/>
    </row>
    <row r="23" spans="1:14" s="753" customFormat="1">
      <c r="A23" s="59"/>
      <c r="B23" s="770" t="s">
        <v>68</v>
      </c>
      <c r="C23" s="771">
        <f t="shared" ref="C23:E23" si="4">+C24+C26</f>
        <v>3.008636114537155</v>
      </c>
      <c r="D23" s="771">
        <f t="shared" si="4"/>
        <v>23.280779839506845</v>
      </c>
      <c r="E23" s="771">
        <f t="shared" si="4"/>
        <v>1367.9583187721589</v>
      </c>
      <c r="F23" s="771">
        <f t="shared" si="2"/>
        <v>1394.2477347262029</v>
      </c>
      <c r="G23" s="743"/>
      <c r="H23" s="743"/>
      <c r="I23" s="743"/>
      <c r="J23" s="743"/>
      <c r="K23" s="743"/>
      <c r="L23" s="743"/>
      <c r="M23" s="743"/>
      <c r="N23" s="743"/>
    </row>
    <row r="24" spans="1:14" s="773" customFormat="1">
      <c r="A24" s="59"/>
      <c r="B24" s="764" t="s">
        <v>71</v>
      </c>
      <c r="C24" s="772">
        <f t="shared" ref="C24:E24" si="5">+C25</f>
        <v>0</v>
      </c>
      <c r="D24" s="772">
        <f t="shared" si="5"/>
        <v>0</v>
      </c>
      <c r="E24" s="772">
        <f t="shared" si="5"/>
        <v>1367.2962981718742</v>
      </c>
      <c r="F24" s="772">
        <f t="shared" si="2"/>
        <v>1367.2962981718742</v>
      </c>
      <c r="G24" s="743"/>
      <c r="H24" s="743"/>
      <c r="I24" s="743"/>
      <c r="J24" s="743"/>
      <c r="K24" s="743"/>
      <c r="L24" s="743"/>
      <c r="M24" s="743"/>
      <c r="N24" s="743"/>
    </row>
    <row r="25" spans="1:14" s="773" customFormat="1">
      <c r="A25" s="59"/>
      <c r="B25" s="774" t="s">
        <v>600</v>
      </c>
      <c r="C25" s="768">
        <v>0</v>
      </c>
      <c r="D25" s="768">
        <v>0</v>
      </c>
      <c r="E25" s="768">
        <v>1367.2962981718742</v>
      </c>
      <c r="F25" s="768">
        <f t="shared" si="2"/>
        <v>1367.2962981718742</v>
      </c>
      <c r="G25" s="743"/>
      <c r="H25" s="743"/>
      <c r="I25" s="743"/>
      <c r="J25" s="743"/>
      <c r="K25" s="743"/>
      <c r="L25" s="743"/>
      <c r="M25" s="743"/>
      <c r="N25" s="743"/>
    </row>
    <row r="26" spans="1:14" s="753" customFormat="1">
      <c r="A26" s="59"/>
      <c r="B26" s="766" t="s">
        <v>69</v>
      </c>
      <c r="C26" s="775">
        <f t="shared" ref="C26:E26" si="6">+C27</f>
        <v>3.008636114537155</v>
      </c>
      <c r="D26" s="775">
        <f t="shared" si="6"/>
        <v>23.280779839506845</v>
      </c>
      <c r="E26" s="775">
        <f t="shared" si="6"/>
        <v>0.66202060028470266</v>
      </c>
      <c r="F26" s="775">
        <f t="shared" si="2"/>
        <v>26.951436554328701</v>
      </c>
      <c r="G26" s="743"/>
      <c r="H26" s="743"/>
      <c r="I26" s="743"/>
      <c r="J26" s="743"/>
      <c r="K26" s="743"/>
      <c r="L26" s="743"/>
      <c r="M26" s="743"/>
      <c r="N26" s="743"/>
    </row>
    <row r="27" spans="1:14" s="753" customFormat="1">
      <c r="A27" s="59"/>
      <c r="B27" s="776" t="s">
        <v>98</v>
      </c>
      <c r="C27" s="777">
        <v>3.008636114537155</v>
      </c>
      <c r="D27" s="777">
        <v>23.280779839506845</v>
      </c>
      <c r="E27" s="777">
        <v>0.66202060028470266</v>
      </c>
      <c r="F27" s="777">
        <f t="shared" si="2"/>
        <v>26.951436554328701</v>
      </c>
      <c r="G27" s="743"/>
      <c r="H27" s="743"/>
      <c r="I27" s="743"/>
      <c r="J27" s="743"/>
      <c r="K27" s="743"/>
      <c r="L27" s="743"/>
      <c r="M27" s="743"/>
      <c r="N27" s="743"/>
    </row>
    <row r="28" spans="1:14" s="59" customFormat="1">
      <c r="B28" s="770" t="s">
        <v>70</v>
      </c>
      <c r="C28" s="778">
        <v>2.6864332072670405</v>
      </c>
      <c r="D28" s="778">
        <v>7.4701516806048343</v>
      </c>
      <c r="E28" s="778">
        <v>0.42075657</v>
      </c>
      <c r="F28" s="779">
        <f t="shared" si="2"/>
        <v>10.577341457871874</v>
      </c>
      <c r="G28" s="743"/>
      <c r="H28" s="743"/>
      <c r="I28" s="743"/>
      <c r="J28" s="743"/>
      <c r="K28" s="743"/>
      <c r="L28" s="743"/>
      <c r="M28" s="743"/>
      <c r="N28" s="743"/>
    </row>
    <row r="29" spans="1:14" s="773" customFormat="1">
      <c r="A29" s="59"/>
      <c r="B29" s="780" t="s">
        <v>678</v>
      </c>
      <c r="C29" s="772">
        <f t="shared" ref="C29:E29" si="7">+C30+C31</f>
        <v>3.6564954600000004</v>
      </c>
      <c r="D29" s="772">
        <f t="shared" si="7"/>
        <v>21.027659327979148</v>
      </c>
      <c r="E29" s="772">
        <f t="shared" si="7"/>
        <v>1667.0075130837463</v>
      </c>
      <c r="F29" s="772">
        <f t="shared" si="2"/>
        <v>1691.6916678717255</v>
      </c>
      <c r="G29" s="743"/>
      <c r="H29" s="743"/>
      <c r="I29" s="743"/>
      <c r="J29" s="743"/>
      <c r="K29" s="743"/>
      <c r="L29" s="743"/>
      <c r="M29" s="743"/>
      <c r="N29" s="743"/>
    </row>
    <row r="30" spans="1:14" s="753" customFormat="1">
      <c r="A30" s="59"/>
      <c r="B30" s="780" t="s">
        <v>71</v>
      </c>
      <c r="C30" s="765">
        <v>0</v>
      </c>
      <c r="D30" s="765">
        <v>0</v>
      </c>
      <c r="E30" s="765">
        <v>424.0128488857041</v>
      </c>
      <c r="F30" s="765">
        <f t="shared" si="2"/>
        <v>424.0128488857041</v>
      </c>
      <c r="G30" s="743"/>
      <c r="H30" s="743"/>
      <c r="I30" s="743"/>
      <c r="J30" s="743"/>
      <c r="K30" s="743"/>
      <c r="L30" s="743"/>
      <c r="M30" s="743"/>
      <c r="N30" s="743"/>
    </row>
    <row r="31" spans="1:14" s="753" customFormat="1">
      <c r="A31" s="59"/>
      <c r="B31" s="781" t="s">
        <v>69</v>
      </c>
      <c r="C31" s="782">
        <v>3.6564954600000004</v>
      </c>
      <c r="D31" s="782">
        <v>21.027659327979148</v>
      </c>
      <c r="E31" s="782">
        <v>1242.9946641980423</v>
      </c>
      <c r="F31" s="782">
        <f t="shared" si="2"/>
        <v>1267.6788189860215</v>
      </c>
      <c r="G31" s="743"/>
      <c r="H31" s="743"/>
      <c r="I31" s="743"/>
      <c r="J31" s="743"/>
      <c r="K31" s="743"/>
      <c r="L31" s="743"/>
      <c r="M31" s="743"/>
      <c r="N31" s="743"/>
    </row>
    <row r="32" spans="1:14" ht="13.5" thickBot="1">
      <c r="B32" s="783"/>
      <c r="C32" s="784"/>
      <c r="D32" s="784"/>
      <c r="E32" s="784"/>
      <c r="F32" s="784"/>
      <c r="G32" s="743"/>
      <c r="H32" s="743"/>
      <c r="I32" s="743"/>
      <c r="J32" s="743"/>
      <c r="K32" s="743"/>
      <c r="L32" s="743"/>
      <c r="M32" s="743"/>
      <c r="N32" s="743"/>
    </row>
    <row r="33" spans="1:14" s="753" customFormat="1" ht="13.5" thickBot="1">
      <c r="A33" s="59"/>
      <c r="B33" s="785" t="s">
        <v>235</v>
      </c>
      <c r="C33" s="761">
        <v>0</v>
      </c>
      <c r="D33" s="761">
        <v>0</v>
      </c>
      <c r="E33" s="761">
        <v>0</v>
      </c>
      <c r="F33" s="786">
        <f>+SUM(C33:E33)</f>
        <v>0</v>
      </c>
      <c r="G33" s="743"/>
      <c r="H33" s="743"/>
      <c r="I33" s="743"/>
      <c r="J33" s="743"/>
      <c r="K33" s="743"/>
      <c r="L33" s="743"/>
      <c r="M33" s="743"/>
      <c r="N33" s="743"/>
    </row>
    <row r="34" spans="1:14" ht="13.5" thickBot="1">
      <c r="B34" s="290"/>
      <c r="C34" s="787"/>
      <c r="D34" s="787"/>
      <c r="E34" s="787"/>
      <c r="F34" s="787"/>
      <c r="G34" s="743"/>
      <c r="H34" s="743"/>
      <c r="I34" s="743"/>
      <c r="J34" s="743"/>
      <c r="K34" s="743"/>
      <c r="L34" s="743"/>
      <c r="M34" s="743"/>
      <c r="N34" s="743"/>
    </row>
    <row r="35" spans="1:14" s="753" customFormat="1" ht="13.5" thickBot="1">
      <c r="A35" s="59"/>
      <c r="B35" s="760" t="s">
        <v>302</v>
      </c>
      <c r="C35" s="761">
        <f>SUM(C36:C47)+C50</f>
        <v>4439.143053796849</v>
      </c>
      <c r="D35" s="761">
        <f>SUM(D36:D47)+D50</f>
        <v>3421.4604425363455</v>
      </c>
      <c r="E35" s="761">
        <f>SUM(E36:E47)+E50</f>
        <v>2650.3856704577038</v>
      </c>
      <c r="F35" s="761">
        <f t="shared" ref="F35:F60" si="8">+SUM(C35:E35)</f>
        <v>10510.9891667909</v>
      </c>
      <c r="G35" s="743"/>
      <c r="H35" s="743"/>
      <c r="I35" s="743"/>
      <c r="J35" s="743"/>
      <c r="K35" s="743"/>
      <c r="L35" s="743"/>
      <c r="M35" s="743"/>
      <c r="N35" s="743"/>
    </row>
    <row r="36" spans="1:14" s="753" customFormat="1">
      <c r="A36" s="59"/>
      <c r="B36" s="788" t="s">
        <v>560</v>
      </c>
      <c r="C36" s="789">
        <v>0</v>
      </c>
      <c r="D36" s="789">
        <v>0</v>
      </c>
      <c r="E36" s="789">
        <v>13.50210034</v>
      </c>
      <c r="F36" s="789">
        <f t="shared" si="8"/>
        <v>13.50210034</v>
      </c>
      <c r="G36" s="743"/>
      <c r="H36" s="743"/>
      <c r="I36" s="743"/>
      <c r="J36" s="743"/>
      <c r="K36" s="743"/>
      <c r="L36" s="743"/>
      <c r="M36" s="743"/>
      <c r="N36" s="743"/>
    </row>
    <row r="37" spans="1:14" s="753" customFormat="1">
      <c r="A37" s="59"/>
      <c r="B37" s="790" t="s">
        <v>812</v>
      </c>
      <c r="C37" s="789">
        <v>0</v>
      </c>
      <c r="D37" s="789">
        <v>0</v>
      </c>
      <c r="E37" s="789">
        <v>0.78045699999999996</v>
      </c>
      <c r="F37" s="789">
        <f t="shared" si="8"/>
        <v>0.78045699999999996</v>
      </c>
      <c r="G37" s="743"/>
      <c r="H37" s="743"/>
      <c r="I37" s="743"/>
      <c r="J37" s="743"/>
      <c r="K37" s="743"/>
      <c r="L37" s="743"/>
      <c r="M37" s="743"/>
      <c r="N37" s="743"/>
    </row>
    <row r="38" spans="1:14" s="753" customFormat="1">
      <c r="A38" s="59"/>
      <c r="B38" s="790" t="s">
        <v>745</v>
      </c>
      <c r="C38" s="789">
        <v>0</v>
      </c>
      <c r="D38" s="789">
        <v>0</v>
      </c>
      <c r="E38" s="789">
        <v>9.3469270000000009</v>
      </c>
      <c r="F38" s="789">
        <f t="shared" si="8"/>
        <v>9.3469270000000009</v>
      </c>
      <c r="G38" s="743"/>
      <c r="H38" s="743"/>
      <c r="I38" s="743"/>
      <c r="J38" s="743"/>
      <c r="K38" s="743"/>
      <c r="L38" s="743"/>
      <c r="M38" s="743"/>
      <c r="N38" s="743"/>
    </row>
    <row r="39" spans="1:14" s="753" customFormat="1">
      <c r="A39" s="59"/>
      <c r="B39" s="790" t="s">
        <v>593</v>
      </c>
      <c r="C39" s="789">
        <v>3.2520219391299947</v>
      </c>
      <c r="D39" s="789">
        <v>3.2702539650579836</v>
      </c>
      <c r="E39" s="789">
        <v>3.2885882063098193</v>
      </c>
      <c r="F39" s="789">
        <f t="shared" si="8"/>
        <v>9.8108641104977981</v>
      </c>
      <c r="G39" s="743"/>
      <c r="H39" s="743"/>
      <c r="I39" s="743"/>
      <c r="J39" s="743"/>
      <c r="K39" s="743"/>
      <c r="L39" s="743"/>
      <c r="M39" s="743"/>
      <c r="N39" s="743"/>
    </row>
    <row r="40" spans="1:14" s="753" customFormat="1">
      <c r="A40" s="59"/>
      <c r="B40" s="790" t="s">
        <v>479</v>
      </c>
      <c r="C40" s="789">
        <v>633.00754535878878</v>
      </c>
      <c r="D40" s="789">
        <v>0</v>
      </c>
      <c r="E40" s="789">
        <v>0</v>
      </c>
      <c r="F40" s="789">
        <f t="shared" si="8"/>
        <v>633.00754535878878</v>
      </c>
      <c r="G40" s="743"/>
      <c r="H40" s="743"/>
      <c r="I40" s="743"/>
      <c r="J40" s="743"/>
      <c r="K40" s="743"/>
      <c r="L40" s="743"/>
      <c r="M40" s="743"/>
      <c r="N40" s="743"/>
    </row>
    <row r="41" spans="1:14" s="753" customFormat="1">
      <c r="A41" s="59"/>
      <c r="B41" s="790" t="s">
        <v>771</v>
      </c>
      <c r="C41" s="789">
        <v>0</v>
      </c>
      <c r="D41" s="789">
        <v>0</v>
      </c>
      <c r="E41" s="789">
        <v>0</v>
      </c>
      <c r="F41" s="789">
        <f t="shared" si="8"/>
        <v>0</v>
      </c>
      <c r="G41" s="743"/>
      <c r="H41" s="743"/>
      <c r="I41" s="743"/>
      <c r="J41" s="743"/>
      <c r="K41" s="743"/>
      <c r="L41" s="743"/>
      <c r="M41" s="743"/>
      <c r="N41" s="743"/>
    </row>
    <row r="42" spans="1:14" s="753" customFormat="1">
      <c r="A42" s="59"/>
      <c r="B42" s="790" t="s">
        <v>770</v>
      </c>
      <c r="C42" s="789">
        <v>0</v>
      </c>
      <c r="D42" s="789">
        <v>0</v>
      </c>
      <c r="E42" s="789">
        <v>0</v>
      </c>
      <c r="F42" s="789">
        <f t="shared" si="8"/>
        <v>0</v>
      </c>
      <c r="G42" s="743"/>
      <c r="H42" s="743"/>
      <c r="I42" s="743"/>
      <c r="J42" s="743"/>
      <c r="K42" s="743"/>
      <c r="L42" s="743"/>
      <c r="M42" s="743"/>
      <c r="N42" s="743"/>
    </row>
    <row r="43" spans="1:14" s="753" customFormat="1">
      <c r="A43" s="59"/>
      <c r="B43" s="790" t="s">
        <v>813</v>
      </c>
      <c r="C43" s="789">
        <v>0</v>
      </c>
      <c r="D43" s="789">
        <v>0</v>
      </c>
      <c r="E43" s="789">
        <v>5.0460000000000001E-3</v>
      </c>
      <c r="F43" s="789">
        <f t="shared" si="8"/>
        <v>5.0460000000000001E-3</v>
      </c>
      <c r="G43" s="743"/>
      <c r="H43" s="743"/>
      <c r="I43" s="743"/>
      <c r="J43" s="743"/>
      <c r="K43" s="743"/>
      <c r="L43" s="743"/>
      <c r="M43" s="743"/>
      <c r="N43" s="743"/>
    </row>
    <row r="44" spans="1:14" s="753" customFormat="1">
      <c r="A44" s="59"/>
      <c r="B44" s="790" t="s">
        <v>814</v>
      </c>
      <c r="C44" s="789">
        <v>0</v>
      </c>
      <c r="D44" s="789">
        <v>1766.417715</v>
      </c>
      <c r="E44" s="789">
        <v>0</v>
      </c>
      <c r="F44" s="789">
        <f t="shared" si="8"/>
        <v>1766.417715</v>
      </c>
      <c r="G44" s="743"/>
      <c r="H44" s="743"/>
      <c r="I44" s="743"/>
      <c r="J44" s="743"/>
      <c r="K44" s="743"/>
      <c r="L44" s="743"/>
      <c r="M44" s="743"/>
      <c r="N44" s="743"/>
    </row>
    <row r="45" spans="1:14" s="753" customFormat="1">
      <c r="A45" s="59"/>
      <c r="B45" s="790" t="s">
        <v>872</v>
      </c>
      <c r="C45" s="789">
        <v>0</v>
      </c>
      <c r="D45" s="789">
        <v>2.989525679242417</v>
      </c>
      <c r="E45" s="789">
        <v>0</v>
      </c>
      <c r="F45" s="789">
        <f t="shared" si="8"/>
        <v>2.989525679242417</v>
      </c>
      <c r="G45" s="743"/>
      <c r="H45" s="743"/>
      <c r="I45" s="743"/>
      <c r="J45" s="743"/>
      <c r="K45" s="743"/>
      <c r="L45" s="743"/>
      <c r="M45" s="743"/>
      <c r="N45" s="743"/>
    </row>
    <row r="46" spans="1:14">
      <c r="B46" s="790" t="s">
        <v>522</v>
      </c>
      <c r="C46" s="789">
        <v>0</v>
      </c>
      <c r="D46" s="789">
        <v>0</v>
      </c>
      <c r="E46" s="789">
        <v>357.07577500000002</v>
      </c>
      <c r="F46" s="789">
        <f t="shared" si="8"/>
        <v>357.07577500000002</v>
      </c>
      <c r="G46" s="743"/>
      <c r="H46" s="743"/>
      <c r="I46" s="743"/>
      <c r="J46" s="743"/>
      <c r="K46" s="743"/>
      <c r="L46" s="743"/>
      <c r="M46" s="743"/>
      <c r="N46" s="743"/>
    </row>
    <row r="47" spans="1:14" s="753" customFormat="1">
      <c r="A47" s="59"/>
      <c r="B47" s="790" t="s">
        <v>217</v>
      </c>
      <c r="C47" s="789">
        <f t="shared" ref="C47:E47" si="9">+C48+C49</f>
        <v>3760.6905530502195</v>
      </c>
      <c r="D47" s="789">
        <f t="shared" si="9"/>
        <v>1644.0251529143666</v>
      </c>
      <c r="E47" s="789">
        <f t="shared" si="9"/>
        <v>2261.6289819337157</v>
      </c>
      <c r="F47" s="789">
        <f t="shared" si="8"/>
        <v>7666.3446878983013</v>
      </c>
      <c r="G47" s="743"/>
      <c r="H47" s="743"/>
      <c r="I47" s="743"/>
      <c r="J47" s="743"/>
      <c r="K47" s="743"/>
      <c r="L47" s="743"/>
      <c r="M47" s="743"/>
      <c r="N47" s="743"/>
    </row>
    <row r="48" spans="1:14" s="753" customFormat="1">
      <c r="A48" s="59"/>
      <c r="B48" s="790" t="s">
        <v>71</v>
      </c>
      <c r="C48" s="789">
        <v>2835.1315122702194</v>
      </c>
      <c r="D48" s="789">
        <v>1644.0251529143666</v>
      </c>
      <c r="E48" s="789">
        <v>2253.6967989337159</v>
      </c>
      <c r="F48" s="789">
        <f t="shared" si="8"/>
        <v>6732.8534641183014</v>
      </c>
      <c r="G48" s="743"/>
      <c r="H48" s="743"/>
      <c r="I48" s="743"/>
      <c r="J48" s="743"/>
      <c r="K48" s="743"/>
      <c r="L48" s="743"/>
      <c r="M48" s="743"/>
      <c r="N48" s="743"/>
    </row>
    <row r="49" spans="1:14" s="753" customFormat="1">
      <c r="A49" s="59"/>
      <c r="B49" s="783" t="s">
        <v>69</v>
      </c>
      <c r="C49" s="784">
        <v>925.55904078000003</v>
      </c>
      <c r="D49" s="784">
        <v>0</v>
      </c>
      <c r="E49" s="784">
        <v>7.9321830000000002</v>
      </c>
      <c r="F49" s="789">
        <f t="shared" si="8"/>
        <v>933.49122378000004</v>
      </c>
      <c r="G49" s="743"/>
      <c r="H49" s="743"/>
      <c r="I49" s="743"/>
      <c r="J49" s="743"/>
      <c r="K49" s="743"/>
      <c r="L49" s="743"/>
      <c r="M49" s="743"/>
      <c r="N49" s="743"/>
    </row>
    <row r="50" spans="1:14" s="753" customFormat="1">
      <c r="A50" s="59"/>
      <c r="B50" s="790" t="s">
        <v>335</v>
      </c>
      <c r="C50" s="789">
        <f t="shared" ref="C50:E50" si="10">+C51+C58</f>
        <v>42.1929334487102</v>
      </c>
      <c r="D50" s="789">
        <f t="shared" si="10"/>
        <v>4.7577949776781736</v>
      </c>
      <c r="E50" s="789">
        <f t="shared" si="10"/>
        <v>4.7577949776781736</v>
      </c>
      <c r="F50" s="789">
        <f t="shared" si="8"/>
        <v>51.708523404066547</v>
      </c>
      <c r="G50" s="743"/>
      <c r="H50" s="743"/>
      <c r="I50" s="743"/>
      <c r="J50" s="743"/>
      <c r="K50" s="743"/>
      <c r="L50" s="743"/>
      <c r="M50" s="743"/>
      <c r="N50" s="743"/>
    </row>
    <row r="51" spans="1:14" s="753" customFormat="1">
      <c r="A51" s="59"/>
      <c r="B51" s="791" t="s">
        <v>79</v>
      </c>
      <c r="C51" s="792">
        <f t="shared" ref="C51:E51" si="11">+C52+C55</f>
        <v>29.064545528710198</v>
      </c>
      <c r="D51" s="792">
        <f t="shared" si="11"/>
        <v>4.7577949776781736</v>
      </c>
      <c r="E51" s="792">
        <f t="shared" si="11"/>
        <v>4.7577949776781736</v>
      </c>
      <c r="F51" s="792">
        <f t="shared" si="8"/>
        <v>38.580135484066545</v>
      </c>
      <c r="G51" s="743"/>
      <c r="H51" s="743"/>
      <c r="I51" s="743"/>
      <c r="J51" s="743"/>
      <c r="K51" s="743"/>
      <c r="L51" s="743"/>
      <c r="M51" s="743"/>
      <c r="N51" s="743"/>
    </row>
    <row r="52" spans="1:14" s="753" customFormat="1">
      <c r="A52" s="59"/>
      <c r="B52" s="783" t="s">
        <v>81</v>
      </c>
      <c r="C52" s="793">
        <f t="shared" ref="C52:E52" si="12">+C53+C54</f>
        <v>5.8813547905525052</v>
      </c>
      <c r="D52" s="793">
        <f t="shared" si="12"/>
        <v>4.7577949776781736</v>
      </c>
      <c r="E52" s="793">
        <f t="shared" si="12"/>
        <v>4.7577949776781736</v>
      </c>
      <c r="F52" s="794">
        <f t="shared" si="8"/>
        <v>15.396944745908852</v>
      </c>
      <c r="G52" s="743"/>
      <c r="H52" s="743"/>
      <c r="I52" s="743"/>
      <c r="J52" s="743"/>
      <c r="K52" s="743"/>
      <c r="L52" s="743"/>
      <c r="M52" s="743"/>
      <c r="N52" s="743"/>
    </row>
    <row r="53" spans="1:14">
      <c r="A53" s="59"/>
      <c r="B53" s="783" t="s">
        <v>668</v>
      </c>
      <c r="C53" s="795">
        <v>5.7335808377899786</v>
      </c>
      <c r="D53" s="795">
        <v>4.7577949776781736</v>
      </c>
      <c r="E53" s="795">
        <v>4.7577949776781736</v>
      </c>
      <c r="F53" s="794">
        <f t="shared" si="8"/>
        <v>15.249170793146327</v>
      </c>
      <c r="G53" s="743"/>
      <c r="H53" s="743"/>
      <c r="I53" s="743"/>
      <c r="J53" s="743"/>
      <c r="K53" s="743"/>
      <c r="L53" s="743"/>
      <c r="M53" s="743"/>
      <c r="N53" s="743"/>
    </row>
    <row r="54" spans="1:14">
      <c r="A54" s="59"/>
      <c r="B54" s="783" t="s">
        <v>84</v>
      </c>
      <c r="C54" s="795">
        <v>0.14777395276252642</v>
      </c>
      <c r="D54" s="795">
        <v>0</v>
      </c>
      <c r="E54" s="795">
        <v>0</v>
      </c>
      <c r="F54" s="794">
        <f t="shared" si="8"/>
        <v>0.14777395276252642</v>
      </c>
      <c r="G54" s="743"/>
      <c r="H54" s="743"/>
      <c r="I54" s="743"/>
      <c r="J54" s="743"/>
      <c r="K54" s="743"/>
      <c r="L54" s="743"/>
      <c r="M54" s="743"/>
      <c r="N54" s="743"/>
    </row>
    <row r="55" spans="1:14" s="753" customFormat="1">
      <c r="A55" s="59"/>
      <c r="B55" s="796" t="s">
        <v>85</v>
      </c>
      <c r="C55" s="793">
        <f t="shared" ref="C55:E55" si="13">+C56+C57</f>
        <v>23.183190738157695</v>
      </c>
      <c r="D55" s="793">
        <f t="shared" si="13"/>
        <v>0</v>
      </c>
      <c r="E55" s="793">
        <f t="shared" si="13"/>
        <v>0</v>
      </c>
      <c r="F55" s="794">
        <f t="shared" si="8"/>
        <v>23.183190738157695</v>
      </c>
      <c r="G55" s="743"/>
      <c r="H55" s="743"/>
      <c r="I55" s="743"/>
      <c r="J55" s="743"/>
      <c r="K55" s="743"/>
      <c r="L55" s="743"/>
      <c r="M55" s="743"/>
      <c r="N55" s="743"/>
    </row>
    <row r="56" spans="1:14" s="753" customFormat="1">
      <c r="A56" s="59"/>
      <c r="B56" s="783" t="s">
        <v>668</v>
      </c>
      <c r="C56" s="795">
        <v>23.183190738157695</v>
      </c>
      <c r="D56" s="795">
        <v>0</v>
      </c>
      <c r="E56" s="795">
        <v>0</v>
      </c>
      <c r="F56" s="794">
        <f t="shared" si="8"/>
        <v>23.183190738157695</v>
      </c>
      <c r="G56" s="743"/>
      <c r="H56" s="743"/>
      <c r="I56" s="743"/>
      <c r="J56" s="743"/>
      <c r="K56" s="743"/>
      <c r="L56" s="743"/>
      <c r="M56" s="743"/>
      <c r="N56" s="743"/>
    </row>
    <row r="57" spans="1:14" s="753" customFormat="1">
      <c r="A57" s="59"/>
      <c r="B57" s="783" t="s">
        <v>84</v>
      </c>
      <c r="C57" s="795">
        <v>0</v>
      </c>
      <c r="D57" s="795">
        <v>0</v>
      </c>
      <c r="E57" s="795">
        <v>0</v>
      </c>
      <c r="F57" s="794">
        <f t="shared" si="8"/>
        <v>0</v>
      </c>
      <c r="G57" s="743"/>
      <c r="H57" s="743"/>
      <c r="I57" s="743"/>
      <c r="J57" s="743"/>
      <c r="K57" s="743"/>
      <c r="L57" s="743"/>
      <c r="M57" s="743"/>
      <c r="N57" s="743"/>
    </row>
    <row r="58" spans="1:14" s="753" customFormat="1">
      <c r="A58" s="59"/>
      <c r="B58" s="797" t="s">
        <v>103</v>
      </c>
      <c r="C58" s="792">
        <f t="shared" ref="C58:E58" si="14">+C59+C60</f>
        <v>13.12838792</v>
      </c>
      <c r="D58" s="792">
        <f t="shared" si="14"/>
        <v>0</v>
      </c>
      <c r="E58" s="792">
        <f t="shared" si="14"/>
        <v>0</v>
      </c>
      <c r="F58" s="792">
        <f t="shared" si="8"/>
        <v>13.12838792</v>
      </c>
      <c r="G58" s="743"/>
      <c r="H58" s="743"/>
      <c r="I58" s="743"/>
      <c r="J58" s="743"/>
      <c r="K58" s="743"/>
      <c r="L58" s="743"/>
      <c r="M58" s="743"/>
      <c r="N58" s="743"/>
    </row>
    <row r="59" spans="1:14" s="753" customFormat="1">
      <c r="A59" s="59"/>
      <c r="B59" s="783" t="s">
        <v>668</v>
      </c>
      <c r="C59" s="795">
        <v>2.9442001599999998</v>
      </c>
      <c r="D59" s="795">
        <v>0</v>
      </c>
      <c r="E59" s="795">
        <v>0</v>
      </c>
      <c r="F59" s="795">
        <f t="shared" si="8"/>
        <v>2.9442001599999998</v>
      </c>
      <c r="G59" s="743"/>
      <c r="H59" s="743"/>
      <c r="I59" s="743"/>
      <c r="J59" s="743"/>
      <c r="K59" s="743"/>
      <c r="L59" s="743"/>
      <c r="M59" s="743"/>
      <c r="N59" s="743"/>
    </row>
    <row r="60" spans="1:14" s="753" customFormat="1">
      <c r="A60" s="59"/>
      <c r="B60" s="798" t="s">
        <v>84</v>
      </c>
      <c r="C60" s="799">
        <v>10.18418776</v>
      </c>
      <c r="D60" s="799">
        <v>0</v>
      </c>
      <c r="E60" s="799">
        <v>0</v>
      </c>
      <c r="F60" s="799">
        <f t="shared" si="8"/>
        <v>10.18418776</v>
      </c>
      <c r="G60" s="743"/>
      <c r="H60" s="743"/>
      <c r="I60" s="743"/>
      <c r="J60" s="743"/>
      <c r="K60" s="743"/>
      <c r="L60" s="743"/>
      <c r="M60" s="743"/>
      <c r="N60" s="743"/>
    </row>
    <row r="61" spans="1:14" s="753" customFormat="1">
      <c r="A61" s="59"/>
      <c r="B61" s="800"/>
      <c r="C61" s="801"/>
      <c r="D61" s="801"/>
      <c r="E61" s="801"/>
      <c r="F61" s="801"/>
      <c r="G61" s="743"/>
      <c r="H61" s="743"/>
      <c r="I61" s="743"/>
      <c r="J61" s="743"/>
      <c r="K61" s="743"/>
      <c r="L61" s="743"/>
      <c r="M61" s="743"/>
      <c r="N61" s="743"/>
    </row>
    <row r="62" spans="1:14">
      <c r="A62" s="59"/>
      <c r="B62" s="802" t="s">
        <v>104</v>
      </c>
      <c r="C62" s="803">
        <f t="shared" ref="C62:E62" si="15">+C63+C64</f>
        <v>3500.4556250968485</v>
      </c>
      <c r="D62" s="803">
        <f t="shared" si="15"/>
        <v>3421.4604425363455</v>
      </c>
      <c r="E62" s="803">
        <f t="shared" si="15"/>
        <v>4053.8378321752821</v>
      </c>
      <c r="F62" s="803">
        <f>+SUM(C62:E62)</f>
        <v>10975.753899808476</v>
      </c>
      <c r="G62" s="743"/>
      <c r="H62" s="743"/>
      <c r="I62" s="743"/>
      <c r="J62" s="743"/>
      <c r="K62" s="743"/>
      <c r="L62" s="743"/>
      <c r="M62" s="743"/>
      <c r="N62" s="743"/>
    </row>
    <row r="63" spans="1:14">
      <c r="A63" s="59"/>
      <c r="B63" s="790" t="s">
        <v>105</v>
      </c>
      <c r="C63" s="779">
        <v>5.8813547905525052</v>
      </c>
      <c r="D63" s="779">
        <v>4.7577949776781736</v>
      </c>
      <c r="E63" s="779">
        <v>421.74258958124756</v>
      </c>
      <c r="F63" s="779">
        <f>+SUM(C63:E63)</f>
        <v>432.38173934947821</v>
      </c>
      <c r="G63" s="743"/>
      <c r="H63" s="743"/>
      <c r="I63" s="743"/>
      <c r="J63" s="743"/>
      <c r="K63" s="743"/>
      <c r="L63" s="743"/>
      <c r="M63" s="743"/>
      <c r="N63" s="743"/>
    </row>
    <row r="64" spans="1:14">
      <c r="A64" s="59"/>
      <c r="B64" s="790" t="s">
        <v>500</v>
      </c>
      <c r="C64" s="779">
        <v>3494.5742703062961</v>
      </c>
      <c r="D64" s="779">
        <v>3416.7026475586672</v>
      </c>
      <c r="E64" s="779">
        <v>3632.0952425940345</v>
      </c>
      <c r="F64" s="779">
        <f>+SUM(C64:E64)</f>
        <v>10543.372160458997</v>
      </c>
      <c r="G64" s="743"/>
      <c r="H64" s="743"/>
      <c r="I64" s="743"/>
      <c r="J64" s="743"/>
      <c r="K64" s="743"/>
      <c r="L64" s="743"/>
      <c r="M64" s="743"/>
      <c r="N64" s="743"/>
    </row>
    <row r="65" spans="1:14">
      <c r="A65" s="59"/>
      <c r="B65" s="802" t="s">
        <v>106</v>
      </c>
      <c r="C65" s="804">
        <v>1055.2090131408997</v>
      </c>
      <c r="D65" s="804">
        <v>205.86868939809085</v>
      </c>
      <c r="E65" s="804">
        <v>3641.6522097460952</v>
      </c>
      <c r="F65" s="804">
        <f>+SUM(C65:E65)</f>
        <v>4902.7299122850854</v>
      </c>
      <c r="G65" s="743"/>
      <c r="H65" s="743"/>
      <c r="I65" s="743"/>
      <c r="J65" s="743"/>
      <c r="K65" s="743"/>
      <c r="L65" s="743"/>
      <c r="M65" s="743"/>
      <c r="N65" s="743"/>
    </row>
    <row r="66" spans="1:14">
      <c r="A66" s="59"/>
      <c r="C66" s="743"/>
      <c r="D66" s="743"/>
      <c r="E66" s="743"/>
      <c r="F66" s="743"/>
    </row>
    <row r="67" spans="1:14">
      <c r="A67" s="59"/>
      <c r="B67" s="805" t="s">
        <v>336</v>
      </c>
      <c r="C67" s="787"/>
      <c r="D67" s="787"/>
      <c r="E67" s="787"/>
      <c r="F67" s="787"/>
    </row>
    <row r="68" spans="1:14">
      <c r="C68" s="743"/>
      <c r="D68" s="743"/>
      <c r="E68" s="743"/>
      <c r="F68" s="743"/>
    </row>
    <row r="69" spans="1:14">
      <c r="C69" s="743"/>
      <c r="D69" s="743"/>
      <c r="E69" s="743"/>
      <c r="F69" s="743"/>
    </row>
    <row r="70" spans="1:14">
      <c r="C70" s="743"/>
      <c r="D70" s="743"/>
      <c r="E70" s="743"/>
      <c r="F70" s="743"/>
    </row>
    <row r="71" spans="1:14">
      <c r="C71" s="743"/>
      <c r="D71" s="743"/>
      <c r="E71" s="743"/>
      <c r="F71" s="743"/>
    </row>
    <row r="72" spans="1:14">
      <c r="C72" s="743"/>
      <c r="D72" s="743"/>
      <c r="E72" s="743"/>
      <c r="F72" s="743"/>
    </row>
    <row r="73" spans="1:14">
      <c r="C73" s="743"/>
      <c r="D73" s="743"/>
      <c r="E73" s="743"/>
      <c r="F73" s="743"/>
    </row>
    <row r="74" spans="1:14">
      <c r="C74" s="743"/>
      <c r="D74" s="743"/>
      <c r="E74" s="743"/>
      <c r="F74" s="743"/>
    </row>
    <row r="80" spans="1:14">
      <c r="C80" s="743"/>
      <c r="D80" s="743"/>
      <c r="E80" s="743"/>
      <c r="F80" s="743"/>
    </row>
  </sheetData>
  <mergeCells count="2">
    <mergeCell ref="B11:F11"/>
    <mergeCell ref="B6:F6"/>
  </mergeCells>
  <hyperlinks>
    <hyperlink ref="A1" location="INDICE!A1" display="Indice"/>
  </hyperlinks>
  <printOptions horizontalCentered="1"/>
  <pageMargins left="0.39370078740157483" right="0.39370078740157483" top="0.19685039370078741" bottom="0.19685039370078741" header="0.15748031496062992" footer="0"/>
  <pageSetup paperSize="9" scale="42" orientation="portrait" r:id="rId1"/>
  <headerFooter scaleWithDoc="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144"/>
  <sheetViews>
    <sheetView showGridLines="0" zoomScale="85" zoomScaleNormal="85" zoomScaleSheetLayoutView="85" workbookViewId="0"/>
  </sheetViews>
  <sheetFormatPr baseColWidth="10" defaultColWidth="11.42578125" defaultRowHeight="12.75"/>
  <cols>
    <col min="1" max="1" width="10.42578125" style="290" bestFit="1" customWidth="1"/>
    <col min="2" max="2" width="71.85546875" style="742" customWidth="1"/>
    <col min="3" max="6" width="15.7109375" style="742" customWidth="1"/>
    <col min="7" max="7" width="19.42578125" style="743" bestFit="1" customWidth="1"/>
    <col min="8" max="9" width="11.5703125" style="742" bestFit="1" customWidth="1"/>
    <col min="10" max="10" width="14.85546875" style="742" bestFit="1" customWidth="1"/>
    <col min="11" max="14" width="12.85546875" style="742" bestFit="1" customWidth="1"/>
    <col min="15" max="16384" width="11.42578125" style="742"/>
  </cols>
  <sheetData>
    <row r="1" spans="1:14" ht="14.25">
      <c r="A1" s="54" t="s">
        <v>216</v>
      </c>
      <c r="B1" s="741"/>
    </row>
    <row r="2" spans="1:14" ht="15">
      <c r="A2" s="738"/>
      <c r="B2" s="4" t="s">
        <v>696</v>
      </c>
    </row>
    <row r="3" spans="1:14" ht="15">
      <c r="A3" s="738"/>
      <c r="B3" s="4" t="s">
        <v>299</v>
      </c>
      <c r="C3" s="743"/>
      <c r="D3" s="743"/>
      <c r="E3" s="743"/>
      <c r="F3" s="743"/>
    </row>
    <row r="4" spans="1:14" s="746" customFormat="1">
      <c r="A4" s="66"/>
      <c r="B4" s="745"/>
      <c r="C4" s="743"/>
      <c r="D4" s="743"/>
      <c r="E4" s="743"/>
      <c r="F4" s="743"/>
      <c r="G4" s="68"/>
    </row>
    <row r="5" spans="1:14" s="746" customFormat="1" thickBot="1">
      <c r="A5" s="66"/>
      <c r="B5" s="745"/>
      <c r="G5" s="68"/>
    </row>
    <row r="6" spans="1:14" s="748" customFormat="1" ht="17.25" thickBot="1">
      <c r="A6" s="59"/>
      <c r="B6" s="1374" t="s">
        <v>653</v>
      </c>
      <c r="C6" s="1375"/>
      <c r="D6" s="1375"/>
      <c r="E6" s="1375"/>
      <c r="F6" s="1376"/>
      <c r="G6" s="759"/>
    </row>
    <row r="7" spans="1:14" s="746" customFormat="1" ht="12">
      <c r="A7" s="66"/>
      <c r="B7" s="66"/>
      <c r="G7" s="68"/>
    </row>
    <row r="8" spans="1:14" s="748" customFormat="1" ht="13.5" thickBot="1">
      <c r="A8" s="59"/>
      <c r="B8" s="290" t="s">
        <v>887</v>
      </c>
      <c r="G8" s="759"/>
    </row>
    <row r="9" spans="1:14" s="748" customFormat="1" ht="14.25" thickTop="1" thickBot="1">
      <c r="A9" s="59"/>
      <c r="B9" s="749"/>
      <c r="C9" s="749">
        <v>44470</v>
      </c>
      <c r="D9" s="749">
        <v>44501</v>
      </c>
      <c r="E9" s="749">
        <v>44531</v>
      </c>
      <c r="F9" s="750">
        <v>2021</v>
      </c>
      <c r="G9" s="759"/>
    </row>
    <row r="10" spans="1:14" s="748" customFormat="1" ht="14.25" thickTop="1" thickBot="1">
      <c r="A10" s="59"/>
      <c r="B10" s="59"/>
      <c r="C10" s="759"/>
      <c r="D10" s="759"/>
      <c r="E10" s="759"/>
      <c r="F10" s="759"/>
      <c r="G10" s="759"/>
    </row>
    <row r="11" spans="1:14" s="748" customFormat="1" ht="13.5" thickBot="1">
      <c r="A11" s="59"/>
      <c r="B11" s="1371" t="s">
        <v>622</v>
      </c>
      <c r="C11" s="1372"/>
      <c r="D11" s="1372"/>
      <c r="E11" s="1372"/>
      <c r="F11" s="1372"/>
      <c r="G11" s="759"/>
    </row>
    <row r="12" spans="1:14" s="753" customFormat="1" ht="13.5" thickBot="1">
      <c r="A12" s="751"/>
      <c r="B12" s="752"/>
      <c r="C12" s="806"/>
      <c r="D12" s="806"/>
      <c r="E12" s="806"/>
      <c r="F12" s="806"/>
      <c r="G12" s="807"/>
    </row>
    <row r="13" spans="1:14" ht="15.75" thickBot="1">
      <c r="B13" s="754" t="s">
        <v>59</v>
      </c>
      <c r="C13" s="755">
        <f t="shared" ref="C13:F13" si="0">+C14+C15</f>
        <v>501.62632947478534</v>
      </c>
      <c r="D13" s="755">
        <f t="shared" si="0"/>
        <v>964.57106093695495</v>
      </c>
      <c r="E13" s="755">
        <f t="shared" si="0"/>
        <v>299.12910647876708</v>
      </c>
      <c r="F13" s="755">
        <f t="shared" si="0"/>
        <v>1765.3264968905075</v>
      </c>
      <c r="G13" s="808"/>
      <c r="H13" s="743"/>
      <c r="I13" s="743"/>
      <c r="J13" s="743"/>
      <c r="K13" s="743"/>
      <c r="L13" s="743"/>
      <c r="M13" s="743"/>
      <c r="N13" s="743"/>
    </row>
    <row r="14" spans="1:14">
      <c r="A14" s="59"/>
      <c r="B14" s="757" t="s">
        <v>581</v>
      </c>
      <c r="C14" s="809">
        <v>170.64385034597666</v>
      </c>
      <c r="D14" s="809">
        <v>29.891649960804177</v>
      </c>
      <c r="E14" s="809">
        <v>0</v>
      </c>
      <c r="F14" s="809">
        <f>SUM(C14:E14)</f>
        <v>200.53550030678085</v>
      </c>
      <c r="G14" s="808"/>
      <c r="H14" s="743"/>
      <c r="I14" s="743"/>
      <c r="J14" s="743"/>
      <c r="K14" s="743"/>
    </row>
    <row r="15" spans="1:14">
      <c r="A15" s="59"/>
      <c r="B15" s="757" t="s">
        <v>582</v>
      </c>
      <c r="C15" s="809">
        <v>330.98247912880868</v>
      </c>
      <c r="D15" s="809">
        <v>934.67941097615073</v>
      </c>
      <c r="E15" s="809">
        <v>299.12910647876708</v>
      </c>
      <c r="F15" s="809">
        <f>SUM(C15:E15)</f>
        <v>1564.7909965837266</v>
      </c>
      <c r="H15" s="743"/>
      <c r="I15" s="743"/>
      <c r="J15" s="743"/>
      <c r="K15" s="743"/>
    </row>
    <row r="16" spans="1:14" s="753" customFormat="1" ht="13.5" thickBot="1">
      <c r="A16" s="59"/>
      <c r="B16" s="59"/>
      <c r="C16" s="810"/>
      <c r="D16" s="810"/>
      <c r="E16" s="810"/>
      <c r="F16" s="810"/>
      <c r="G16" s="743"/>
      <c r="H16" s="743"/>
      <c r="I16" s="743"/>
      <c r="J16" s="743"/>
      <c r="K16" s="743"/>
    </row>
    <row r="17" spans="1:11" s="753" customFormat="1" ht="13.5" thickBot="1">
      <c r="A17" s="59"/>
      <c r="B17" s="760" t="s">
        <v>52</v>
      </c>
      <c r="C17" s="761">
        <f>+C18++C25+C28+C29+C23</f>
        <v>37.651336555360082</v>
      </c>
      <c r="D17" s="761">
        <f t="shared" ref="D17:E17" si="1">+D18++D25+D28+D29+D23</f>
        <v>449.54721875739222</v>
      </c>
      <c r="E17" s="761">
        <f t="shared" si="1"/>
        <v>56.176815772411011</v>
      </c>
      <c r="F17" s="761">
        <f t="shared" ref="F17:F31" si="2">SUM(C17:E17)</f>
        <v>543.37537108516335</v>
      </c>
      <c r="G17" s="743"/>
      <c r="H17" s="743"/>
      <c r="I17" s="743"/>
      <c r="J17" s="811"/>
      <c r="K17" s="743"/>
    </row>
    <row r="18" spans="1:11" s="753" customFormat="1">
      <c r="A18" s="59"/>
      <c r="B18" s="812" t="s">
        <v>62</v>
      </c>
      <c r="C18" s="763">
        <f t="shared" ref="C18:E18" si="3">SUM(C19:C22)</f>
        <v>32.155908766599111</v>
      </c>
      <c r="D18" s="763">
        <f t="shared" si="3"/>
        <v>443.8743068090194</v>
      </c>
      <c r="E18" s="763">
        <f t="shared" si="3"/>
        <v>29.962795265908788</v>
      </c>
      <c r="F18" s="763">
        <f t="shared" si="2"/>
        <v>505.99301084152728</v>
      </c>
      <c r="G18" s="743"/>
      <c r="H18" s="743"/>
      <c r="I18" s="743"/>
      <c r="J18" s="743"/>
      <c r="K18" s="743"/>
    </row>
    <row r="19" spans="1:11" s="753" customFormat="1">
      <c r="A19" s="59"/>
      <c r="B19" s="780" t="s">
        <v>63</v>
      </c>
      <c r="C19" s="765">
        <v>11.539961809999998</v>
      </c>
      <c r="D19" s="765">
        <v>6.4155147299999999</v>
      </c>
      <c r="E19" s="765">
        <v>15.822911480000002</v>
      </c>
      <c r="F19" s="765">
        <f t="shared" si="2"/>
        <v>33.778388020000001</v>
      </c>
      <c r="G19" s="743"/>
      <c r="H19" s="743"/>
      <c r="I19" s="743"/>
      <c r="J19" s="743"/>
      <c r="K19" s="743"/>
    </row>
    <row r="20" spans="1:11" s="753" customFormat="1">
      <c r="A20" s="59"/>
      <c r="B20" s="813" t="s">
        <v>64</v>
      </c>
      <c r="C20" s="775">
        <v>18.450338270000003</v>
      </c>
      <c r="D20" s="775">
        <v>44.072003449999997</v>
      </c>
      <c r="E20" s="775">
        <v>4.9598315900000003</v>
      </c>
      <c r="F20" s="775">
        <f t="shared" si="2"/>
        <v>67.482173310000007</v>
      </c>
      <c r="G20" s="743"/>
      <c r="H20" s="743"/>
      <c r="I20" s="743"/>
      <c r="J20" s="743"/>
      <c r="K20" s="743"/>
    </row>
    <row r="21" spans="1:11" s="753" customFormat="1">
      <c r="A21" s="59"/>
      <c r="B21" s="769" t="s">
        <v>579</v>
      </c>
      <c r="C21" s="775">
        <v>0</v>
      </c>
      <c r="D21" s="775">
        <v>387.0159425190194</v>
      </c>
      <c r="E21" s="775">
        <v>0</v>
      </c>
      <c r="F21" s="775">
        <f t="shared" si="2"/>
        <v>387.0159425190194</v>
      </c>
      <c r="G21" s="743"/>
      <c r="H21" s="743"/>
      <c r="I21" s="743"/>
      <c r="J21" s="743"/>
      <c r="K21" s="743"/>
    </row>
    <row r="22" spans="1:11" s="773" customFormat="1">
      <c r="A22" s="59"/>
      <c r="B22" s="769" t="s">
        <v>65</v>
      </c>
      <c r="C22" s="814">
        <v>2.165608686599108</v>
      </c>
      <c r="D22" s="814">
        <v>6.3708461100000005</v>
      </c>
      <c r="E22" s="814">
        <v>9.1800521959087842</v>
      </c>
      <c r="F22" s="814">
        <f t="shared" si="2"/>
        <v>17.716506992507895</v>
      </c>
      <c r="G22" s="743"/>
      <c r="H22" s="743"/>
      <c r="I22" s="743"/>
      <c r="J22" s="743"/>
      <c r="K22" s="743"/>
    </row>
    <row r="23" spans="1:11" s="773" customFormat="1">
      <c r="A23" s="59"/>
      <c r="B23" s="790" t="s">
        <v>66</v>
      </c>
      <c r="C23" s="771">
        <f t="shared" ref="C23:E23" si="4">+C24</f>
        <v>2.9646236002095008</v>
      </c>
      <c r="D23" s="771">
        <f t="shared" si="4"/>
        <v>3.0378557970833762</v>
      </c>
      <c r="E23" s="771">
        <f t="shared" si="4"/>
        <v>2.9646236002095008</v>
      </c>
      <c r="F23" s="771">
        <f t="shared" si="2"/>
        <v>8.9671029975023782</v>
      </c>
      <c r="G23" s="743"/>
      <c r="H23" s="743"/>
      <c r="I23" s="743"/>
      <c r="J23" s="743"/>
      <c r="K23" s="743"/>
    </row>
    <row r="24" spans="1:11" s="773" customFormat="1">
      <c r="A24" s="59"/>
      <c r="B24" s="776" t="s">
        <v>67</v>
      </c>
      <c r="C24" s="777">
        <v>2.9646236002095008</v>
      </c>
      <c r="D24" s="777">
        <v>3.0378557970833762</v>
      </c>
      <c r="E24" s="777">
        <v>2.9646236002095008</v>
      </c>
      <c r="F24" s="815">
        <f t="shared" si="2"/>
        <v>8.9671029975023782</v>
      </c>
      <c r="G24" s="743"/>
      <c r="H24" s="743"/>
      <c r="I24" s="743"/>
      <c r="J24" s="743"/>
      <c r="K24" s="743"/>
    </row>
    <row r="25" spans="1:11" s="773" customFormat="1">
      <c r="A25" s="59"/>
      <c r="B25" s="790" t="s">
        <v>68</v>
      </c>
      <c r="C25" s="771">
        <f t="shared" ref="C25:E25" si="5">+C26</f>
        <v>0.81593245883284238</v>
      </c>
      <c r="D25" s="771">
        <f t="shared" si="5"/>
        <v>1.8977360529135288</v>
      </c>
      <c r="E25" s="771">
        <f t="shared" si="5"/>
        <v>0.11113010781559361</v>
      </c>
      <c r="F25" s="771">
        <f t="shared" si="2"/>
        <v>2.8247986195619648</v>
      </c>
      <c r="G25" s="743"/>
      <c r="H25" s="743"/>
      <c r="I25" s="743"/>
      <c r="J25" s="743"/>
      <c r="K25" s="743"/>
    </row>
    <row r="26" spans="1:11" s="773" customFormat="1">
      <c r="A26" s="59"/>
      <c r="B26" s="813" t="s">
        <v>69</v>
      </c>
      <c r="C26" s="775">
        <f t="shared" ref="C26:E26" si="6">+C27</f>
        <v>0.81593245883284238</v>
      </c>
      <c r="D26" s="775">
        <f t="shared" si="6"/>
        <v>1.8977360529135288</v>
      </c>
      <c r="E26" s="775">
        <f t="shared" si="6"/>
        <v>0.11113010781559361</v>
      </c>
      <c r="F26" s="775">
        <f t="shared" si="2"/>
        <v>2.8247986195619648</v>
      </c>
      <c r="G26" s="743"/>
      <c r="H26" s="743"/>
      <c r="I26" s="743"/>
      <c r="J26" s="743"/>
      <c r="K26" s="743"/>
    </row>
    <row r="27" spans="1:11" s="773" customFormat="1">
      <c r="A27" s="59"/>
      <c r="B27" s="776" t="s">
        <v>98</v>
      </c>
      <c r="C27" s="816">
        <v>0.81593245883284238</v>
      </c>
      <c r="D27" s="816">
        <v>1.8977360529135288</v>
      </c>
      <c r="E27" s="816">
        <v>0.11113010781559361</v>
      </c>
      <c r="F27" s="816">
        <f t="shared" si="2"/>
        <v>2.8247986195619648</v>
      </c>
      <c r="G27" s="743"/>
      <c r="H27" s="743"/>
      <c r="I27" s="743"/>
      <c r="J27" s="743"/>
      <c r="K27" s="743"/>
    </row>
    <row r="28" spans="1:11" s="59" customFormat="1">
      <c r="B28" s="790" t="s">
        <v>70</v>
      </c>
      <c r="C28" s="771">
        <v>1.5146166697186274</v>
      </c>
      <c r="D28" s="771">
        <v>0.54741609837595351</v>
      </c>
      <c r="E28" s="771">
        <v>22.969919958477131</v>
      </c>
      <c r="F28" s="771">
        <f t="shared" si="2"/>
        <v>25.031952726571713</v>
      </c>
      <c r="G28" s="743"/>
      <c r="H28" s="743"/>
      <c r="I28" s="743"/>
      <c r="J28" s="743"/>
      <c r="K28" s="743"/>
    </row>
    <row r="29" spans="1:11" s="753" customFormat="1">
      <c r="A29" s="59"/>
      <c r="B29" s="790" t="s">
        <v>678</v>
      </c>
      <c r="C29" s="771">
        <f t="shared" ref="C29:E29" si="7">+C30+C31</f>
        <v>0.20025505999999998</v>
      </c>
      <c r="D29" s="771">
        <f t="shared" si="7"/>
        <v>0.18990399999999999</v>
      </c>
      <c r="E29" s="771">
        <f t="shared" si="7"/>
        <v>0.16834684</v>
      </c>
      <c r="F29" s="771">
        <f t="shared" si="2"/>
        <v>0.5585059</v>
      </c>
      <c r="G29" s="743"/>
      <c r="H29" s="743"/>
      <c r="I29" s="743"/>
      <c r="J29" s="743"/>
      <c r="K29" s="743"/>
    </row>
    <row r="30" spans="1:11" s="753" customFormat="1">
      <c r="A30" s="59"/>
      <c r="B30" s="791" t="s">
        <v>71</v>
      </c>
      <c r="C30" s="816">
        <v>0</v>
      </c>
      <c r="D30" s="816">
        <v>0</v>
      </c>
      <c r="E30" s="816">
        <v>0</v>
      </c>
      <c r="F30" s="816">
        <f t="shared" si="2"/>
        <v>0</v>
      </c>
      <c r="G30" s="743"/>
      <c r="H30" s="743"/>
      <c r="I30" s="743"/>
      <c r="J30" s="743"/>
      <c r="K30" s="743"/>
    </row>
    <row r="31" spans="1:11" s="753" customFormat="1">
      <c r="A31" s="59"/>
      <c r="B31" s="781" t="s">
        <v>69</v>
      </c>
      <c r="C31" s="817">
        <v>0.20025505999999998</v>
      </c>
      <c r="D31" s="817">
        <v>0.18990399999999999</v>
      </c>
      <c r="E31" s="817">
        <v>0.16834684</v>
      </c>
      <c r="F31" s="817">
        <f t="shared" si="2"/>
        <v>0.5585059</v>
      </c>
      <c r="G31" s="743"/>
      <c r="H31" s="743"/>
      <c r="I31" s="743"/>
      <c r="J31" s="743"/>
      <c r="K31" s="743"/>
    </row>
    <row r="32" spans="1:11" s="753" customFormat="1" ht="13.5" thickBot="1">
      <c r="A32" s="59"/>
      <c r="B32" s="783"/>
      <c r="C32" s="783"/>
      <c r="D32" s="783"/>
      <c r="E32" s="783"/>
      <c r="F32" s="783"/>
      <c r="G32" s="743"/>
      <c r="H32" s="743"/>
      <c r="I32" s="743"/>
      <c r="J32" s="743"/>
      <c r="K32" s="743"/>
    </row>
    <row r="33" spans="1:11" s="753" customFormat="1" ht="13.5" thickBot="1">
      <c r="A33" s="59"/>
      <c r="B33" s="785" t="s">
        <v>235</v>
      </c>
      <c r="C33" s="761">
        <v>0</v>
      </c>
      <c r="D33" s="761">
        <v>0</v>
      </c>
      <c r="E33" s="761">
        <v>0</v>
      </c>
      <c r="F33" s="786">
        <v>0</v>
      </c>
      <c r="G33" s="743"/>
      <c r="H33" s="743"/>
      <c r="I33" s="743"/>
      <c r="J33" s="743"/>
      <c r="K33" s="743"/>
    </row>
    <row r="34" spans="1:11" s="753" customFormat="1" ht="13.5" thickBot="1">
      <c r="A34" s="59"/>
      <c r="B34" s="783"/>
      <c r="C34" s="783"/>
      <c r="D34" s="783"/>
      <c r="E34" s="783"/>
      <c r="F34" s="783"/>
      <c r="G34" s="743"/>
      <c r="H34" s="743"/>
      <c r="I34" s="743"/>
      <c r="J34" s="743"/>
      <c r="K34" s="743"/>
    </row>
    <row r="35" spans="1:11" s="753" customFormat="1" ht="13.5" thickBot="1">
      <c r="A35" s="59"/>
      <c r="B35" s="785" t="s">
        <v>302</v>
      </c>
      <c r="C35" s="761">
        <f>+C36+C52+SUM(C66:C113)+C116</f>
        <v>463.97529567942553</v>
      </c>
      <c r="D35" s="761">
        <f>+D36+D52+SUM(D66:D113)+D116</f>
        <v>515.02384217956251</v>
      </c>
      <c r="E35" s="761">
        <f>+E36+E52+SUM(E66:E113)+E116</f>
        <v>242.95198794635613</v>
      </c>
      <c r="F35" s="786">
        <f>SUM(C35:E35)</f>
        <v>1221.9511258053442</v>
      </c>
      <c r="G35" s="743"/>
      <c r="H35" s="743"/>
      <c r="I35" s="743"/>
      <c r="J35" s="743"/>
      <c r="K35" s="743"/>
    </row>
    <row r="36" spans="1:11" s="753" customFormat="1">
      <c r="A36" s="59"/>
      <c r="B36" s="762" t="s">
        <v>73</v>
      </c>
      <c r="C36" s="818">
        <f t="shared" ref="C36:E36" si="8">+C37+C40+C47+C49</f>
        <v>0</v>
      </c>
      <c r="D36" s="818">
        <f t="shared" si="8"/>
        <v>0</v>
      </c>
      <c r="E36" s="818">
        <f t="shared" si="8"/>
        <v>2.0691159299999997</v>
      </c>
      <c r="F36" s="818">
        <f t="shared" ref="F36:F65" si="9">+SUM(C36:E36)</f>
        <v>2.0691159299999997</v>
      </c>
      <c r="G36" s="743"/>
      <c r="H36" s="743"/>
      <c r="I36" s="743"/>
      <c r="J36" s="743"/>
      <c r="K36" s="743"/>
    </row>
    <row r="37" spans="1:11" s="753" customFormat="1">
      <c r="A37" s="59"/>
      <c r="B37" s="819" t="s">
        <v>836</v>
      </c>
      <c r="C37" s="815">
        <f t="shared" ref="C37:E37" si="10">+C38+C39</f>
        <v>0</v>
      </c>
      <c r="D37" s="815">
        <f t="shared" si="10"/>
        <v>0</v>
      </c>
      <c r="E37" s="815">
        <f t="shared" si="10"/>
        <v>0</v>
      </c>
      <c r="F37" s="815">
        <f t="shared" si="9"/>
        <v>0</v>
      </c>
      <c r="G37" s="743"/>
      <c r="H37" s="743"/>
      <c r="I37" s="743"/>
      <c r="J37" s="743"/>
      <c r="K37" s="743"/>
    </row>
    <row r="38" spans="1:11" s="753" customFormat="1">
      <c r="A38" s="59"/>
      <c r="B38" s="820" t="s">
        <v>837</v>
      </c>
      <c r="C38" s="784">
        <v>0</v>
      </c>
      <c r="D38" s="784">
        <v>0</v>
      </c>
      <c r="E38" s="784">
        <v>0</v>
      </c>
      <c r="F38" s="815">
        <f t="shared" si="9"/>
        <v>0</v>
      </c>
      <c r="G38" s="743"/>
      <c r="H38" s="743"/>
      <c r="I38" s="743"/>
      <c r="J38" s="743"/>
      <c r="K38" s="743"/>
    </row>
    <row r="39" spans="1:11" s="753" customFormat="1">
      <c r="A39" s="59"/>
      <c r="B39" s="820" t="s">
        <v>838</v>
      </c>
      <c r="C39" s="784">
        <v>0</v>
      </c>
      <c r="D39" s="784">
        <v>0</v>
      </c>
      <c r="E39" s="784">
        <v>0</v>
      </c>
      <c r="F39" s="815">
        <f t="shared" si="9"/>
        <v>0</v>
      </c>
      <c r="G39" s="743"/>
      <c r="H39" s="743"/>
      <c r="I39" s="743"/>
      <c r="J39" s="743"/>
      <c r="K39" s="743"/>
    </row>
    <row r="40" spans="1:11" s="753" customFormat="1">
      <c r="A40" s="59"/>
      <c r="B40" s="819" t="s">
        <v>816</v>
      </c>
      <c r="C40" s="815">
        <f t="shared" ref="C40:E40" si="11">+C41+C44</f>
        <v>0</v>
      </c>
      <c r="D40" s="815">
        <f t="shared" si="11"/>
        <v>0</v>
      </c>
      <c r="E40" s="815">
        <f t="shared" si="11"/>
        <v>2.0691159299999997</v>
      </c>
      <c r="F40" s="815">
        <f t="shared" si="9"/>
        <v>2.0691159299999997</v>
      </c>
      <c r="G40" s="743"/>
      <c r="H40" s="743"/>
      <c r="I40" s="743"/>
      <c r="J40" s="743"/>
      <c r="K40" s="743"/>
    </row>
    <row r="41" spans="1:11" s="753" customFormat="1">
      <c r="A41" s="59"/>
      <c r="B41" s="819" t="s">
        <v>837</v>
      </c>
      <c r="C41" s="815">
        <f t="shared" ref="C41:E41" si="12">+C42+C43</f>
        <v>0</v>
      </c>
      <c r="D41" s="815">
        <f t="shared" si="12"/>
        <v>0</v>
      </c>
      <c r="E41" s="815">
        <f t="shared" si="12"/>
        <v>1.7386952099999999</v>
      </c>
      <c r="F41" s="815">
        <f t="shared" si="9"/>
        <v>1.7386952099999999</v>
      </c>
      <c r="G41" s="743"/>
      <c r="H41" s="743"/>
      <c r="I41" s="743"/>
      <c r="J41" s="743"/>
      <c r="K41" s="743"/>
    </row>
    <row r="42" spans="1:11" s="753" customFormat="1">
      <c r="A42" s="59"/>
      <c r="B42" s="820" t="s">
        <v>839</v>
      </c>
      <c r="C42" s="784">
        <v>0</v>
      </c>
      <c r="D42" s="784">
        <v>0</v>
      </c>
      <c r="E42" s="784">
        <v>0</v>
      </c>
      <c r="F42" s="815">
        <f t="shared" si="9"/>
        <v>0</v>
      </c>
      <c r="G42" s="743"/>
      <c r="H42" s="743"/>
      <c r="I42" s="743"/>
      <c r="J42" s="743"/>
      <c r="K42" s="743"/>
    </row>
    <row r="43" spans="1:11" s="753" customFormat="1">
      <c r="A43" s="59"/>
      <c r="B43" s="820" t="s">
        <v>840</v>
      </c>
      <c r="C43" s="784">
        <v>0</v>
      </c>
      <c r="D43" s="784">
        <v>0</v>
      </c>
      <c r="E43" s="784">
        <v>1.7386952099999999</v>
      </c>
      <c r="F43" s="815">
        <f t="shared" si="9"/>
        <v>1.7386952099999999</v>
      </c>
      <c r="G43" s="743"/>
      <c r="H43" s="743"/>
      <c r="I43" s="743"/>
      <c r="J43" s="743"/>
      <c r="K43" s="743"/>
    </row>
    <row r="44" spans="1:11" s="753" customFormat="1">
      <c r="A44" s="59"/>
      <c r="B44" s="820" t="s">
        <v>838</v>
      </c>
      <c r="C44" s="815">
        <f t="shared" ref="C44:E44" si="13">+C45+C46</f>
        <v>0</v>
      </c>
      <c r="D44" s="815">
        <f t="shared" si="13"/>
        <v>0</v>
      </c>
      <c r="E44" s="815">
        <f t="shared" si="13"/>
        <v>0.33042071999999995</v>
      </c>
      <c r="F44" s="815">
        <f t="shared" si="9"/>
        <v>0.33042071999999995</v>
      </c>
      <c r="G44" s="743"/>
      <c r="H44" s="743"/>
      <c r="I44" s="743"/>
      <c r="J44" s="743"/>
      <c r="K44" s="743"/>
    </row>
    <row r="45" spans="1:11" s="753" customFormat="1">
      <c r="A45" s="59"/>
      <c r="B45" s="820" t="s">
        <v>841</v>
      </c>
      <c r="C45" s="784">
        <v>0</v>
      </c>
      <c r="D45" s="784">
        <v>0</v>
      </c>
      <c r="E45" s="784">
        <v>0</v>
      </c>
      <c r="F45" s="815">
        <f t="shared" si="9"/>
        <v>0</v>
      </c>
      <c r="G45" s="743"/>
      <c r="H45" s="743"/>
      <c r="I45" s="743"/>
      <c r="J45" s="743"/>
      <c r="K45" s="743"/>
    </row>
    <row r="46" spans="1:11" s="753" customFormat="1">
      <c r="A46" s="59"/>
      <c r="B46" s="820" t="s">
        <v>842</v>
      </c>
      <c r="C46" s="784">
        <v>0</v>
      </c>
      <c r="D46" s="784">
        <v>0</v>
      </c>
      <c r="E46" s="784">
        <v>0.33042071999999995</v>
      </c>
      <c r="F46" s="815">
        <f t="shared" si="9"/>
        <v>0.33042071999999995</v>
      </c>
      <c r="G46" s="743"/>
      <c r="H46" s="743"/>
      <c r="I46" s="743"/>
      <c r="J46" s="743"/>
      <c r="K46" s="743"/>
    </row>
    <row r="47" spans="1:11" s="753" customFormat="1">
      <c r="A47" s="59"/>
      <c r="B47" s="819" t="s">
        <v>21</v>
      </c>
      <c r="C47" s="815">
        <f t="shared" ref="C47:E47" si="14">+C48</f>
        <v>0</v>
      </c>
      <c r="D47" s="815">
        <f t="shared" si="14"/>
        <v>0</v>
      </c>
      <c r="E47" s="815">
        <f t="shared" si="14"/>
        <v>0</v>
      </c>
      <c r="F47" s="815">
        <f t="shared" si="9"/>
        <v>0</v>
      </c>
      <c r="G47" s="743"/>
      <c r="H47" s="743"/>
      <c r="I47" s="743"/>
      <c r="J47" s="743"/>
      <c r="K47" s="743"/>
    </row>
    <row r="48" spans="1:11" s="753" customFormat="1">
      <c r="A48" s="59"/>
      <c r="B48" s="820" t="s">
        <v>237</v>
      </c>
      <c r="C48" s="784">
        <v>0</v>
      </c>
      <c r="D48" s="784">
        <v>0</v>
      </c>
      <c r="E48" s="784">
        <v>0</v>
      </c>
      <c r="F48" s="815">
        <f t="shared" si="9"/>
        <v>0</v>
      </c>
      <c r="G48" s="743"/>
      <c r="H48" s="743"/>
      <c r="I48" s="743"/>
      <c r="J48" s="743"/>
      <c r="K48" s="743"/>
    </row>
    <row r="49" spans="1:11" s="753" customFormat="1">
      <c r="A49" s="59"/>
      <c r="B49" s="819" t="s">
        <v>22</v>
      </c>
      <c r="C49" s="815">
        <f t="shared" ref="C49:E49" si="15">+C50+C51</f>
        <v>0</v>
      </c>
      <c r="D49" s="815">
        <f t="shared" si="15"/>
        <v>0</v>
      </c>
      <c r="E49" s="815">
        <f t="shared" si="15"/>
        <v>0</v>
      </c>
      <c r="F49" s="815">
        <f t="shared" si="9"/>
        <v>0</v>
      </c>
      <c r="G49" s="743"/>
      <c r="H49" s="743"/>
      <c r="I49" s="743"/>
      <c r="J49" s="743"/>
      <c r="K49" s="743"/>
    </row>
    <row r="50" spans="1:11" s="753" customFormat="1">
      <c r="A50" s="59"/>
      <c r="B50" s="820" t="s">
        <v>236</v>
      </c>
      <c r="C50" s="784">
        <v>0</v>
      </c>
      <c r="D50" s="784">
        <v>0</v>
      </c>
      <c r="E50" s="784">
        <v>0</v>
      </c>
      <c r="F50" s="815">
        <f t="shared" si="9"/>
        <v>0</v>
      </c>
      <c r="G50" s="743"/>
      <c r="H50" s="743"/>
      <c r="I50" s="743"/>
      <c r="J50" s="743"/>
      <c r="K50" s="743"/>
    </row>
    <row r="51" spans="1:11" s="753" customFormat="1">
      <c r="A51" s="59"/>
      <c r="B51" s="820" t="s">
        <v>237</v>
      </c>
      <c r="C51" s="784">
        <v>0</v>
      </c>
      <c r="D51" s="784">
        <v>0</v>
      </c>
      <c r="E51" s="784">
        <v>0</v>
      </c>
      <c r="F51" s="815">
        <f t="shared" si="9"/>
        <v>0</v>
      </c>
      <c r="G51" s="743"/>
      <c r="H51" s="743"/>
      <c r="I51" s="743"/>
      <c r="J51" s="743"/>
      <c r="K51" s="743"/>
    </row>
    <row r="52" spans="1:11" s="753" customFormat="1">
      <c r="A52" s="59"/>
      <c r="B52" s="770" t="s">
        <v>74</v>
      </c>
      <c r="C52" s="821">
        <f t="shared" ref="C52:E52" si="16">+C53+C56+C63</f>
        <v>0</v>
      </c>
      <c r="D52" s="821">
        <f t="shared" si="16"/>
        <v>0</v>
      </c>
      <c r="E52" s="821">
        <f t="shared" si="16"/>
        <v>100.11166964554354</v>
      </c>
      <c r="F52" s="771">
        <f t="shared" si="9"/>
        <v>100.11166964554354</v>
      </c>
      <c r="G52" s="743"/>
      <c r="H52" s="743"/>
      <c r="I52" s="743"/>
      <c r="J52" s="743"/>
      <c r="K52" s="743"/>
    </row>
    <row r="53" spans="1:11" s="753" customFormat="1">
      <c r="A53" s="59"/>
      <c r="B53" s="822" t="s">
        <v>23</v>
      </c>
      <c r="C53" s="823">
        <f t="shared" ref="C53:E53" si="17">+C54+C55</f>
        <v>0</v>
      </c>
      <c r="D53" s="823">
        <f t="shared" si="17"/>
        <v>0</v>
      </c>
      <c r="E53" s="823">
        <f t="shared" si="17"/>
        <v>95.668131483216769</v>
      </c>
      <c r="F53" s="815">
        <f t="shared" si="9"/>
        <v>95.668131483216769</v>
      </c>
      <c r="G53" s="743"/>
      <c r="H53" s="743"/>
      <c r="I53" s="743"/>
      <c r="J53" s="743"/>
      <c r="K53" s="743"/>
    </row>
    <row r="54" spans="1:11" s="753" customFormat="1">
      <c r="A54" s="59"/>
      <c r="B54" s="820" t="s">
        <v>236</v>
      </c>
      <c r="C54" s="784">
        <v>0</v>
      </c>
      <c r="D54" s="784">
        <v>0</v>
      </c>
      <c r="E54" s="784">
        <v>94.531789348231186</v>
      </c>
      <c r="F54" s="815">
        <f t="shared" si="9"/>
        <v>94.531789348231186</v>
      </c>
      <c r="G54" s="743"/>
      <c r="H54" s="743"/>
      <c r="I54" s="743"/>
      <c r="J54" s="743"/>
      <c r="K54" s="743"/>
    </row>
    <row r="55" spans="1:11" s="753" customFormat="1">
      <c r="A55" s="59"/>
      <c r="B55" s="820" t="s">
        <v>237</v>
      </c>
      <c r="C55" s="784">
        <v>0</v>
      </c>
      <c r="D55" s="784">
        <v>0</v>
      </c>
      <c r="E55" s="784">
        <v>1.1363421349855878</v>
      </c>
      <c r="F55" s="815">
        <f t="shared" si="9"/>
        <v>1.1363421349855878</v>
      </c>
      <c r="G55" s="743"/>
      <c r="H55" s="743"/>
      <c r="I55" s="743"/>
      <c r="J55" s="743"/>
      <c r="K55" s="743"/>
    </row>
    <row r="56" spans="1:11" s="753" customFormat="1">
      <c r="A56" s="59"/>
      <c r="B56" s="824" t="s">
        <v>24</v>
      </c>
      <c r="C56" s="825">
        <f t="shared" ref="C56:E56" si="18">+C57+C60</f>
        <v>0</v>
      </c>
      <c r="D56" s="825">
        <f t="shared" si="18"/>
        <v>0</v>
      </c>
      <c r="E56" s="825">
        <f t="shared" si="18"/>
        <v>2.5319422300000003</v>
      </c>
      <c r="F56" s="815">
        <f t="shared" si="9"/>
        <v>2.5319422300000003</v>
      </c>
      <c r="G56" s="743"/>
      <c r="H56" s="743"/>
      <c r="I56" s="743"/>
      <c r="J56" s="743"/>
      <c r="K56" s="743"/>
    </row>
    <row r="57" spans="1:11" s="753" customFormat="1">
      <c r="A57" s="59"/>
      <c r="B57" s="824" t="s">
        <v>236</v>
      </c>
      <c r="C57" s="825">
        <f t="shared" ref="C57:E57" si="19">+C58+C59</f>
        <v>0</v>
      </c>
      <c r="D57" s="825">
        <f t="shared" si="19"/>
        <v>0</v>
      </c>
      <c r="E57" s="825">
        <f t="shared" si="19"/>
        <v>1.8377758700000002</v>
      </c>
      <c r="F57" s="815">
        <f t="shared" si="9"/>
        <v>1.8377758700000002</v>
      </c>
      <c r="G57" s="743"/>
      <c r="H57" s="743"/>
      <c r="I57" s="743"/>
      <c r="J57" s="743"/>
      <c r="K57" s="743"/>
    </row>
    <row r="58" spans="1:11" s="753" customFormat="1">
      <c r="A58" s="59"/>
      <c r="B58" s="820" t="s">
        <v>238</v>
      </c>
      <c r="C58" s="784">
        <v>0</v>
      </c>
      <c r="D58" s="784">
        <v>0</v>
      </c>
      <c r="E58" s="784">
        <v>0</v>
      </c>
      <c r="F58" s="815">
        <f t="shared" si="9"/>
        <v>0</v>
      </c>
      <c r="G58" s="743"/>
      <c r="H58" s="743"/>
      <c r="I58" s="743"/>
      <c r="J58" s="743"/>
      <c r="K58" s="743"/>
    </row>
    <row r="59" spans="1:11" s="753" customFormat="1">
      <c r="A59" s="59"/>
      <c r="B59" s="820" t="s">
        <v>239</v>
      </c>
      <c r="C59" s="784">
        <v>0</v>
      </c>
      <c r="D59" s="784">
        <v>0</v>
      </c>
      <c r="E59" s="784">
        <v>1.8377758700000002</v>
      </c>
      <c r="F59" s="815">
        <f t="shared" si="9"/>
        <v>1.8377758700000002</v>
      </c>
      <c r="G59" s="743"/>
      <c r="H59" s="743"/>
      <c r="I59" s="743"/>
      <c r="J59" s="743"/>
      <c r="K59" s="743"/>
    </row>
    <row r="60" spans="1:11" s="753" customFormat="1">
      <c r="A60" s="59"/>
      <c r="B60" s="824" t="s">
        <v>237</v>
      </c>
      <c r="C60" s="825">
        <f t="shared" ref="C60:E60" si="20">+C61+C62</f>
        <v>0</v>
      </c>
      <c r="D60" s="825">
        <f t="shared" si="20"/>
        <v>0</v>
      </c>
      <c r="E60" s="825">
        <f t="shared" si="20"/>
        <v>0.69416635999999998</v>
      </c>
      <c r="F60" s="815">
        <f t="shared" si="9"/>
        <v>0.69416635999999998</v>
      </c>
      <c r="G60" s="743"/>
      <c r="H60" s="743"/>
      <c r="I60" s="743"/>
      <c r="J60" s="743"/>
      <c r="K60" s="743"/>
    </row>
    <row r="61" spans="1:11" s="753" customFormat="1">
      <c r="A61" s="59"/>
      <c r="B61" s="820" t="s">
        <v>238</v>
      </c>
      <c r="C61" s="784">
        <v>0</v>
      </c>
      <c r="D61" s="784">
        <v>0</v>
      </c>
      <c r="E61" s="784">
        <v>0</v>
      </c>
      <c r="F61" s="815">
        <f t="shared" si="9"/>
        <v>0</v>
      </c>
      <c r="G61" s="743"/>
      <c r="H61" s="743"/>
      <c r="I61" s="743"/>
      <c r="J61" s="743"/>
      <c r="K61" s="743"/>
    </row>
    <row r="62" spans="1:11" s="753" customFormat="1">
      <c r="A62" s="59"/>
      <c r="B62" s="820" t="s">
        <v>239</v>
      </c>
      <c r="C62" s="784">
        <v>0</v>
      </c>
      <c r="D62" s="784">
        <v>0</v>
      </c>
      <c r="E62" s="784">
        <v>0.69416635999999998</v>
      </c>
      <c r="F62" s="815">
        <f t="shared" si="9"/>
        <v>0.69416635999999998</v>
      </c>
      <c r="G62" s="743"/>
      <c r="H62" s="743"/>
      <c r="I62" s="743"/>
      <c r="J62" s="743"/>
      <c r="K62" s="743"/>
    </row>
    <row r="63" spans="1:11" s="753" customFormat="1">
      <c r="A63" s="59"/>
      <c r="B63" s="824" t="s">
        <v>25</v>
      </c>
      <c r="C63" s="825">
        <f t="shared" ref="C63:E63" si="21">+C64+C65</f>
        <v>0</v>
      </c>
      <c r="D63" s="825">
        <f t="shared" si="21"/>
        <v>0</v>
      </c>
      <c r="E63" s="825">
        <f t="shared" si="21"/>
        <v>1.9115959323267728</v>
      </c>
      <c r="F63" s="815">
        <f t="shared" si="9"/>
        <v>1.9115959323267728</v>
      </c>
      <c r="G63" s="743"/>
      <c r="H63" s="743"/>
      <c r="I63" s="743"/>
      <c r="J63" s="743"/>
      <c r="K63" s="743"/>
    </row>
    <row r="64" spans="1:11" s="753" customFormat="1">
      <c r="A64" s="59"/>
      <c r="B64" s="820" t="s">
        <v>236</v>
      </c>
      <c r="C64" s="784">
        <v>0</v>
      </c>
      <c r="D64" s="784">
        <v>0</v>
      </c>
      <c r="E64" s="784">
        <v>1.3189361345376112</v>
      </c>
      <c r="F64" s="815">
        <f t="shared" si="9"/>
        <v>1.3189361345376112</v>
      </c>
      <c r="G64" s="743"/>
      <c r="H64" s="743"/>
      <c r="I64" s="743"/>
      <c r="J64" s="743"/>
      <c r="K64" s="743"/>
    </row>
    <row r="65" spans="1:11" s="753" customFormat="1">
      <c r="A65" s="59"/>
      <c r="B65" s="820" t="s">
        <v>237</v>
      </c>
      <c r="C65" s="784">
        <v>0</v>
      </c>
      <c r="D65" s="784">
        <v>0</v>
      </c>
      <c r="E65" s="784">
        <v>0.59265979778916156</v>
      </c>
      <c r="F65" s="815">
        <f t="shared" si="9"/>
        <v>0.59265979778916156</v>
      </c>
      <c r="G65" s="743"/>
      <c r="H65" s="743"/>
      <c r="I65" s="743"/>
      <c r="J65" s="743"/>
      <c r="K65" s="743"/>
    </row>
    <row r="66" spans="1:11" s="753" customFormat="1">
      <c r="A66" s="59"/>
      <c r="B66" s="826" t="s">
        <v>26</v>
      </c>
      <c r="C66" s="779">
        <v>0</v>
      </c>
      <c r="D66" s="779">
        <v>0</v>
      </c>
      <c r="E66" s="779">
        <v>131.71299081830068</v>
      </c>
      <c r="F66" s="771">
        <f t="shared" ref="F66:F124" si="22">+SUM(C66:E66)</f>
        <v>131.71299081830068</v>
      </c>
      <c r="G66" s="743"/>
      <c r="H66" s="743"/>
      <c r="I66" s="743"/>
      <c r="J66" s="743"/>
      <c r="K66" s="743"/>
    </row>
    <row r="67" spans="1:11" s="753" customFormat="1">
      <c r="A67" s="59"/>
      <c r="B67" s="827" t="s">
        <v>498</v>
      </c>
      <c r="C67" s="828">
        <v>0</v>
      </c>
      <c r="D67" s="828">
        <v>0</v>
      </c>
      <c r="E67" s="828">
        <v>0.24067592000000002</v>
      </c>
      <c r="F67" s="829">
        <f t="shared" si="22"/>
        <v>0.24067592000000002</v>
      </c>
      <c r="G67" s="743"/>
      <c r="H67" s="743"/>
      <c r="I67" s="743"/>
      <c r="J67" s="743"/>
      <c r="K67" s="743"/>
    </row>
    <row r="68" spans="1:11" s="753" customFormat="1">
      <c r="A68" s="59"/>
      <c r="B68" s="827" t="s">
        <v>499</v>
      </c>
      <c r="C68" s="828">
        <v>0</v>
      </c>
      <c r="D68" s="828">
        <v>0</v>
      </c>
      <c r="E68" s="828">
        <v>0.66592099999999999</v>
      </c>
      <c r="F68" s="829">
        <f t="shared" si="22"/>
        <v>0.66592099999999999</v>
      </c>
      <c r="G68" s="743"/>
      <c r="H68" s="743"/>
      <c r="I68" s="743"/>
      <c r="J68" s="743"/>
      <c r="K68" s="743"/>
    </row>
    <row r="69" spans="1:11" s="753" customFormat="1">
      <c r="A69" s="59"/>
      <c r="B69" s="827" t="s">
        <v>560</v>
      </c>
      <c r="C69" s="828">
        <v>0</v>
      </c>
      <c r="D69" s="828">
        <v>0</v>
      </c>
      <c r="E69" s="828">
        <v>4.7285716900000008</v>
      </c>
      <c r="F69" s="829">
        <f t="shared" si="22"/>
        <v>4.7285716900000008</v>
      </c>
      <c r="G69" s="743"/>
      <c r="H69" s="743"/>
      <c r="I69" s="743"/>
      <c r="J69" s="743"/>
      <c r="K69" s="743"/>
    </row>
    <row r="70" spans="1:11" s="753" customFormat="1">
      <c r="A70" s="59"/>
      <c r="B70" s="827" t="s">
        <v>593</v>
      </c>
      <c r="C70" s="828">
        <v>2.0389410601103966</v>
      </c>
      <c r="D70" s="828">
        <v>2.0207092026130553</v>
      </c>
      <c r="E70" s="828">
        <v>2.0023749598420015</v>
      </c>
      <c r="F70" s="829">
        <f t="shared" si="22"/>
        <v>6.0620252225654525</v>
      </c>
      <c r="G70" s="743"/>
      <c r="H70" s="743"/>
      <c r="I70" s="743"/>
      <c r="J70" s="743"/>
      <c r="K70" s="743"/>
    </row>
    <row r="71" spans="1:11" s="753" customFormat="1">
      <c r="A71" s="59"/>
      <c r="B71" s="827" t="s">
        <v>558</v>
      </c>
      <c r="C71" s="828">
        <v>63.349515702739659</v>
      </c>
      <c r="D71" s="828">
        <v>0</v>
      </c>
      <c r="E71" s="828">
        <v>0</v>
      </c>
      <c r="F71" s="829">
        <f t="shared" si="22"/>
        <v>63.349515702739659</v>
      </c>
      <c r="G71" s="743"/>
      <c r="H71" s="743"/>
      <c r="I71" s="743"/>
      <c r="J71" s="743"/>
      <c r="K71" s="743"/>
    </row>
    <row r="72" spans="1:11" s="753" customFormat="1">
      <c r="A72" s="59"/>
      <c r="B72" s="788" t="s">
        <v>746</v>
      </c>
      <c r="C72" s="830">
        <v>0</v>
      </c>
      <c r="D72" s="830">
        <v>0</v>
      </c>
      <c r="E72" s="830">
        <v>0.44703159000000003</v>
      </c>
      <c r="F72" s="830">
        <f t="shared" si="22"/>
        <v>0.44703159000000003</v>
      </c>
      <c r="G72" s="743"/>
      <c r="H72" s="743"/>
      <c r="I72" s="743"/>
      <c r="J72" s="743"/>
      <c r="K72" s="743"/>
    </row>
    <row r="73" spans="1:11" s="753" customFormat="1">
      <c r="A73" s="59"/>
      <c r="B73" s="790" t="s">
        <v>745</v>
      </c>
      <c r="C73" s="830">
        <v>0</v>
      </c>
      <c r="D73" s="830">
        <v>0</v>
      </c>
      <c r="E73" s="830">
        <v>0.74775416000000006</v>
      </c>
      <c r="F73" s="830">
        <f t="shared" si="22"/>
        <v>0.74775416000000006</v>
      </c>
      <c r="G73" s="743"/>
      <c r="H73" s="743"/>
      <c r="I73" s="743"/>
      <c r="J73" s="743"/>
      <c r="K73" s="743"/>
    </row>
    <row r="74" spans="1:11" s="753" customFormat="1">
      <c r="A74" s="59"/>
      <c r="B74" s="790" t="s">
        <v>814</v>
      </c>
      <c r="C74" s="830">
        <v>0</v>
      </c>
      <c r="D74" s="830">
        <v>0.88320885999999998</v>
      </c>
      <c r="E74" s="830">
        <v>0</v>
      </c>
      <c r="F74" s="830">
        <f t="shared" si="22"/>
        <v>0.88320885999999998</v>
      </c>
      <c r="G74" s="743"/>
      <c r="H74" s="743"/>
      <c r="I74" s="743"/>
      <c r="J74" s="743"/>
      <c r="K74" s="743"/>
    </row>
    <row r="75" spans="1:11" s="753" customFormat="1">
      <c r="A75" s="59"/>
      <c r="B75" s="790" t="s">
        <v>815</v>
      </c>
      <c r="C75" s="830">
        <v>0.97072082999999998</v>
      </c>
      <c r="D75" s="830">
        <v>0</v>
      </c>
      <c r="E75" s="830">
        <v>0</v>
      </c>
      <c r="F75" s="830">
        <f t="shared" si="22"/>
        <v>0.97072082999999998</v>
      </c>
      <c r="G75" s="743"/>
      <c r="H75" s="743"/>
      <c r="I75" s="743"/>
      <c r="J75" s="743"/>
      <c r="K75" s="743"/>
    </row>
    <row r="76" spans="1:11" s="753" customFormat="1">
      <c r="A76" s="59"/>
      <c r="B76" s="790" t="s">
        <v>744</v>
      </c>
      <c r="C76" s="830">
        <v>0</v>
      </c>
      <c r="D76" s="830">
        <v>357.62069987998183</v>
      </c>
      <c r="E76" s="830">
        <v>0</v>
      </c>
      <c r="F76" s="830">
        <f t="shared" si="22"/>
        <v>357.62069987998183</v>
      </c>
      <c r="G76" s="743"/>
      <c r="H76" s="743"/>
      <c r="I76" s="743"/>
      <c r="J76" s="743"/>
      <c r="K76" s="743"/>
    </row>
    <row r="77" spans="1:11" s="753" customFormat="1">
      <c r="A77" s="59"/>
      <c r="B77" s="788" t="s">
        <v>477</v>
      </c>
      <c r="C77" s="830">
        <v>75.800403249607527</v>
      </c>
      <c r="D77" s="830">
        <v>0</v>
      </c>
      <c r="E77" s="830">
        <v>0</v>
      </c>
      <c r="F77" s="830">
        <f t="shared" si="22"/>
        <v>75.800403249607527</v>
      </c>
      <c r="G77" s="743"/>
      <c r="H77" s="743"/>
      <c r="I77" s="743"/>
      <c r="J77" s="743"/>
      <c r="K77" s="743"/>
    </row>
    <row r="78" spans="1:11" s="753" customFormat="1">
      <c r="A78" s="59"/>
      <c r="B78" s="790" t="s">
        <v>478</v>
      </c>
      <c r="C78" s="830">
        <v>51.97780163548893</v>
      </c>
      <c r="D78" s="830">
        <v>0</v>
      </c>
      <c r="E78" s="830">
        <v>0</v>
      </c>
      <c r="F78" s="830">
        <f t="shared" si="22"/>
        <v>51.97780163548893</v>
      </c>
      <c r="G78" s="743"/>
      <c r="H78" s="743"/>
      <c r="I78" s="743"/>
      <c r="J78" s="743"/>
      <c r="K78" s="743"/>
    </row>
    <row r="79" spans="1:11" s="753" customFormat="1">
      <c r="A79" s="59"/>
      <c r="B79" s="788" t="s">
        <v>479</v>
      </c>
      <c r="C79" s="830">
        <v>57.603686627639647</v>
      </c>
      <c r="D79" s="830">
        <v>0</v>
      </c>
      <c r="E79" s="830">
        <v>0</v>
      </c>
      <c r="F79" s="830">
        <f t="shared" si="22"/>
        <v>57.603686627639647</v>
      </c>
      <c r="G79" s="743"/>
      <c r="H79" s="743"/>
      <c r="I79" s="743"/>
      <c r="J79" s="743"/>
      <c r="K79" s="743"/>
    </row>
    <row r="80" spans="1:11" s="753" customFormat="1">
      <c r="A80" s="59"/>
      <c r="B80" s="788" t="s">
        <v>871</v>
      </c>
      <c r="C80" s="830">
        <v>7.0564600208639288</v>
      </c>
      <c r="D80" s="830">
        <v>0</v>
      </c>
      <c r="E80" s="830">
        <v>0</v>
      </c>
      <c r="F80" s="830">
        <f t="shared" si="22"/>
        <v>7.0564600208639288</v>
      </c>
      <c r="G80" s="743"/>
      <c r="H80" s="743"/>
      <c r="I80" s="743"/>
      <c r="J80" s="743"/>
      <c r="K80" s="743"/>
    </row>
    <row r="81" spans="1:11" s="753" customFormat="1">
      <c r="A81" s="59"/>
      <c r="B81" s="790" t="s">
        <v>830</v>
      </c>
      <c r="C81" s="830">
        <v>0</v>
      </c>
      <c r="D81" s="830">
        <v>56.555524402896644</v>
      </c>
      <c r="E81" s="830">
        <v>0</v>
      </c>
      <c r="F81" s="830">
        <f t="shared" si="22"/>
        <v>56.555524402896644</v>
      </c>
      <c r="G81" s="743"/>
      <c r="H81" s="743"/>
      <c r="I81" s="743"/>
      <c r="J81" s="743"/>
      <c r="K81" s="743"/>
    </row>
    <row r="82" spans="1:11" s="753" customFormat="1">
      <c r="A82" s="59"/>
      <c r="B82" s="788" t="s">
        <v>872</v>
      </c>
      <c r="C82" s="830">
        <v>0</v>
      </c>
      <c r="D82" s="830">
        <v>11.489150484630576</v>
      </c>
      <c r="E82" s="830">
        <v>0</v>
      </c>
      <c r="F82" s="830">
        <f t="shared" si="22"/>
        <v>11.489150484630576</v>
      </c>
      <c r="G82" s="743"/>
      <c r="H82" s="743"/>
      <c r="I82" s="743"/>
      <c r="J82" s="743"/>
      <c r="K82" s="743"/>
    </row>
    <row r="83" spans="1:11" s="753" customFormat="1">
      <c r="A83" s="59"/>
      <c r="B83" s="790" t="s">
        <v>860</v>
      </c>
      <c r="C83" s="830">
        <v>0</v>
      </c>
      <c r="D83" s="830">
        <v>0.73529102000000002</v>
      </c>
      <c r="E83" s="830">
        <v>0</v>
      </c>
      <c r="F83" s="830">
        <f t="shared" si="22"/>
        <v>0.73529102000000002</v>
      </c>
      <c r="G83" s="743"/>
      <c r="H83" s="743"/>
      <c r="I83" s="743"/>
      <c r="J83" s="743"/>
      <c r="K83" s="743"/>
    </row>
    <row r="84" spans="1:11" s="753" customFormat="1">
      <c r="A84" s="59"/>
      <c r="B84" s="788" t="s">
        <v>888</v>
      </c>
      <c r="C84" s="830">
        <v>0</v>
      </c>
      <c r="D84" s="830">
        <v>0</v>
      </c>
      <c r="E84" s="830">
        <v>0</v>
      </c>
      <c r="F84" s="830">
        <f t="shared" si="22"/>
        <v>0</v>
      </c>
      <c r="G84" s="743"/>
      <c r="H84" s="743"/>
      <c r="I84" s="743"/>
      <c r="J84" s="743"/>
      <c r="K84" s="743"/>
    </row>
    <row r="85" spans="1:11" s="753" customFormat="1">
      <c r="A85" s="59"/>
      <c r="B85" s="788" t="s">
        <v>700</v>
      </c>
      <c r="C85" s="830">
        <v>0</v>
      </c>
      <c r="D85" s="830">
        <v>0</v>
      </c>
      <c r="E85" s="830">
        <v>0</v>
      </c>
      <c r="F85" s="830">
        <f t="shared" si="22"/>
        <v>0</v>
      </c>
      <c r="G85" s="743"/>
      <c r="H85" s="743"/>
      <c r="I85" s="743"/>
      <c r="J85" s="743"/>
      <c r="K85" s="743"/>
    </row>
    <row r="86" spans="1:11" s="753" customFormat="1">
      <c r="A86" s="59"/>
      <c r="B86" s="788" t="s">
        <v>804</v>
      </c>
      <c r="C86" s="830">
        <v>0</v>
      </c>
      <c r="D86" s="830">
        <v>0</v>
      </c>
      <c r="E86" s="830">
        <v>0</v>
      </c>
      <c r="F86" s="830">
        <f t="shared" si="22"/>
        <v>0</v>
      </c>
      <c r="G86" s="743"/>
      <c r="H86" s="743"/>
      <c r="I86" s="743"/>
      <c r="J86" s="743"/>
      <c r="K86" s="743"/>
    </row>
    <row r="87" spans="1:11" s="753" customFormat="1">
      <c r="A87" s="59"/>
      <c r="B87" s="788" t="s">
        <v>803</v>
      </c>
      <c r="C87" s="830">
        <v>0</v>
      </c>
      <c r="D87" s="830">
        <v>0</v>
      </c>
      <c r="E87" s="830">
        <v>0</v>
      </c>
      <c r="F87" s="830">
        <f t="shared" si="22"/>
        <v>0</v>
      </c>
      <c r="G87" s="743"/>
      <c r="H87" s="743"/>
      <c r="I87" s="743"/>
      <c r="J87" s="743"/>
      <c r="K87" s="743"/>
    </row>
    <row r="88" spans="1:11" s="753" customFormat="1">
      <c r="A88" s="59"/>
      <c r="B88" s="788" t="s">
        <v>801</v>
      </c>
      <c r="C88" s="830">
        <v>0</v>
      </c>
      <c r="D88" s="830">
        <v>0</v>
      </c>
      <c r="E88" s="830">
        <v>0</v>
      </c>
      <c r="F88" s="830">
        <f t="shared" si="22"/>
        <v>0</v>
      </c>
      <c r="G88" s="743"/>
      <c r="H88" s="743"/>
      <c r="I88" s="743"/>
      <c r="J88" s="743"/>
      <c r="K88" s="743"/>
    </row>
    <row r="89" spans="1:11" s="753" customFormat="1">
      <c r="A89" s="59"/>
      <c r="B89" s="788" t="s">
        <v>802</v>
      </c>
      <c r="C89" s="830">
        <v>0</v>
      </c>
      <c r="D89" s="830">
        <v>0</v>
      </c>
      <c r="E89" s="830">
        <v>0</v>
      </c>
      <c r="F89" s="830">
        <f t="shared" si="22"/>
        <v>0</v>
      </c>
      <c r="G89" s="743"/>
      <c r="H89" s="743"/>
      <c r="I89" s="743"/>
      <c r="J89" s="743"/>
      <c r="K89" s="743"/>
    </row>
    <row r="90" spans="1:11" s="753" customFormat="1">
      <c r="A90" s="59"/>
      <c r="B90" s="788" t="s">
        <v>805</v>
      </c>
      <c r="C90" s="830">
        <v>0</v>
      </c>
      <c r="D90" s="830">
        <v>10.393790866044101</v>
      </c>
      <c r="E90" s="830">
        <v>0</v>
      </c>
      <c r="F90" s="830">
        <f t="shared" si="22"/>
        <v>10.393790866044101</v>
      </c>
      <c r="G90" s="743"/>
      <c r="H90" s="743"/>
      <c r="I90" s="743"/>
      <c r="J90" s="743"/>
      <c r="K90" s="743"/>
    </row>
    <row r="91" spans="1:11" s="753" customFormat="1">
      <c r="A91" s="59"/>
      <c r="B91" s="790" t="s">
        <v>806</v>
      </c>
      <c r="C91" s="830">
        <v>0</v>
      </c>
      <c r="D91" s="830">
        <v>1.6297246416571951</v>
      </c>
      <c r="E91" s="830">
        <v>0</v>
      </c>
      <c r="F91" s="830">
        <f t="shared" si="22"/>
        <v>1.6297246416571951</v>
      </c>
      <c r="G91" s="743"/>
      <c r="H91" s="743"/>
      <c r="I91" s="743"/>
      <c r="J91" s="743"/>
      <c r="K91" s="743"/>
    </row>
    <row r="92" spans="1:11" s="753" customFormat="1">
      <c r="A92" s="59"/>
      <c r="B92" s="788" t="s">
        <v>586</v>
      </c>
      <c r="C92" s="830">
        <v>0</v>
      </c>
      <c r="D92" s="830">
        <v>0</v>
      </c>
      <c r="E92" s="830">
        <v>0</v>
      </c>
      <c r="F92" s="830">
        <f t="shared" si="22"/>
        <v>0</v>
      </c>
      <c r="G92" s="743"/>
      <c r="H92" s="743"/>
      <c r="I92" s="743"/>
      <c r="J92" s="743"/>
      <c r="K92" s="743"/>
    </row>
    <row r="93" spans="1:11" s="753" customFormat="1">
      <c r="A93" s="59"/>
      <c r="B93" s="790" t="s">
        <v>587</v>
      </c>
      <c r="C93" s="830">
        <v>22.638906611749867</v>
      </c>
      <c r="D93" s="830">
        <v>0</v>
      </c>
      <c r="E93" s="830">
        <v>0</v>
      </c>
      <c r="F93" s="830">
        <f t="shared" si="22"/>
        <v>22.638906611749867</v>
      </c>
      <c r="G93" s="743"/>
      <c r="H93" s="743"/>
      <c r="I93" s="743"/>
      <c r="J93" s="743"/>
      <c r="K93" s="743"/>
    </row>
    <row r="94" spans="1:11" s="753" customFormat="1">
      <c r="A94" s="59"/>
      <c r="B94" s="790" t="s">
        <v>598</v>
      </c>
      <c r="C94" s="830">
        <v>0</v>
      </c>
      <c r="D94" s="830">
        <v>43.570311247848878</v>
      </c>
      <c r="E94" s="830">
        <v>0</v>
      </c>
      <c r="F94" s="830">
        <f t="shared" si="22"/>
        <v>43.570311247848878</v>
      </c>
      <c r="G94" s="743"/>
      <c r="H94" s="743"/>
      <c r="I94" s="743"/>
      <c r="J94" s="743"/>
      <c r="K94" s="743"/>
    </row>
    <row r="95" spans="1:11" s="753" customFormat="1">
      <c r="A95" s="59"/>
      <c r="B95" s="788" t="s">
        <v>832</v>
      </c>
      <c r="C95" s="830">
        <v>0</v>
      </c>
      <c r="D95" s="830">
        <v>0</v>
      </c>
      <c r="E95" s="830">
        <v>0</v>
      </c>
      <c r="F95" s="830">
        <f t="shared" si="22"/>
        <v>0</v>
      </c>
      <c r="G95" s="743"/>
      <c r="H95" s="743"/>
      <c r="I95" s="743"/>
      <c r="J95" s="743"/>
      <c r="K95" s="743"/>
    </row>
    <row r="96" spans="1:11" s="753" customFormat="1">
      <c r="A96" s="59"/>
      <c r="B96" s="788" t="s">
        <v>787</v>
      </c>
      <c r="C96" s="830">
        <v>0</v>
      </c>
      <c r="D96" s="830">
        <v>0</v>
      </c>
      <c r="E96" s="830">
        <v>0</v>
      </c>
      <c r="F96" s="830">
        <f t="shared" si="22"/>
        <v>0</v>
      </c>
      <c r="G96" s="743"/>
      <c r="H96" s="743"/>
      <c r="I96" s="743"/>
      <c r="J96" s="743"/>
      <c r="K96" s="743"/>
    </row>
    <row r="97" spans="1:11" s="753" customFormat="1">
      <c r="A97" s="59"/>
      <c r="B97" s="788" t="s">
        <v>791</v>
      </c>
      <c r="C97" s="830">
        <v>0</v>
      </c>
      <c r="D97" s="830">
        <v>0</v>
      </c>
      <c r="E97" s="830">
        <v>0</v>
      </c>
      <c r="F97" s="830">
        <f t="shared" si="22"/>
        <v>0</v>
      </c>
      <c r="G97" s="743"/>
      <c r="H97" s="743"/>
      <c r="I97" s="743"/>
      <c r="J97" s="743"/>
      <c r="K97" s="743"/>
    </row>
    <row r="98" spans="1:11" s="753" customFormat="1">
      <c r="A98" s="59"/>
      <c r="B98" s="788" t="s">
        <v>789</v>
      </c>
      <c r="C98" s="830">
        <v>0</v>
      </c>
      <c r="D98" s="830">
        <v>0</v>
      </c>
      <c r="E98" s="830">
        <v>0</v>
      </c>
      <c r="F98" s="830">
        <f t="shared" si="22"/>
        <v>0</v>
      </c>
      <c r="G98" s="743"/>
      <c r="H98" s="743"/>
      <c r="I98" s="743"/>
      <c r="J98" s="743"/>
      <c r="K98" s="743"/>
    </row>
    <row r="99" spans="1:11" s="753" customFormat="1">
      <c r="A99" s="59"/>
      <c r="B99" s="790" t="s">
        <v>788</v>
      </c>
      <c r="C99" s="830">
        <v>0</v>
      </c>
      <c r="D99" s="830">
        <v>0</v>
      </c>
      <c r="E99" s="830">
        <v>0</v>
      </c>
      <c r="F99" s="830">
        <f t="shared" si="22"/>
        <v>0</v>
      </c>
      <c r="G99" s="743"/>
      <c r="H99" s="743"/>
      <c r="I99" s="743"/>
      <c r="J99" s="743"/>
      <c r="K99" s="743"/>
    </row>
    <row r="100" spans="1:11" s="753" customFormat="1">
      <c r="A100" s="59"/>
      <c r="B100" s="790" t="s">
        <v>790</v>
      </c>
      <c r="C100" s="830">
        <v>0</v>
      </c>
      <c r="D100" s="830">
        <v>0</v>
      </c>
      <c r="E100" s="830">
        <v>0</v>
      </c>
      <c r="F100" s="830">
        <f t="shared" si="22"/>
        <v>0</v>
      </c>
      <c r="G100" s="743"/>
      <c r="H100" s="743"/>
      <c r="I100" s="743"/>
      <c r="J100" s="743"/>
      <c r="K100" s="743"/>
    </row>
    <row r="101" spans="1:11" s="753" customFormat="1">
      <c r="A101" s="59"/>
      <c r="B101" s="790" t="s">
        <v>792</v>
      </c>
      <c r="C101" s="830">
        <v>0</v>
      </c>
      <c r="D101" s="830">
        <v>0</v>
      </c>
      <c r="E101" s="830">
        <v>0</v>
      </c>
      <c r="F101" s="830">
        <f t="shared" si="22"/>
        <v>0</v>
      </c>
      <c r="G101" s="743"/>
      <c r="H101" s="743"/>
      <c r="I101" s="743"/>
      <c r="J101" s="743"/>
      <c r="K101" s="743"/>
    </row>
    <row r="102" spans="1:11" s="753" customFormat="1">
      <c r="A102" s="59"/>
      <c r="B102" s="790" t="s">
        <v>780</v>
      </c>
      <c r="C102" s="830">
        <v>0</v>
      </c>
      <c r="D102" s="830">
        <v>0</v>
      </c>
      <c r="E102" s="830">
        <v>0</v>
      </c>
      <c r="F102" s="830">
        <f t="shared" si="22"/>
        <v>0</v>
      </c>
      <c r="G102" s="743"/>
      <c r="H102" s="743"/>
      <c r="I102" s="743"/>
      <c r="J102" s="743"/>
      <c r="K102" s="743"/>
    </row>
    <row r="103" spans="1:11" s="753" customFormat="1">
      <c r="A103" s="59"/>
      <c r="B103" s="790" t="s">
        <v>778</v>
      </c>
      <c r="C103" s="830">
        <v>0</v>
      </c>
      <c r="D103" s="830">
        <v>0</v>
      </c>
      <c r="E103" s="830">
        <v>0</v>
      </c>
      <c r="F103" s="830">
        <f t="shared" si="22"/>
        <v>0</v>
      </c>
      <c r="G103" s="743"/>
      <c r="H103" s="743"/>
      <c r="I103" s="743"/>
      <c r="J103" s="743"/>
      <c r="K103" s="743"/>
    </row>
    <row r="104" spans="1:11" s="753" customFormat="1">
      <c r="A104" s="59"/>
      <c r="B104" s="790" t="s">
        <v>776</v>
      </c>
      <c r="C104" s="830">
        <v>0</v>
      </c>
      <c r="D104" s="830">
        <v>0</v>
      </c>
      <c r="E104" s="830">
        <v>0</v>
      </c>
      <c r="F104" s="830">
        <f t="shared" si="22"/>
        <v>0</v>
      </c>
      <c r="G104" s="743"/>
      <c r="H104" s="743"/>
      <c r="I104" s="743"/>
      <c r="J104" s="743"/>
      <c r="K104" s="743"/>
    </row>
    <row r="105" spans="1:11">
      <c r="B105" s="790" t="s">
        <v>777</v>
      </c>
      <c r="C105" s="830">
        <v>0</v>
      </c>
      <c r="D105" s="830">
        <v>0</v>
      </c>
      <c r="E105" s="830">
        <v>0</v>
      </c>
      <c r="F105" s="830">
        <f t="shared" si="22"/>
        <v>0</v>
      </c>
      <c r="H105" s="743"/>
      <c r="I105" s="743"/>
      <c r="J105" s="743"/>
      <c r="K105" s="743"/>
    </row>
    <row r="106" spans="1:11" s="753" customFormat="1">
      <c r="A106" s="59"/>
      <c r="B106" s="790" t="s">
        <v>779</v>
      </c>
      <c r="C106" s="830">
        <v>0</v>
      </c>
      <c r="D106" s="830">
        <v>0</v>
      </c>
      <c r="E106" s="830">
        <v>0</v>
      </c>
      <c r="F106" s="830">
        <f t="shared" si="22"/>
        <v>0</v>
      </c>
      <c r="G106" s="743"/>
      <c r="H106" s="743"/>
      <c r="I106" s="743"/>
      <c r="J106" s="743"/>
      <c r="K106" s="743"/>
    </row>
    <row r="107" spans="1:11" s="753" customFormat="1">
      <c r="A107" s="59"/>
      <c r="B107" s="790" t="s">
        <v>781</v>
      </c>
      <c r="C107" s="830">
        <v>0</v>
      </c>
      <c r="D107" s="830">
        <v>0</v>
      </c>
      <c r="E107" s="830">
        <v>0</v>
      </c>
      <c r="F107" s="830">
        <f t="shared" si="22"/>
        <v>0</v>
      </c>
      <c r="G107" s="743"/>
      <c r="H107" s="743"/>
      <c r="I107" s="743"/>
      <c r="J107" s="743"/>
      <c r="K107" s="743"/>
    </row>
    <row r="108" spans="1:11" s="753" customFormat="1">
      <c r="A108" s="59"/>
      <c r="B108" s="790" t="s">
        <v>786</v>
      </c>
      <c r="C108" s="830">
        <v>0</v>
      </c>
      <c r="D108" s="830">
        <v>0</v>
      </c>
      <c r="E108" s="830">
        <v>0</v>
      </c>
      <c r="F108" s="830">
        <f t="shared" si="22"/>
        <v>0</v>
      </c>
      <c r="G108" s="743"/>
      <c r="H108" s="743"/>
      <c r="I108" s="743"/>
      <c r="J108" s="743"/>
      <c r="K108" s="743"/>
    </row>
    <row r="109" spans="1:11" s="753" customFormat="1">
      <c r="A109" s="59"/>
      <c r="B109" s="790" t="s">
        <v>784</v>
      </c>
      <c r="C109" s="830">
        <v>0</v>
      </c>
      <c r="D109" s="830">
        <v>0</v>
      </c>
      <c r="E109" s="830">
        <v>0</v>
      </c>
      <c r="F109" s="830">
        <f t="shared" si="22"/>
        <v>0</v>
      </c>
      <c r="G109" s="743"/>
      <c r="H109" s="743"/>
      <c r="I109" s="743"/>
      <c r="J109" s="743"/>
      <c r="K109" s="743"/>
    </row>
    <row r="110" spans="1:11" s="753" customFormat="1">
      <c r="A110" s="59"/>
      <c r="B110" s="790" t="s">
        <v>782</v>
      </c>
      <c r="C110" s="830">
        <v>0</v>
      </c>
      <c r="D110" s="830">
        <v>0</v>
      </c>
      <c r="E110" s="830">
        <v>0</v>
      </c>
      <c r="F110" s="830">
        <f t="shared" si="22"/>
        <v>0</v>
      </c>
      <c r="G110" s="743"/>
      <c r="H110" s="743"/>
      <c r="I110" s="743"/>
      <c r="J110" s="743"/>
      <c r="K110" s="743"/>
    </row>
    <row r="111" spans="1:11">
      <c r="B111" s="790" t="s">
        <v>783</v>
      </c>
      <c r="C111" s="830">
        <v>0</v>
      </c>
      <c r="D111" s="830">
        <v>0</v>
      </c>
      <c r="E111" s="830">
        <v>0</v>
      </c>
      <c r="F111" s="830">
        <f t="shared" si="22"/>
        <v>0</v>
      </c>
      <c r="H111" s="743"/>
      <c r="I111" s="743"/>
      <c r="J111" s="743"/>
      <c r="K111" s="743"/>
    </row>
    <row r="112" spans="1:11" s="753" customFormat="1">
      <c r="A112" s="59"/>
      <c r="B112" s="790" t="s">
        <v>785</v>
      </c>
      <c r="C112" s="830">
        <v>0</v>
      </c>
      <c r="D112" s="830">
        <v>0</v>
      </c>
      <c r="E112" s="830">
        <v>0</v>
      </c>
      <c r="F112" s="830">
        <f t="shared" si="22"/>
        <v>0</v>
      </c>
      <c r="G112" s="743"/>
      <c r="H112" s="743"/>
      <c r="I112" s="743"/>
      <c r="J112" s="743"/>
      <c r="K112" s="743"/>
    </row>
    <row r="113" spans="1:11" s="753" customFormat="1">
      <c r="A113" s="59"/>
      <c r="B113" s="790" t="s">
        <v>217</v>
      </c>
      <c r="C113" s="789">
        <f t="shared" ref="C113:E113" si="23">+C114+C115</f>
        <v>170.64385034597666</v>
      </c>
      <c r="D113" s="789">
        <f t="shared" si="23"/>
        <v>29.891649960804177</v>
      </c>
      <c r="E113" s="789">
        <f t="shared" si="23"/>
        <v>3.0280000000000001E-5</v>
      </c>
      <c r="F113" s="789">
        <f t="shared" si="22"/>
        <v>200.53553058678085</v>
      </c>
      <c r="G113" s="743"/>
      <c r="H113" s="743"/>
      <c r="I113" s="743"/>
      <c r="J113" s="743"/>
      <c r="K113" s="743"/>
    </row>
    <row r="114" spans="1:11" s="753" customFormat="1">
      <c r="A114" s="59"/>
      <c r="B114" s="813" t="s">
        <v>71</v>
      </c>
      <c r="C114" s="775">
        <v>170.64385034597666</v>
      </c>
      <c r="D114" s="775">
        <v>29.891649960804177</v>
      </c>
      <c r="E114" s="775">
        <v>3.0280000000000001E-5</v>
      </c>
      <c r="F114" s="775">
        <f t="shared" si="22"/>
        <v>200.53553058678085</v>
      </c>
      <c r="G114" s="743"/>
      <c r="H114" s="743"/>
      <c r="I114" s="743"/>
      <c r="J114" s="743"/>
      <c r="K114" s="743"/>
    </row>
    <row r="115" spans="1:11" s="753" customFormat="1">
      <c r="A115" s="59"/>
      <c r="B115" s="783" t="s">
        <v>69</v>
      </c>
      <c r="C115" s="815">
        <v>0</v>
      </c>
      <c r="D115" s="815">
        <v>0</v>
      </c>
      <c r="E115" s="815">
        <v>0</v>
      </c>
      <c r="F115" s="815">
        <f t="shared" si="22"/>
        <v>0</v>
      </c>
      <c r="G115" s="743"/>
      <c r="H115" s="743"/>
      <c r="I115" s="743"/>
      <c r="J115" s="743"/>
      <c r="K115" s="743"/>
    </row>
    <row r="116" spans="1:11" s="753" customFormat="1">
      <c r="A116" s="59"/>
      <c r="B116" s="790" t="s">
        <v>335</v>
      </c>
      <c r="C116" s="789">
        <f t="shared" ref="C116:E116" si="24">+C117+C122</f>
        <v>11.895009595248869</v>
      </c>
      <c r="D116" s="789">
        <f t="shared" si="24"/>
        <v>0.2337816130859702</v>
      </c>
      <c r="E116" s="789">
        <f t="shared" si="24"/>
        <v>0.22585195266988994</v>
      </c>
      <c r="F116" s="789">
        <f t="shared" si="22"/>
        <v>12.354643161004729</v>
      </c>
      <c r="G116" s="743"/>
      <c r="H116" s="743"/>
      <c r="I116" s="743"/>
      <c r="J116" s="743"/>
      <c r="K116" s="743"/>
    </row>
    <row r="117" spans="1:11" s="753" customFormat="1">
      <c r="A117" s="59"/>
      <c r="B117" s="780" t="s">
        <v>71</v>
      </c>
      <c r="C117" s="831">
        <f t="shared" ref="C117:E117" si="25">+C118+C120</f>
        <v>11.791466425248869</v>
      </c>
      <c r="D117" s="831">
        <f t="shared" si="25"/>
        <v>0.2337816130859702</v>
      </c>
      <c r="E117" s="831">
        <f t="shared" si="25"/>
        <v>0.22585195266988994</v>
      </c>
      <c r="F117" s="831">
        <f t="shared" si="22"/>
        <v>12.251099991004729</v>
      </c>
      <c r="G117" s="743"/>
      <c r="H117" s="743"/>
      <c r="I117" s="743"/>
      <c r="J117" s="743"/>
      <c r="K117" s="743"/>
    </row>
    <row r="118" spans="1:11" s="753" customFormat="1">
      <c r="A118" s="59"/>
      <c r="B118" s="832" t="s">
        <v>584</v>
      </c>
      <c r="C118" s="833">
        <v>0.24172482693013428</v>
      </c>
      <c r="D118" s="833">
        <v>0.2337816130859702</v>
      </c>
      <c r="E118" s="833">
        <v>0.22585195266988994</v>
      </c>
      <c r="F118" s="834">
        <f t="shared" si="22"/>
        <v>0.70135839268599443</v>
      </c>
      <c r="G118" s="743"/>
      <c r="H118" s="743"/>
      <c r="I118" s="743"/>
      <c r="J118" s="743"/>
      <c r="K118" s="743"/>
    </row>
    <row r="119" spans="1:11" s="753" customFormat="1">
      <c r="A119" s="59"/>
      <c r="B119" s="835" t="s">
        <v>670</v>
      </c>
      <c r="C119" s="833">
        <v>0.24172482693013428</v>
      </c>
      <c r="D119" s="833">
        <v>0.2337816130859702</v>
      </c>
      <c r="E119" s="833">
        <v>0.22585195266988994</v>
      </c>
      <c r="F119" s="793">
        <f t="shared" si="22"/>
        <v>0.70135839268599443</v>
      </c>
      <c r="G119" s="743"/>
      <c r="H119" s="743"/>
      <c r="I119" s="743"/>
      <c r="J119" s="743"/>
      <c r="K119" s="743"/>
    </row>
    <row r="120" spans="1:11" s="753" customFormat="1">
      <c r="A120" s="290"/>
      <c r="B120" s="836" t="s">
        <v>585</v>
      </c>
      <c r="C120" s="834">
        <f t="shared" ref="C120:E120" si="26">+C121</f>
        <v>11.549741598318734</v>
      </c>
      <c r="D120" s="834">
        <f t="shared" si="26"/>
        <v>0</v>
      </c>
      <c r="E120" s="834">
        <f t="shared" si="26"/>
        <v>0</v>
      </c>
      <c r="F120" s="834">
        <f t="shared" si="22"/>
        <v>11.549741598318734</v>
      </c>
      <c r="G120" s="743"/>
      <c r="H120" s="743"/>
      <c r="I120" s="743"/>
      <c r="J120" s="743"/>
      <c r="K120" s="743"/>
    </row>
    <row r="121" spans="1:11">
      <c r="A121" s="742"/>
      <c r="B121" s="798" t="s">
        <v>670</v>
      </c>
      <c r="C121" s="837">
        <v>11.549741598318734</v>
      </c>
      <c r="D121" s="837">
        <v>0</v>
      </c>
      <c r="E121" s="837">
        <v>0</v>
      </c>
      <c r="F121" s="837">
        <f t="shared" si="22"/>
        <v>11.549741598318734</v>
      </c>
      <c r="H121" s="743"/>
      <c r="I121" s="743"/>
      <c r="J121" s="743"/>
      <c r="K121" s="743"/>
    </row>
    <row r="122" spans="1:11">
      <c r="A122" s="742"/>
      <c r="B122" s="780" t="s">
        <v>69</v>
      </c>
      <c r="C122" s="831">
        <f>+C123+C124</f>
        <v>0.10354316999999999</v>
      </c>
      <c r="D122" s="831">
        <f t="shared" ref="D122:E122" si="27">+D123+D124</f>
        <v>0</v>
      </c>
      <c r="E122" s="831">
        <f t="shared" si="27"/>
        <v>0</v>
      </c>
      <c r="F122" s="831">
        <f t="shared" si="22"/>
        <v>0.10354316999999999</v>
      </c>
      <c r="H122" s="743"/>
      <c r="I122" s="743"/>
      <c r="J122" s="743"/>
      <c r="K122" s="743"/>
    </row>
    <row r="123" spans="1:11">
      <c r="A123" s="742"/>
      <c r="B123" s="781" t="s">
        <v>889</v>
      </c>
      <c r="C123" s="838">
        <v>7.6886919999999997E-2</v>
      </c>
      <c r="D123" s="838">
        <v>0</v>
      </c>
      <c r="E123" s="838">
        <v>0</v>
      </c>
      <c r="F123" s="838">
        <f t="shared" si="22"/>
        <v>7.6886919999999997E-2</v>
      </c>
      <c r="H123" s="743"/>
      <c r="I123" s="743"/>
      <c r="J123" s="743"/>
      <c r="K123" s="743"/>
    </row>
    <row r="124" spans="1:11">
      <c r="A124" s="742"/>
      <c r="B124" s="798" t="s">
        <v>766</v>
      </c>
      <c r="C124" s="837">
        <v>2.6656249999999999E-2</v>
      </c>
      <c r="D124" s="837">
        <v>0</v>
      </c>
      <c r="E124" s="837">
        <v>0</v>
      </c>
      <c r="F124" s="837">
        <f t="shared" si="22"/>
        <v>2.6656249999999999E-2</v>
      </c>
      <c r="H124" s="743"/>
      <c r="I124" s="743"/>
      <c r="J124" s="743"/>
      <c r="K124" s="743"/>
    </row>
    <row r="125" spans="1:11">
      <c r="B125" s="800"/>
      <c r="C125" s="801"/>
      <c r="D125" s="801"/>
      <c r="E125" s="801"/>
      <c r="F125" s="801"/>
      <c r="H125" s="743"/>
      <c r="I125" s="743"/>
      <c r="J125" s="743"/>
      <c r="K125" s="743"/>
    </row>
    <row r="126" spans="1:11">
      <c r="B126" s="802" t="s">
        <v>104</v>
      </c>
      <c r="C126" s="803">
        <f t="shared" ref="C126:E126" si="28">+C127+C128</f>
        <v>466.8363761096349</v>
      </c>
      <c r="D126" s="803">
        <f t="shared" si="28"/>
        <v>518.06169797664575</v>
      </c>
      <c r="E126" s="803">
        <f t="shared" si="28"/>
        <v>232.57430585423884</v>
      </c>
      <c r="F126" s="803">
        <f>SUM(C126:E126)</f>
        <v>1217.4723799405194</v>
      </c>
    </row>
    <row r="127" spans="1:11">
      <c r="B127" s="790" t="s">
        <v>105</v>
      </c>
      <c r="C127" s="789">
        <v>25.845255038889501</v>
      </c>
      <c r="D127" s="789">
        <v>58.865464165719516</v>
      </c>
      <c r="E127" s="789">
        <v>230.57159785439686</v>
      </c>
      <c r="F127" s="789">
        <f>SUM(C127:E127)</f>
        <v>315.28231705900589</v>
      </c>
    </row>
    <row r="128" spans="1:11">
      <c r="B128" s="790" t="s">
        <v>500</v>
      </c>
      <c r="C128" s="789">
        <v>440.99112107074541</v>
      </c>
      <c r="D128" s="789">
        <v>459.19623381092623</v>
      </c>
      <c r="E128" s="789">
        <v>2.0027079998420017</v>
      </c>
      <c r="F128" s="789">
        <f>SUM(C128:E128)</f>
        <v>902.19006288151354</v>
      </c>
    </row>
    <row r="129" spans="2:6">
      <c r="B129" s="802" t="s">
        <v>106</v>
      </c>
      <c r="C129" s="803">
        <v>34.789953365150495</v>
      </c>
      <c r="D129" s="803">
        <v>446.50936296030869</v>
      </c>
      <c r="E129" s="803">
        <v>66.554800624528227</v>
      </c>
      <c r="F129" s="803">
        <f>SUM(C129:E129)</f>
        <v>547.85411694998743</v>
      </c>
    </row>
    <row r="131" spans="2:6">
      <c r="B131" s="748" t="s">
        <v>336</v>
      </c>
      <c r="C131" s="743"/>
      <c r="D131" s="743"/>
      <c r="E131" s="743"/>
      <c r="F131" s="743"/>
    </row>
    <row r="132" spans="2:6">
      <c r="C132" s="743"/>
      <c r="D132" s="743"/>
      <c r="E132" s="743"/>
      <c r="F132" s="743"/>
    </row>
    <row r="133" spans="2:6">
      <c r="C133" s="743"/>
      <c r="D133" s="743"/>
      <c r="E133" s="743"/>
      <c r="F133" s="743"/>
    </row>
    <row r="134" spans="2:6">
      <c r="C134" s="743"/>
      <c r="D134" s="743"/>
      <c r="E134" s="743"/>
      <c r="F134" s="743"/>
    </row>
    <row r="135" spans="2:6">
      <c r="C135" s="743"/>
      <c r="D135" s="743"/>
      <c r="E135" s="743"/>
      <c r="F135" s="743"/>
    </row>
    <row r="136" spans="2:6">
      <c r="C136" s="743"/>
      <c r="D136" s="743"/>
      <c r="E136" s="743"/>
      <c r="F136" s="743"/>
    </row>
    <row r="141" spans="2:6">
      <c r="C141" s="743"/>
      <c r="D141" s="743"/>
      <c r="E141" s="743"/>
      <c r="F141" s="743"/>
    </row>
    <row r="142" spans="2:6">
      <c r="C142" s="743"/>
      <c r="D142" s="743"/>
      <c r="E142" s="743"/>
      <c r="F142" s="743"/>
    </row>
    <row r="143" spans="2:6">
      <c r="C143" s="743"/>
      <c r="D143" s="743"/>
      <c r="E143" s="743"/>
      <c r="F143" s="743"/>
    </row>
    <row r="144" spans="2:6">
      <c r="C144" s="743"/>
      <c r="D144" s="743"/>
      <c r="E144" s="743"/>
      <c r="F144" s="743"/>
    </row>
  </sheetData>
  <mergeCells count="2">
    <mergeCell ref="B6:F6"/>
    <mergeCell ref="B11:F11"/>
  </mergeCells>
  <hyperlinks>
    <hyperlink ref="A1" location="INDICE!A1" display="Indice"/>
  </hyperlinks>
  <printOptions horizontalCentered="1"/>
  <pageMargins left="0.39370078740157483" right="0.39370078740157483" top="0.19685039370078741" bottom="0.19685039370078741" header="0.15748031496062992" footer="0"/>
  <pageSetup paperSize="9" scale="83" orientation="portrait" r:id="rId1"/>
  <headerFooter scaleWithDoc="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B105"/>
  <sheetViews>
    <sheetView showGridLines="0" zoomScale="85" zoomScaleNormal="85" zoomScaleSheetLayoutView="80" workbookViewId="0"/>
  </sheetViews>
  <sheetFormatPr baseColWidth="10" defaultColWidth="11.42578125" defaultRowHeight="12.75"/>
  <cols>
    <col min="1" max="1" width="10.42578125" style="288" bestFit="1" customWidth="1"/>
    <col min="2" max="2" width="38.5703125" style="841" customWidth="1"/>
    <col min="3" max="15" width="11.7109375" style="851" customWidth="1"/>
    <col min="16" max="16" width="16.42578125" style="841" bestFit="1" customWidth="1"/>
    <col min="17" max="24" width="11.42578125" style="841" customWidth="1"/>
    <col min="25" max="16384" width="11.42578125" style="841"/>
  </cols>
  <sheetData>
    <row r="1" spans="1:28" ht="14.25">
      <c r="A1" s="1" t="s">
        <v>216</v>
      </c>
      <c r="B1" s="839"/>
      <c r="C1" s="840"/>
      <c r="D1" s="840"/>
      <c r="E1" s="840"/>
      <c r="F1" s="840"/>
      <c r="G1" s="840"/>
      <c r="H1" s="840"/>
      <c r="I1" s="840"/>
      <c r="J1" s="840"/>
      <c r="K1" s="840"/>
      <c r="L1" s="840"/>
      <c r="M1" s="840"/>
      <c r="N1" s="840"/>
      <c r="O1" s="840"/>
    </row>
    <row r="2" spans="1:28" ht="15">
      <c r="A2" s="133"/>
      <c r="B2" s="4" t="s">
        <v>696</v>
      </c>
      <c r="C2" s="312"/>
      <c r="D2" s="312"/>
      <c r="E2" s="312"/>
      <c r="F2" s="312"/>
      <c r="G2" s="312"/>
      <c r="H2" s="312"/>
      <c r="I2" s="312"/>
      <c r="J2" s="312"/>
      <c r="K2" s="312"/>
      <c r="L2" s="312"/>
      <c r="M2" s="312"/>
      <c r="N2" s="312"/>
      <c r="O2" s="842"/>
    </row>
    <row r="3" spans="1:28" ht="15">
      <c r="A3" s="133"/>
      <c r="B3" s="4" t="s">
        <v>299</v>
      </c>
      <c r="C3" s="843"/>
      <c r="D3" s="843"/>
      <c r="E3" s="843"/>
      <c r="F3" s="843"/>
      <c r="G3" s="843"/>
      <c r="H3" s="843"/>
      <c r="I3" s="843"/>
      <c r="J3" s="843"/>
      <c r="K3" s="843"/>
      <c r="L3" s="843"/>
      <c r="M3" s="843"/>
      <c r="N3" s="843"/>
      <c r="O3" s="843"/>
    </row>
    <row r="4" spans="1:28" s="844" customFormat="1" ht="15">
      <c r="A4" s="9"/>
      <c r="B4" s="842"/>
      <c r="C4" s="843"/>
      <c r="D4" s="843"/>
      <c r="E4" s="843"/>
      <c r="F4" s="843"/>
      <c r="G4" s="843"/>
      <c r="H4" s="843"/>
      <c r="I4" s="843"/>
      <c r="J4" s="843"/>
      <c r="K4" s="843"/>
      <c r="L4" s="843"/>
      <c r="M4" s="843"/>
      <c r="N4" s="843"/>
      <c r="O4" s="843"/>
      <c r="P4" s="841"/>
      <c r="Q4" s="841"/>
      <c r="R4" s="841"/>
      <c r="S4" s="841"/>
      <c r="T4" s="841"/>
      <c r="U4" s="841"/>
      <c r="V4" s="841"/>
      <c r="W4" s="841"/>
      <c r="X4" s="841"/>
      <c r="Y4" s="841"/>
    </row>
    <row r="5" spans="1:28" s="844" customFormat="1" ht="13.5" thickBot="1">
      <c r="A5" s="9"/>
      <c r="B5" s="842"/>
      <c r="C5" s="842"/>
      <c r="D5" s="842"/>
      <c r="E5" s="842"/>
      <c r="F5" s="842"/>
      <c r="G5" s="842"/>
      <c r="H5" s="842"/>
      <c r="I5" s="842"/>
      <c r="J5" s="842"/>
      <c r="K5" s="842"/>
      <c r="L5" s="842"/>
      <c r="M5" s="842"/>
      <c r="N5" s="842"/>
      <c r="O5" s="842"/>
      <c r="P5" s="841"/>
      <c r="Q5" s="841"/>
      <c r="R5" s="841"/>
      <c r="S5" s="841"/>
      <c r="T5" s="841"/>
      <c r="U5" s="841"/>
      <c r="V5" s="841"/>
      <c r="W5" s="841"/>
      <c r="X5" s="841"/>
      <c r="Y5" s="841"/>
    </row>
    <row r="6" spans="1:28" s="844" customFormat="1" ht="17.25" thickBot="1">
      <c r="A6" s="9"/>
      <c r="B6" s="1374" t="s">
        <v>652</v>
      </c>
      <c r="C6" s="1375"/>
      <c r="D6" s="1375"/>
      <c r="E6" s="1375"/>
      <c r="F6" s="1375"/>
      <c r="G6" s="1375"/>
      <c r="H6" s="1375"/>
      <c r="I6" s="1375"/>
      <c r="J6" s="1375"/>
      <c r="K6" s="1375"/>
      <c r="L6" s="1375"/>
      <c r="M6" s="1375"/>
      <c r="N6" s="1375"/>
      <c r="O6" s="1376"/>
      <c r="P6" s="841"/>
      <c r="Q6" s="841"/>
      <c r="R6" s="841"/>
      <c r="S6" s="841"/>
      <c r="T6" s="841"/>
      <c r="U6" s="841"/>
      <c r="V6" s="841"/>
      <c r="W6" s="841"/>
      <c r="X6" s="841"/>
      <c r="Y6" s="841"/>
    </row>
    <row r="7" spans="1:28" s="844" customFormat="1">
      <c r="A7" s="9"/>
      <c r="B7" s="9"/>
      <c r="C7" s="9"/>
      <c r="D7" s="9"/>
      <c r="E7" s="9"/>
      <c r="F7" s="9"/>
      <c r="G7" s="9"/>
      <c r="H7" s="9"/>
      <c r="I7" s="9"/>
      <c r="J7" s="9"/>
      <c r="K7" s="9"/>
      <c r="L7" s="9"/>
      <c r="M7" s="9"/>
      <c r="N7" s="9"/>
      <c r="O7" s="9"/>
      <c r="P7" s="841"/>
      <c r="Q7" s="841"/>
      <c r="R7" s="841"/>
      <c r="S7" s="841"/>
      <c r="T7" s="841"/>
      <c r="U7" s="841"/>
      <c r="V7" s="841"/>
      <c r="W7" s="841"/>
      <c r="X7" s="841"/>
      <c r="Y7" s="841"/>
    </row>
    <row r="8" spans="1:28" s="844" customFormat="1" ht="13.5" thickBot="1">
      <c r="A8" s="9"/>
      <c r="B8" s="290" t="s">
        <v>887</v>
      </c>
      <c r="C8" s="9"/>
      <c r="D8" s="9"/>
      <c r="E8" s="9"/>
      <c r="F8" s="9"/>
      <c r="G8" s="9"/>
      <c r="H8" s="9"/>
      <c r="I8" s="9"/>
      <c r="J8" s="9"/>
      <c r="K8" s="9"/>
      <c r="L8" s="9"/>
      <c r="M8" s="9"/>
      <c r="N8" s="9"/>
      <c r="O8" s="845"/>
      <c r="P8" s="841"/>
      <c r="Q8" s="841"/>
      <c r="R8" s="841"/>
      <c r="S8" s="841"/>
      <c r="T8" s="841"/>
      <c r="U8" s="841"/>
      <c r="V8" s="841"/>
      <c r="W8" s="841"/>
      <c r="X8" s="841"/>
      <c r="Y8" s="841"/>
    </row>
    <row r="9" spans="1:28" s="844" customFormat="1" ht="14.25" thickTop="1" thickBot="1">
      <c r="A9" s="9"/>
      <c r="B9" s="846"/>
      <c r="C9" s="749">
        <v>44562</v>
      </c>
      <c r="D9" s="749">
        <v>44593</v>
      </c>
      <c r="E9" s="749">
        <v>44621</v>
      </c>
      <c r="F9" s="749">
        <v>44652</v>
      </c>
      <c r="G9" s="749">
        <v>44682</v>
      </c>
      <c r="H9" s="749">
        <v>44713</v>
      </c>
      <c r="I9" s="749">
        <v>44743</v>
      </c>
      <c r="J9" s="749">
        <v>44774</v>
      </c>
      <c r="K9" s="749">
        <v>44805</v>
      </c>
      <c r="L9" s="749">
        <v>44835</v>
      </c>
      <c r="M9" s="749">
        <v>44866</v>
      </c>
      <c r="N9" s="749">
        <v>44896</v>
      </c>
      <c r="O9" s="750">
        <v>2022</v>
      </c>
      <c r="P9" s="841"/>
      <c r="Q9" s="841"/>
      <c r="R9" s="841"/>
      <c r="S9" s="841"/>
      <c r="T9" s="841"/>
      <c r="U9" s="841"/>
      <c r="V9" s="841"/>
      <c r="W9" s="841"/>
      <c r="X9" s="841"/>
      <c r="Y9" s="841"/>
    </row>
    <row r="10" spans="1:28" s="844" customFormat="1" ht="14.25" thickTop="1" thickBot="1">
      <c r="A10" s="9"/>
      <c r="B10" s="9"/>
      <c r="C10" s="9"/>
      <c r="D10" s="9"/>
      <c r="E10" s="9"/>
      <c r="F10" s="633"/>
      <c r="G10" s="633"/>
      <c r="H10" s="633"/>
      <c r="I10" s="633"/>
      <c r="J10" s="633"/>
      <c r="K10" s="633"/>
      <c r="L10" s="633"/>
      <c r="M10" s="633"/>
      <c r="N10" s="633"/>
      <c r="O10" s="633"/>
      <c r="P10" s="841"/>
      <c r="Q10" s="841"/>
      <c r="R10" s="841"/>
      <c r="S10" s="841"/>
      <c r="T10" s="841"/>
      <c r="U10" s="841"/>
      <c r="V10" s="841"/>
      <c r="W10" s="841"/>
      <c r="X10" s="841"/>
      <c r="Y10" s="841"/>
      <c r="Z10" s="841"/>
      <c r="AA10" s="841"/>
      <c r="AB10" s="841"/>
    </row>
    <row r="11" spans="1:28" s="844" customFormat="1" ht="13.5" thickBot="1">
      <c r="A11" s="9"/>
      <c r="B11" s="1371" t="s">
        <v>622</v>
      </c>
      <c r="C11" s="1372"/>
      <c r="D11" s="1372"/>
      <c r="E11" s="1372"/>
      <c r="F11" s="1372"/>
      <c r="G11" s="1372"/>
      <c r="H11" s="1372"/>
      <c r="I11" s="1372"/>
      <c r="J11" s="1372"/>
      <c r="K11" s="1372"/>
      <c r="L11" s="1372"/>
      <c r="M11" s="1372"/>
      <c r="N11" s="1372"/>
      <c r="O11" s="1373"/>
      <c r="P11" s="841"/>
      <c r="Q11" s="841"/>
      <c r="R11" s="841"/>
      <c r="S11" s="841"/>
      <c r="T11" s="841"/>
      <c r="U11" s="841"/>
      <c r="V11" s="841"/>
      <c r="W11" s="841"/>
      <c r="X11" s="841"/>
      <c r="Y11" s="841"/>
      <c r="Z11" s="841"/>
      <c r="AA11" s="841"/>
      <c r="AB11" s="841"/>
    </row>
    <row r="12" spans="1:28" s="753" customFormat="1" ht="13.5" thickBot="1">
      <c r="A12" s="847"/>
      <c r="B12" s="848"/>
      <c r="C12" s="633"/>
      <c r="D12" s="633"/>
      <c r="E12" s="633"/>
      <c r="F12" s="633"/>
      <c r="G12" s="633"/>
      <c r="H12" s="633"/>
      <c r="I12" s="633"/>
      <c r="J12" s="633"/>
      <c r="K12" s="633"/>
      <c r="L12" s="633"/>
      <c r="M12" s="633"/>
      <c r="N12" s="633"/>
      <c r="O12" s="633"/>
      <c r="P12" s="841"/>
      <c r="Q12" s="841"/>
      <c r="R12" s="841"/>
      <c r="S12" s="841"/>
      <c r="T12" s="841"/>
      <c r="U12" s="841"/>
      <c r="V12" s="841"/>
      <c r="W12" s="841"/>
      <c r="X12" s="841"/>
      <c r="Y12" s="841"/>
    </row>
    <row r="13" spans="1:28" ht="15.75" thickBot="1">
      <c r="B13" s="754" t="s">
        <v>59</v>
      </c>
      <c r="C13" s="755">
        <f t="shared" ref="C13:O13" si="0">+C14+C15</f>
        <v>2890.4542719050287</v>
      </c>
      <c r="D13" s="755">
        <f t="shared" si="0"/>
        <v>3797.7377241112636</v>
      </c>
      <c r="E13" s="755">
        <f t="shared" si="0"/>
        <v>11568.228553354886</v>
      </c>
      <c r="F13" s="755">
        <f t="shared" si="0"/>
        <v>11983.68440481584</v>
      </c>
      <c r="G13" s="755">
        <f t="shared" si="0"/>
        <v>7293.4578673992746</v>
      </c>
      <c r="H13" s="755">
        <f t="shared" si="0"/>
        <v>7203.1736105520486</v>
      </c>
      <c r="I13" s="755">
        <f t="shared" si="0"/>
        <v>5085.2197067588131</v>
      </c>
      <c r="J13" s="755">
        <f t="shared" si="0"/>
        <v>155.82293005077798</v>
      </c>
      <c r="K13" s="755">
        <f t="shared" si="0"/>
        <v>8898.2559187670849</v>
      </c>
      <c r="L13" s="755">
        <f t="shared" si="0"/>
        <v>3008.6379254491126</v>
      </c>
      <c r="M13" s="755">
        <f t="shared" si="0"/>
        <v>1911.2612612015701</v>
      </c>
      <c r="N13" s="755">
        <f t="shared" si="0"/>
        <v>5776.6706894433819</v>
      </c>
      <c r="O13" s="755">
        <f t="shared" si="0"/>
        <v>69572.604863809102</v>
      </c>
      <c r="P13" s="849"/>
      <c r="Q13" s="849"/>
      <c r="R13" s="849"/>
      <c r="S13" s="849"/>
      <c r="T13" s="849"/>
      <c r="U13" s="849"/>
      <c r="V13" s="849"/>
      <c r="W13" s="849"/>
      <c r="X13" s="849"/>
    </row>
    <row r="14" spans="1:28">
      <c r="A14" s="9"/>
      <c r="B14" s="757" t="s">
        <v>60</v>
      </c>
      <c r="C14" s="850">
        <v>1821.0540753734749</v>
      </c>
      <c r="D14" s="850">
        <v>3040.8671432889887</v>
      </c>
      <c r="E14" s="809">
        <v>3404.9291226746918</v>
      </c>
      <c r="F14" s="809">
        <v>2737.0106583520596</v>
      </c>
      <c r="G14" s="809">
        <v>229.40193447105889</v>
      </c>
      <c r="H14" s="850">
        <v>2113.0485488629934</v>
      </c>
      <c r="I14" s="850">
        <v>2658.2454005489235</v>
      </c>
      <c r="J14" s="850">
        <v>0</v>
      </c>
      <c r="K14" s="850">
        <v>282.37200587430999</v>
      </c>
      <c r="L14" s="850">
        <v>0</v>
      </c>
      <c r="M14" s="850">
        <v>0</v>
      </c>
      <c r="N14" s="850">
        <v>0</v>
      </c>
      <c r="O14" s="850">
        <f>SUM(C14:N14)</f>
        <v>16286.928889446499</v>
      </c>
      <c r="P14" s="849"/>
      <c r="Q14" s="849"/>
      <c r="R14" s="849"/>
      <c r="S14" s="849"/>
      <c r="T14" s="849"/>
      <c r="U14" s="849"/>
      <c r="V14" s="849"/>
      <c r="W14" s="849"/>
      <c r="X14" s="849"/>
    </row>
    <row r="15" spans="1:28">
      <c r="A15" s="9"/>
      <c r="B15" s="757" t="s">
        <v>61</v>
      </c>
      <c r="C15" s="850">
        <v>1069.4001965315538</v>
      </c>
      <c r="D15" s="850">
        <v>756.87058082227509</v>
      </c>
      <c r="E15" s="809">
        <v>8163.2994306801929</v>
      </c>
      <c r="F15" s="809">
        <v>9246.6737464637808</v>
      </c>
      <c r="G15" s="809">
        <v>7064.055932928216</v>
      </c>
      <c r="H15" s="850">
        <v>5090.1250616890557</v>
      </c>
      <c r="I15" s="850">
        <v>2426.9743062098896</v>
      </c>
      <c r="J15" s="850">
        <v>155.82293005077798</v>
      </c>
      <c r="K15" s="850">
        <v>8615.8839128927757</v>
      </c>
      <c r="L15" s="850">
        <v>3008.6379254491126</v>
      </c>
      <c r="M15" s="850">
        <v>1911.2612612015701</v>
      </c>
      <c r="N15" s="850">
        <v>5776.6706894433819</v>
      </c>
      <c r="O15" s="850">
        <f>SUM(C15:N15)</f>
        <v>53285.675974362595</v>
      </c>
      <c r="P15" s="849"/>
      <c r="Q15" s="849"/>
      <c r="R15" s="849"/>
      <c r="S15" s="849"/>
      <c r="T15" s="849"/>
      <c r="U15" s="849"/>
      <c r="V15" s="849"/>
      <c r="W15" s="849"/>
      <c r="X15" s="849"/>
    </row>
    <row r="16" spans="1:28" s="753" customFormat="1" ht="13.5" thickBot="1">
      <c r="A16" s="9"/>
      <c r="B16" s="9"/>
      <c r="C16" s="759"/>
      <c r="D16" s="810"/>
      <c r="E16" s="810"/>
      <c r="F16" s="810"/>
      <c r="G16" s="810"/>
      <c r="H16" s="810"/>
      <c r="I16" s="810"/>
      <c r="J16" s="810"/>
      <c r="K16" s="810"/>
      <c r="L16" s="810"/>
      <c r="M16" s="810"/>
      <c r="N16" s="810"/>
      <c r="O16" s="810"/>
      <c r="P16" s="849"/>
      <c r="Q16" s="849"/>
      <c r="R16" s="849"/>
      <c r="S16" s="849"/>
      <c r="T16" s="849"/>
      <c r="U16" s="849"/>
      <c r="V16" s="849"/>
      <c r="W16" s="849"/>
      <c r="X16" s="849"/>
      <c r="Y16" s="841"/>
    </row>
    <row r="17" spans="1:28" s="851" customFormat="1" ht="13.5" thickBot="1">
      <c r="A17" s="9"/>
      <c r="B17" s="760" t="s">
        <v>52</v>
      </c>
      <c r="C17" s="761">
        <f>+C18+C23+C25+C26</f>
        <v>985.30538992608388</v>
      </c>
      <c r="D17" s="761">
        <f t="shared" ref="D17:N17" si="1">+D18+D23+D25+D26</f>
        <v>340.5418389555503</v>
      </c>
      <c r="E17" s="761">
        <f t="shared" si="1"/>
        <v>3081.6319035410938</v>
      </c>
      <c r="F17" s="761">
        <f t="shared" si="1"/>
        <v>835.21360575566257</v>
      </c>
      <c r="G17" s="761">
        <f t="shared" si="1"/>
        <v>1723.5506450098899</v>
      </c>
      <c r="H17" s="761">
        <f t="shared" si="1"/>
        <v>2998.3180889685318</v>
      </c>
      <c r="I17" s="761">
        <f t="shared" si="1"/>
        <v>2345.5321637015982</v>
      </c>
      <c r="J17" s="761">
        <f t="shared" si="1"/>
        <v>144.63621454390551</v>
      </c>
      <c r="K17" s="761">
        <f t="shared" si="1"/>
        <v>3078.5417202074168</v>
      </c>
      <c r="L17" s="761">
        <f t="shared" si="1"/>
        <v>2899.756209515137</v>
      </c>
      <c r="M17" s="761">
        <f t="shared" si="1"/>
        <v>174.55541721961265</v>
      </c>
      <c r="N17" s="761">
        <f t="shared" si="1"/>
        <v>2974.7329690033562</v>
      </c>
      <c r="O17" s="786">
        <f>+SUM(C17:N17)</f>
        <v>21582.316166347839</v>
      </c>
      <c r="P17" s="849"/>
      <c r="Q17" s="849"/>
      <c r="R17" s="849"/>
      <c r="S17" s="849"/>
      <c r="T17" s="849"/>
      <c r="U17" s="849"/>
      <c r="V17" s="849"/>
      <c r="W17" s="849"/>
      <c r="X17" s="849"/>
      <c r="Y17" s="849"/>
      <c r="Z17" s="849"/>
      <c r="AA17" s="849"/>
      <c r="AB17" s="849"/>
    </row>
    <row r="18" spans="1:28" s="851" customFormat="1">
      <c r="A18" s="9"/>
      <c r="B18" s="812" t="s">
        <v>62</v>
      </c>
      <c r="C18" s="763">
        <f t="shared" ref="C18:O18" si="2">SUM(C19:C22)</f>
        <v>830.92608992552971</v>
      </c>
      <c r="D18" s="763">
        <f t="shared" si="2"/>
        <v>142.11869187100001</v>
      </c>
      <c r="E18" s="763">
        <f t="shared" si="2"/>
        <v>3077.8404985076709</v>
      </c>
      <c r="F18" s="763">
        <f t="shared" si="2"/>
        <v>822.4053150496253</v>
      </c>
      <c r="G18" s="763">
        <f t="shared" si="2"/>
        <v>140.51529682999998</v>
      </c>
      <c r="H18" s="763">
        <f t="shared" si="2"/>
        <v>2993.5783815176974</v>
      </c>
      <c r="I18" s="763">
        <f t="shared" si="2"/>
        <v>2191.1523642719035</v>
      </c>
      <c r="J18" s="763">
        <f t="shared" si="2"/>
        <v>140.550924052</v>
      </c>
      <c r="K18" s="763">
        <f t="shared" si="2"/>
        <v>3076.898721197671</v>
      </c>
      <c r="L18" s="763">
        <f t="shared" si="2"/>
        <v>2889.7171268841862</v>
      </c>
      <c r="M18" s="763">
        <f t="shared" si="2"/>
        <v>141.85273916499997</v>
      </c>
      <c r="N18" s="763">
        <f t="shared" si="2"/>
        <v>2972.4130471906824</v>
      </c>
      <c r="O18" s="763">
        <f t="shared" si="2"/>
        <v>19419.969196462964</v>
      </c>
      <c r="P18" s="849"/>
      <c r="Q18" s="849"/>
      <c r="R18" s="849"/>
      <c r="S18" s="849"/>
      <c r="T18" s="849"/>
      <c r="U18" s="849"/>
      <c r="V18" s="849"/>
      <c r="W18" s="849"/>
      <c r="X18" s="849"/>
      <c r="Y18" s="849"/>
      <c r="Z18" s="849"/>
      <c r="AA18" s="849"/>
      <c r="AB18" s="849"/>
    </row>
    <row r="19" spans="1:28" s="851" customFormat="1">
      <c r="A19" s="9"/>
      <c r="B19" s="780" t="s">
        <v>63</v>
      </c>
      <c r="C19" s="765">
        <v>15.201048159999999</v>
      </c>
      <c r="D19" s="765">
        <v>2.82987872</v>
      </c>
      <c r="E19" s="765">
        <v>61.943313106000019</v>
      </c>
      <c r="F19" s="765">
        <v>25.793554530000002</v>
      </c>
      <c r="G19" s="765">
        <v>13.493341739999998</v>
      </c>
      <c r="H19" s="765">
        <v>47.684743838000003</v>
      </c>
      <c r="I19" s="765">
        <v>2.2383818600000001</v>
      </c>
      <c r="J19" s="765">
        <v>3.1723515470000003</v>
      </c>
      <c r="K19" s="765">
        <v>57.255740586000016</v>
      </c>
      <c r="L19" s="765">
        <v>31.070841870000002</v>
      </c>
      <c r="M19" s="765">
        <v>13.51060287</v>
      </c>
      <c r="N19" s="765">
        <v>27.247531797999997</v>
      </c>
      <c r="O19" s="765">
        <f>SUM(C19:N19)</f>
        <v>301.44133062500003</v>
      </c>
      <c r="P19" s="849"/>
      <c r="Q19" s="849"/>
      <c r="R19" s="849"/>
      <c r="S19" s="849"/>
      <c r="T19" s="849"/>
      <c r="U19" s="849"/>
      <c r="V19" s="849"/>
      <c r="W19" s="849"/>
      <c r="X19" s="849"/>
      <c r="Y19" s="841"/>
    </row>
    <row r="20" spans="1:28" s="851" customFormat="1">
      <c r="A20" s="9"/>
      <c r="B20" s="813" t="s">
        <v>64</v>
      </c>
      <c r="C20" s="775">
        <v>48.686457735000005</v>
      </c>
      <c r="D20" s="775">
        <v>39.92374314100001</v>
      </c>
      <c r="E20" s="775">
        <v>134.36865735000001</v>
      </c>
      <c r="F20" s="775">
        <v>55.911212730000003</v>
      </c>
      <c r="G20" s="775">
        <v>106.92091485999998</v>
      </c>
      <c r="H20" s="775">
        <v>26.737114550000005</v>
      </c>
      <c r="I20" s="775">
        <v>48.686457735000005</v>
      </c>
      <c r="J20" s="775">
        <v>37.966138855000004</v>
      </c>
      <c r="K20" s="775">
        <v>135.18147109</v>
      </c>
      <c r="L20" s="767">
        <v>57.439510115000004</v>
      </c>
      <c r="M20" s="775">
        <v>107.43636499599998</v>
      </c>
      <c r="N20" s="775">
        <v>26.737114550000005</v>
      </c>
      <c r="O20" s="767">
        <f>SUM(C20:N20)</f>
        <v>825.99515770699998</v>
      </c>
      <c r="P20" s="849"/>
      <c r="Q20" s="849"/>
      <c r="R20" s="849"/>
      <c r="S20" s="849"/>
      <c r="T20" s="849"/>
      <c r="U20" s="849"/>
      <c r="V20" s="849"/>
      <c r="W20" s="849"/>
      <c r="X20" s="849"/>
      <c r="Y20" s="841"/>
    </row>
    <row r="21" spans="1:28" s="851" customFormat="1">
      <c r="A21" s="9"/>
      <c r="B21" s="813" t="s">
        <v>579</v>
      </c>
      <c r="C21" s="814">
        <v>722.03437588052975</v>
      </c>
      <c r="D21" s="814">
        <v>0</v>
      </c>
      <c r="E21" s="814">
        <v>2837.7201324316711</v>
      </c>
      <c r="F21" s="814">
        <v>722.03437588052975</v>
      </c>
      <c r="G21" s="814">
        <v>0</v>
      </c>
      <c r="H21" s="814">
        <v>2837.7201324316711</v>
      </c>
      <c r="I21" s="814">
        <v>2095.6607495069038</v>
      </c>
      <c r="J21" s="814">
        <v>0</v>
      </c>
      <c r="K21" s="814">
        <v>2837.7201324316711</v>
      </c>
      <c r="L21" s="768">
        <v>2782.4739363200906</v>
      </c>
      <c r="M21" s="814">
        <v>0</v>
      </c>
      <c r="N21" s="814">
        <v>2837.7201324316711</v>
      </c>
      <c r="O21" s="767">
        <f>SUM(C21:N21)</f>
        <v>17673.083967314735</v>
      </c>
      <c r="P21" s="849"/>
      <c r="Q21" s="849"/>
      <c r="R21" s="849"/>
      <c r="S21" s="849"/>
      <c r="T21" s="849"/>
      <c r="U21" s="849"/>
      <c r="V21" s="849"/>
      <c r="W21" s="849"/>
      <c r="X21" s="849"/>
      <c r="Y21" s="841"/>
    </row>
    <row r="22" spans="1:28" s="851" customFormat="1">
      <c r="A22" s="9"/>
      <c r="B22" s="769" t="s">
        <v>65</v>
      </c>
      <c r="C22" s="814">
        <v>45.00420814999999</v>
      </c>
      <c r="D22" s="814">
        <v>99.365070010000011</v>
      </c>
      <c r="E22" s="814">
        <v>43.808395619999999</v>
      </c>
      <c r="F22" s="814">
        <v>18.666171909095521</v>
      </c>
      <c r="G22" s="814">
        <v>20.101040229999999</v>
      </c>
      <c r="H22" s="814">
        <v>81.436390698026173</v>
      </c>
      <c r="I22" s="814">
        <v>44.566775169999985</v>
      </c>
      <c r="J22" s="814">
        <v>99.412433649999997</v>
      </c>
      <c r="K22" s="814">
        <v>46.74137709</v>
      </c>
      <c r="L22" s="768">
        <v>18.732838579095521</v>
      </c>
      <c r="M22" s="814">
        <v>20.905771299000001</v>
      </c>
      <c r="N22" s="814">
        <v>80.708268411011247</v>
      </c>
      <c r="O22" s="768">
        <f>SUM(C22:N22)</f>
        <v>619.44874081622834</v>
      </c>
      <c r="P22" s="849"/>
      <c r="Q22" s="849"/>
      <c r="R22" s="849"/>
      <c r="S22" s="849"/>
      <c r="T22" s="849"/>
      <c r="U22" s="849"/>
      <c r="V22" s="849"/>
      <c r="W22" s="849"/>
      <c r="X22" s="849"/>
      <c r="Y22" s="841"/>
    </row>
    <row r="23" spans="1:28" s="851" customFormat="1">
      <c r="A23" s="9"/>
      <c r="B23" s="790" t="s">
        <v>68</v>
      </c>
      <c r="C23" s="771">
        <f>+C24</f>
        <v>0.94297015055431066</v>
      </c>
      <c r="D23" s="771">
        <f t="shared" ref="D23:N23" si="3">+D24</f>
        <v>2.1462277318434353</v>
      </c>
      <c r="E23" s="771">
        <f t="shared" si="3"/>
        <v>1.3609603422935183E-2</v>
      </c>
      <c r="F23" s="771">
        <f t="shared" si="3"/>
        <v>4.9135326981933467</v>
      </c>
      <c r="G23" s="771">
        <f t="shared" si="3"/>
        <v>24.524280643277294</v>
      </c>
      <c r="H23" s="771">
        <f t="shared" si="3"/>
        <v>0.66245542083459796</v>
      </c>
      <c r="I23" s="771">
        <f t="shared" si="3"/>
        <v>0.94346888969514453</v>
      </c>
      <c r="J23" s="771">
        <f t="shared" si="3"/>
        <v>2.1467059895752074</v>
      </c>
      <c r="K23" s="771">
        <f t="shared" si="3"/>
        <v>1.399523974564636E-2</v>
      </c>
      <c r="L23" s="771">
        <f t="shared" si="3"/>
        <v>4.9140329531069966</v>
      </c>
      <c r="M23" s="771">
        <f t="shared" si="3"/>
        <v>24.52473924400784</v>
      </c>
      <c r="N23" s="771">
        <f t="shared" si="3"/>
        <v>0.66295692460799194</v>
      </c>
      <c r="O23" s="768">
        <f>SUM(C23:N23)</f>
        <v>66.408975488864755</v>
      </c>
      <c r="P23" s="849"/>
      <c r="Q23" s="849"/>
      <c r="R23" s="849"/>
      <c r="S23" s="849"/>
      <c r="T23" s="849"/>
      <c r="U23" s="849"/>
      <c r="V23" s="849"/>
      <c r="W23" s="849"/>
      <c r="X23" s="849"/>
      <c r="Y23" s="841"/>
    </row>
    <row r="24" spans="1:28" s="851" customFormat="1">
      <c r="A24" s="9"/>
      <c r="B24" s="813" t="s">
        <v>69</v>
      </c>
      <c r="C24" s="775">
        <v>0.94297015055431066</v>
      </c>
      <c r="D24" s="775">
        <v>2.1462277318434353</v>
      </c>
      <c r="E24" s="775">
        <v>1.3609603422935183E-2</v>
      </c>
      <c r="F24" s="775">
        <v>4.9135326981933467</v>
      </c>
      <c r="G24" s="775">
        <v>24.524280643277294</v>
      </c>
      <c r="H24" s="775">
        <v>0.66245542083459796</v>
      </c>
      <c r="I24" s="775">
        <v>0.94346888969514453</v>
      </c>
      <c r="J24" s="775">
        <v>2.1467059895752074</v>
      </c>
      <c r="K24" s="775">
        <v>1.399523974564636E-2</v>
      </c>
      <c r="L24" s="775">
        <v>4.9140329531069966</v>
      </c>
      <c r="M24" s="775">
        <v>24.52473924400784</v>
      </c>
      <c r="N24" s="775">
        <v>0.66295692460799194</v>
      </c>
      <c r="O24" s="767">
        <f t="shared" ref="O24:O25" si="4">SUM(C24:N24)</f>
        <v>66.408975488864755</v>
      </c>
      <c r="P24" s="849"/>
      <c r="Q24" s="849"/>
      <c r="R24" s="849"/>
      <c r="S24" s="849"/>
      <c r="T24" s="849"/>
      <c r="U24" s="849"/>
      <c r="V24" s="849"/>
      <c r="W24" s="849"/>
      <c r="X24" s="849"/>
      <c r="Y24" s="841"/>
    </row>
    <row r="25" spans="1:28" s="9" customFormat="1">
      <c r="B25" s="790" t="s">
        <v>70</v>
      </c>
      <c r="C25" s="771">
        <v>149.77983438999996</v>
      </c>
      <c r="D25" s="771">
        <v>192.6204238927069</v>
      </c>
      <c r="E25" s="771">
        <v>0.12129997000000001</v>
      </c>
      <c r="F25" s="771">
        <v>4.2382625478439628</v>
      </c>
      <c r="G25" s="771">
        <v>1554.8545720766126</v>
      </c>
      <c r="H25" s="771">
        <v>0.42075657</v>
      </c>
      <c r="I25" s="771">
        <v>149.77983507999997</v>
      </c>
      <c r="J25" s="771">
        <v>7.1547292330311207E-2</v>
      </c>
      <c r="K25" s="771">
        <v>0.12129997000000001</v>
      </c>
      <c r="L25" s="771">
        <v>4.2382625478439628</v>
      </c>
      <c r="M25" s="771">
        <v>7.4701516806048343</v>
      </c>
      <c r="N25" s="771">
        <v>1.1225110880660105</v>
      </c>
      <c r="O25" s="779">
        <f t="shared" si="4"/>
        <v>2064.8387571060089</v>
      </c>
      <c r="P25" s="849"/>
      <c r="Q25" s="849"/>
      <c r="R25" s="849"/>
      <c r="S25" s="849"/>
      <c r="T25" s="849"/>
      <c r="U25" s="849"/>
      <c r="V25" s="849"/>
      <c r="W25" s="849"/>
      <c r="X25" s="849"/>
      <c r="Y25" s="841"/>
    </row>
    <row r="26" spans="1:28" s="852" customFormat="1">
      <c r="A26" s="9"/>
      <c r="B26" s="780" t="s">
        <v>678</v>
      </c>
      <c r="C26" s="772">
        <f t="shared" ref="C26:O26" si="5">+C27+C28</f>
        <v>3.6564954600000004</v>
      </c>
      <c r="D26" s="772">
        <f t="shared" si="5"/>
        <v>3.6564954600000004</v>
      </c>
      <c r="E26" s="772">
        <f t="shared" si="5"/>
        <v>3.6564954600000004</v>
      </c>
      <c r="F26" s="772">
        <f t="shared" si="5"/>
        <v>3.6564954600000004</v>
      </c>
      <c r="G26" s="772">
        <f t="shared" si="5"/>
        <v>3.6564954600000004</v>
      </c>
      <c r="H26" s="772">
        <f t="shared" si="5"/>
        <v>3.6564954600000004</v>
      </c>
      <c r="I26" s="772">
        <f t="shared" si="5"/>
        <v>3.6564954600000004</v>
      </c>
      <c r="J26" s="772">
        <f t="shared" si="5"/>
        <v>1.8670372099999999</v>
      </c>
      <c r="K26" s="772">
        <f t="shared" si="5"/>
        <v>1.5077037999999998</v>
      </c>
      <c r="L26" s="772">
        <f t="shared" si="5"/>
        <v>0.88678712999999998</v>
      </c>
      <c r="M26" s="772">
        <f t="shared" si="5"/>
        <v>0.70778712999999993</v>
      </c>
      <c r="N26" s="772">
        <f t="shared" si="5"/>
        <v>0.53445379999999998</v>
      </c>
      <c r="O26" s="765">
        <f t="shared" si="5"/>
        <v>31.099237290000008</v>
      </c>
      <c r="P26" s="849"/>
      <c r="Q26" s="849"/>
      <c r="R26" s="849"/>
      <c r="S26" s="849"/>
      <c r="T26" s="849"/>
      <c r="U26" s="849"/>
      <c r="V26" s="849"/>
      <c r="W26" s="849"/>
      <c r="X26" s="849"/>
      <c r="Y26" s="841"/>
    </row>
    <row r="27" spans="1:28" s="851" customFormat="1">
      <c r="A27" s="9"/>
      <c r="B27" s="780" t="s">
        <v>71</v>
      </c>
      <c r="C27" s="772">
        <v>0</v>
      </c>
      <c r="D27" s="772">
        <v>0</v>
      </c>
      <c r="E27" s="772">
        <v>0</v>
      </c>
      <c r="F27" s="772">
        <v>0</v>
      </c>
      <c r="G27" s="772">
        <v>0</v>
      </c>
      <c r="H27" s="772">
        <v>0</v>
      </c>
      <c r="I27" s="772">
        <v>0</v>
      </c>
      <c r="J27" s="772">
        <v>0</v>
      </c>
      <c r="K27" s="772">
        <v>0</v>
      </c>
      <c r="L27" s="772">
        <v>0</v>
      </c>
      <c r="M27" s="772">
        <v>0</v>
      </c>
      <c r="N27" s="772">
        <v>0</v>
      </c>
      <c r="O27" s="765">
        <f>SUM(C27:N27)</f>
        <v>0</v>
      </c>
      <c r="P27" s="849"/>
      <c r="Q27" s="849"/>
      <c r="R27" s="849"/>
      <c r="S27" s="849"/>
      <c r="T27" s="849"/>
      <c r="U27" s="849"/>
      <c r="V27" s="849"/>
      <c r="W27" s="849"/>
      <c r="X27" s="849"/>
      <c r="Y27" s="841"/>
    </row>
    <row r="28" spans="1:28" s="851" customFormat="1">
      <c r="A28" s="9"/>
      <c r="B28" s="781" t="s">
        <v>69</v>
      </c>
      <c r="C28" s="817">
        <v>3.6564954600000004</v>
      </c>
      <c r="D28" s="817">
        <v>3.6564954600000004</v>
      </c>
      <c r="E28" s="817">
        <v>3.6564954600000004</v>
      </c>
      <c r="F28" s="817">
        <v>3.6564954600000004</v>
      </c>
      <c r="G28" s="817">
        <v>3.6564954600000004</v>
      </c>
      <c r="H28" s="817">
        <v>3.6564954600000004</v>
      </c>
      <c r="I28" s="817">
        <v>3.6564954600000004</v>
      </c>
      <c r="J28" s="817">
        <v>1.8670372099999999</v>
      </c>
      <c r="K28" s="817">
        <v>1.5077037999999998</v>
      </c>
      <c r="L28" s="817">
        <v>0.88678712999999998</v>
      </c>
      <c r="M28" s="817">
        <v>0.70778712999999993</v>
      </c>
      <c r="N28" s="817">
        <v>0.53445379999999998</v>
      </c>
      <c r="O28" s="782">
        <f>SUM(C28:N28)</f>
        <v>31.099237290000008</v>
      </c>
      <c r="P28" s="849"/>
      <c r="Q28" s="849"/>
      <c r="R28" s="849"/>
      <c r="S28" s="849"/>
      <c r="T28" s="849"/>
      <c r="U28" s="849"/>
      <c r="V28" s="849"/>
      <c r="W28" s="849"/>
      <c r="X28" s="849"/>
      <c r="Y28" s="841"/>
    </row>
    <row r="29" spans="1:28" s="851" customFormat="1" ht="13.5" thickBot="1">
      <c r="A29" s="9"/>
      <c r="B29" s="783"/>
      <c r="C29" s="783"/>
      <c r="D29" s="783"/>
      <c r="E29" s="783"/>
      <c r="F29" s="784"/>
      <c r="G29" s="784"/>
      <c r="H29" s="784"/>
      <c r="I29" s="784"/>
      <c r="J29" s="784"/>
      <c r="K29" s="784"/>
      <c r="L29" s="784"/>
      <c r="M29" s="784"/>
      <c r="N29" s="784"/>
      <c r="O29" s="784"/>
      <c r="P29" s="849"/>
      <c r="Q29" s="849"/>
      <c r="R29" s="849"/>
      <c r="S29" s="849"/>
      <c r="T29" s="849"/>
      <c r="U29" s="849"/>
      <c r="V29" s="849"/>
      <c r="W29" s="849"/>
      <c r="X29" s="849"/>
      <c r="Y29" s="841"/>
    </row>
    <row r="30" spans="1:28" s="753" customFormat="1" ht="13.5" thickBot="1">
      <c r="A30" s="9"/>
      <c r="B30" s="785" t="s">
        <v>235</v>
      </c>
      <c r="C30" s="761">
        <v>0</v>
      </c>
      <c r="D30" s="761">
        <v>405.12482908796272</v>
      </c>
      <c r="E30" s="761">
        <v>2232.4337245049878</v>
      </c>
      <c r="F30" s="761">
        <v>1057.3758039195827</v>
      </c>
      <c r="G30" s="761">
        <v>229.40193447105889</v>
      </c>
      <c r="H30" s="761">
        <v>412.21451359700211</v>
      </c>
      <c r="I30" s="761">
        <v>1357.1681774446752</v>
      </c>
      <c r="J30" s="761">
        <v>0</v>
      </c>
      <c r="K30" s="761">
        <v>282.37200587430999</v>
      </c>
      <c r="L30" s="761">
        <v>0</v>
      </c>
      <c r="M30" s="761">
        <v>0</v>
      </c>
      <c r="N30" s="761">
        <v>2430.7489745277767</v>
      </c>
      <c r="O30" s="786">
        <f>SUM(C30:N30)</f>
        <v>8406.8399634273555</v>
      </c>
      <c r="P30" s="849"/>
      <c r="Q30" s="849"/>
      <c r="R30" s="849"/>
      <c r="S30" s="849"/>
      <c r="T30" s="849"/>
      <c r="U30" s="849"/>
      <c r="V30" s="849"/>
      <c r="W30" s="849"/>
      <c r="X30" s="849"/>
      <c r="Y30" s="841"/>
    </row>
    <row r="31" spans="1:28" s="851" customFormat="1" ht="13.5" thickBot="1">
      <c r="A31" s="288"/>
      <c r="B31" s="783"/>
      <c r="C31" s="853"/>
      <c r="D31" s="853"/>
      <c r="E31" s="853"/>
      <c r="F31" s="853"/>
      <c r="G31" s="853"/>
      <c r="H31" s="853"/>
      <c r="I31" s="853"/>
      <c r="J31" s="853"/>
      <c r="K31" s="853"/>
      <c r="L31" s="853"/>
      <c r="M31" s="853"/>
      <c r="N31" s="853"/>
      <c r="O31" s="853"/>
      <c r="P31" s="849"/>
      <c r="Q31" s="849"/>
      <c r="R31" s="849"/>
      <c r="S31" s="849"/>
      <c r="T31" s="849"/>
      <c r="U31" s="849"/>
      <c r="V31" s="849"/>
      <c r="W31" s="849"/>
      <c r="X31" s="849"/>
      <c r="Y31" s="841"/>
    </row>
    <row r="32" spans="1:28" s="851" customFormat="1" ht="13.5" thickBot="1">
      <c r="A32" s="288"/>
      <c r="B32" s="760" t="s">
        <v>302</v>
      </c>
      <c r="C32" s="761">
        <f t="shared" ref="C32:N32" si="6">+SUM(C33:C45)+C48</f>
        <v>1905.1488819789445</v>
      </c>
      <c r="D32" s="761">
        <f t="shared" si="6"/>
        <v>3052.0710560677508</v>
      </c>
      <c r="E32" s="761">
        <f t="shared" si="6"/>
        <v>6254.1629253088022</v>
      </c>
      <c r="F32" s="761">
        <f t="shared" si="6"/>
        <v>10091.094995140595</v>
      </c>
      <c r="G32" s="761">
        <f t="shared" si="6"/>
        <v>5340.5052879183258</v>
      </c>
      <c r="H32" s="761">
        <f t="shared" si="6"/>
        <v>3792.6410079865168</v>
      </c>
      <c r="I32" s="761">
        <f t="shared" si="6"/>
        <v>1382.5193656125386</v>
      </c>
      <c r="J32" s="761">
        <f t="shared" si="6"/>
        <v>11.186715506872481</v>
      </c>
      <c r="K32" s="761">
        <f t="shared" si="6"/>
        <v>5537.3421926853589</v>
      </c>
      <c r="L32" s="761">
        <f t="shared" si="6"/>
        <v>108.88171593397533</v>
      </c>
      <c r="M32" s="761">
        <f t="shared" si="6"/>
        <v>1736.7058439819575</v>
      </c>
      <c r="N32" s="761">
        <f t="shared" si="6"/>
        <v>371.1887459122504</v>
      </c>
      <c r="O32" s="786">
        <f>SUM(C32:N32)</f>
        <v>39583.448734033896</v>
      </c>
      <c r="P32" s="849"/>
      <c r="Q32" s="849"/>
      <c r="R32" s="849"/>
      <c r="S32" s="849"/>
      <c r="T32" s="849"/>
      <c r="U32" s="849"/>
      <c r="V32" s="849"/>
      <c r="W32" s="849"/>
      <c r="X32" s="849"/>
      <c r="Y32" s="841"/>
    </row>
    <row r="33" spans="1:25" s="851" customFormat="1">
      <c r="A33" s="288"/>
      <c r="B33" s="788" t="s">
        <v>560</v>
      </c>
      <c r="C33" s="771">
        <v>0</v>
      </c>
      <c r="D33" s="771">
        <v>0</v>
      </c>
      <c r="E33" s="771">
        <v>0</v>
      </c>
      <c r="F33" s="771">
        <v>0</v>
      </c>
      <c r="G33" s="771">
        <v>6.7510501700000001</v>
      </c>
      <c r="H33" s="771">
        <v>0</v>
      </c>
      <c r="I33" s="771">
        <v>0</v>
      </c>
      <c r="J33" s="771">
        <v>0</v>
      </c>
      <c r="K33" s="771">
        <v>0</v>
      </c>
      <c r="L33" s="771">
        <v>0</v>
      </c>
      <c r="M33" s="771">
        <v>0</v>
      </c>
      <c r="N33" s="771">
        <v>0</v>
      </c>
      <c r="O33" s="779">
        <f t="shared" ref="O33:O59" si="7">SUM(C33:N33)</f>
        <v>6.7510501700000001</v>
      </c>
      <c r="P33" s="849"/>
      <c r="Q33" s="849"/>
      <c r="R33" s="849"/>
      <c r="S33" s="849"/>
      <c r="T33" s="849"/>
      <c r="U33" s="849"/>
      <c r="V33" s="849"/>
      <c r="W33" s="849"/>
      <c r="X33" s="849"/>
      <c r="Y33" s="841"/>
    </row>
    <row r="34" spans="1:25" s="851" customFormat="1">
      <c r="A34" s="288"/>
      <c r="B34" s="788" t="s">
        <v>558</v>
      </c>
      <c r="C34" s="771">
        <v>0</v>
      </c>
      <c r="D34" s="771">
        <v>0</v>
      </c>
      <c r="E34" s="771">
        <v>0</v>
      </c>
      <c r="F34" s="771">
        <v>702.99461017876138</v>
      </c>
      <c r="G34" s="771">
        <v>0</v>
      </c>
      <c r="H34" s="771">
        <v>0</v>
      </c>
      <c r="I34" s="771">
        <v>0</v>
      </c>
      <c r="J34" s="771">
        <v>0</v>
      </c>
      <c r="K34" s="771">
        <v>0</v>
      </c>
      <c r="L34" s="771">
        <v>0</v>
      </c>
      <c r="M34" s="771">
        <v>0</v>
      </c>
      <c r="N34" s="771">
        <v>0</v>
      </c>
      <c r="O34" s="779">
        <f t="shared" si="7"/>
        <v>702.99461017876138</v>
      </c>
      <c r="P34" s="849"/>
      <c r="Q34" s="849"/>
      <c r="R34" s="849"/>
      <c r="S34" s="849"/>
      <c r="T34" s="849"/>
      <c r="U34" s="849"/>
      <c r="V34" s="849"/>
      <c r="W34" s="849"/>
      <c r="X34" s="849"/>
      <c r="Y34" s="841"/>
    </row>
    <row r="35" spans="1:25" s="851" customFormat="1">
      <c r="A35" s="288"/>
      <c r="B35" s="788" t="s">
        <v>593</v>
      </c>
      <c r="C35" s="771">
        <v>3.3070252360358534</v>
      </c>
      <c r="D35" s="771">
        <v>3.4565921218412918</v>
      </c>
      <c r="E35" s="771">
        <v>3.2800772702689014</v>
      </c>
      <c r="F35" s="771">
        <v>3.363333866106244</v>
      </c>
      <c r="G35" s="771">
        <v>3.382189947435053</v>
      </c>
      <c r="H35" s="771">
        <v>3.4011517428470146</v>
      </c>
      <c r="I35" s="771">
        <v>3.4202198450397527</v>
      </c>
      <c r="J35" s="771">
        <v>3.4393948499518912</v>
      </c>
      <c r="K35" s="771">
        <v>3.4586773569656151</v>
      </c>
      <c r="L35" s="771">
        <v>3.4780679688053882</v>
      </c>
      <c r="M35" s="771">
        <v>3.4975672915379548</v>
      </c>
      <c r="N35" s="771">
        <v>3.5171759345723399</v>
      </c>
      <c r="O35" s="779">
        <f t="shared" si="7"/>
        <v>41.001473431407305</v>
      </c>
      <c r="P35" s="849"/>
      <c r="Q35" s="849"/>
      <c r="R35" s="849"/>
      <c r="S35" s="849"/>
      <c r="T35" s="849"/>
      <c r="U35" s="849"/>
      <c r="V35" s="849"/>
      <c r="W35" s="849"/>
      <c r="X35" s="849"/>
      <c r="Y35" s="841"/>
    </row>
    <row r="36" spans="1:25" s="851" customFormat="1">
      <c r="A36" s="288"/>
      <c r="B36" s="788" t="s">
        <v>744</v>
      </c>
      <c r="C36" s="771">
        <v>0</v>
      </c>
      <c r="D36" s="771">
        <v>0</v>
      </c>
      <c r="E36" s="771">
        <v>0</v>
      </c>
      <c r="F36" s="771">
        <v>0</v>
      </c>
      <c r="G36" s="771">
        <v>3251.097271636198</v>
      </c>
      <c r="H36" s="771">
        <v>0</v>
      </c>
      <c r="I36" s="771">
        <v>0</v>
      </c>
      <c r="J36" s="771">
        <v>0</v>
      </c>
      <c r="K36" s="771">
        <v>0</v>
      </c>
      <c r="L36" s="771">
        <v>0</v>
      </c>
      <c r="M36" s="771">
        <v>0</v>
      </c>
      <c r="N36" s="771">
        <v>0</v>
      </c>
      <c r="O36" s="779">
        <f t="shared" si="7"/>
        <v>3251.097271636198</v>
      </c>
      <c r="P36" s="849"/>
      <c r="Q36" s="849"/>
      <c r="R36" s="849"/>
      <c r="S36" s="849"/>
      <c r="T36" s="849"/>
      <c r="U36" s="849"/>
      <c r="V36" s="849"/>
      <c r="W36" s="849"/>
      <c r="X36" s="849"/>
      <c r="Y36" s="841"/>
    </row>
    <row r="37" spans="1:25" s="851" customFormat="1">
      <c r="A37" s="288"/>
      <c r="B37" s="788" t="s">
        <v>815</v>
      </c>
      <c r="C37" s="771">
        <v>0</v>
      </c>
      <c r="D37" s="771">
        <v>0</v>
      </c>
      <c r="E37" s="771">
        <v>0</v>
      </c>
      <c r="F37" s="771">
        <v>1952.3749519999999</v>
      </c>
      <c r="G37" s="771">
        <v>0</v>
      </c>
      <c r="H37" s="771">
        <v>0</v>
      </c>
      <c r="I37" s="771">
        <v>0</v>
      </c>
      <c r="J37" s="771">
        <v>0</v>
      </c>
      <c r="K37" s="771">
        <v>0</v>
      </c>
      <c r="L37" s="771">
        <v>0</v>
      </c>
      <c r="M37" s="771">
        <v>0</v>
      </c>
      <c r="N37" s="771">
        <v>0</v>
      </c>
      <c r="O37" s="779">
        <f t="shared" si="7"/>
        <v>1952.3749519999999</v>
      </c>
      <c r="P37" s="849"/>
      <c r="Q37" s="849"/>
      <c r="R37" s="849"/>
      <c r="S37" s="849"/>
      <c r="T37" s="849"/>
      <c r="U37" s="849"/>
      <c r="V37" s="849"/>
      <c r="W37" s="849"/>
      <c r="X37" s="849"/>
      <c r="Y37" s="841"/>
    </row>
    <row r="38" spans="1:25">
      <c r="B38" s="788" t="s">
        <v>860</v>
      </c>
      <c r="C38" s="771">
        <v>0</v>
      </c>
      <c r="D38" s="771">
        <v>0</v>
      </c>
      <c r="E38" s="771">
        <v>0</v>
      </c>
      <c r="F38" s="771">
        <v>0</v>
      </c>
      <c r="G38" s="771">
        <v>0</v>
      </c>
      <c r="H38" s="771">
        <v>0</v>
      </c>
      <c r="I38" s="771">
        <v>0</v>
      </c>
      <c r="J38" s="771">
        <v>0</v>
      </c>
      <c r="K38" s="771">
        <v>0</v>
      </c>
      <c r="L38" s="771">
        <v>0</v>
      </c>
      <c r="M38" s="771">
        <v>700.27716199999998</v>
      </c>
      <c r="N38" s="771">
        <v>0</v>
      </c>
      <c r="O38" s="779">
        <f t="shared" si="7"/>
        <v>700.27716199999998</v>
      </c>
      <c r="P38" s="849"/>
      <c r="Q38" s="849"/>
      <c r="R38" s="849"/>
      <c r="S38" s="849"/>
      <c r="T38" s="849"/>
      <c r="U38" s="849"/>
      <c r="V38" s="849"/>
      <c r="W38" s="849"/>
      <c r="X38" s="849"/>
    </row>
    <row r="39" spans="1:25" s="851" customFormat="1">
      <c r="A39" s="288"/>
      <c r="B39" s="788" t="s">
        <v>872</v>
      </c>
      <c r="C39" s="771">
        <v>0</v>
      </c>
      <c r="D39" s="771">
        <v>2.989525679242417</v>
      </c>
      <c r="E39" s="771">
        <v>0</v>
      </c>
      <c r="F39" s="771">
        <v>0</v>
      </c>
      <c r="G39" s="771">
        <v>2.989525679242417</v>
      </c>
      <c r="H39" s="771">
        <v>0</v>
      </c>
      <c r="I39" s="771">
        <v>0</v>
      </c>
      <c r="J39" s="771">
        <v>2.989525679242417</v>
      </c>
      <c r="K39" s="771">
        <v>0</v>
      </c>
      <c r="L39" s="771">
        <v>0</v>
      </c>
      <c r="M39" s="771">
        <v>2.989525679242417</v>
      </c>
      <c r="N39" s="771">
        <v>0</v>
      </c>
      <c r="O39" s="779">
        <f t="shared" si="7"/>
        <v>11.958102716969668</v>
      </c>
      <c r="P39" s="849"/>
      <c r="Q39" s="849"/>
      <c r="R39" s="849"/>
      <c r="S39" s="849"/>
      <c r="T39" s="849"/>
      <c r="U39" s="849"/>
      <c r="V39" s="849"/>
      <c r="W39" s="849"/>
      <c r="X39" s="849"/>
      <c r="Y39" s="841"/>
    </row>
    <row r="40" spans="1:25" s="851" customFormat="1">
      <c r="A40" s="288"/>
      <c r="B40" s="788" t="s">
        <v>700</v>
      </c>
      <c r="C40" s="771">
        <v>0</v>
      </c>
      <c r="D40" s="771">
        <v>0</v>
      </c>
      <c r="E40" s="771">
        <v>4617.8642221671944</v>
      </c>
      <c r="F40" s="771">
        <v>0</v>
      </c>
      <c r="G40" s="771">
        <v>0</v>
      </c>
      <c r="H40" s="771">
        <v>0</v>
      </c>
      <c r="I40" s="771">
        <v>0</v>
      </c>
      <c r="J40" s="771">
        <v>0</v>
      </c>
      <c r="K40" s="771">
        <v>0</v>
      </c>
      <c r="L40" s="771">
        <v>0</v>
      </c>
      <c r="M40" s="771">
        <v>0</v>
      </c>
      <c r="N40" s="771">
        <v>0</v>
      </c>
      <c r="O40" s="779">
        <f t="shared" si="7"/>
        <v>4617.8642221671944</v>
      </c>
      <c r="P40" s="849"/>
      <c r="Q40" s="849"/>
      <c r="R40" s="849"/>
      <c r="S40" s="849"/>
      <c r="T40" s="849"/>
      <c r="U40" s="849"/>
      <c r="V40" s="849"/>
      <c r="W40" s="849"/>
      <c r="X40" s="849"/>
      <c r="Y40" s="841"/>
    </row>
    <row r="41" spans="1:25" s="851" customFormat="1">
      <c r="A41" s="288"/>
      <c r="B41" s="788" t="s">
        <v>803</v>
      </c>
      <c r="C41" s="771">
        <v>0</v>
      </c>
      <c r="D41" s="771">
        <v>0</v>
      </c>
      <c r="E41" s="771">
        <v>0</v>
      </c>
      <c r="F41" s="771">
        <v>0</v>
      </c>
      <c r="G41" s="771">
        <v>0</v>
      </c>
      <c r="H41" s="771">
        <v>0</v>
      </c>
      <c r="I41" s="771">
        <v>0</v>
      </c>
      <c r="J41" s="771">
        <v>0</v>
      </c>
      <c r="K41" s="771">
        <v>5388.7961976007155</v>
      </c>
      <c r="L41" s="771">
        <v>0</v>
      </c>
      <c r="M41" s="771">
        <v>0</v>
      </c>
      <c r="N41" s="771">
        <v>0</v>
      </c>
      <c r="O41" s="779">
        <f t="shared" si="7"/>
        <v>5388.7961976007155</v>
      </c>
      <c r="P41" s="849"/>
      <c r="Q41" s="849"/>
      <c r="R41" s="849"/>
      <c r="S41" s="849"/>
      <c r="T41" s="849"/>
      <c r="U41" s="849"/>
      <c r="V41" s="849"/>
      <c r="W41" s="849"/>
      <c r="X41" s="849"/>
      <c r="Y41" s="841"/>
    </row>
    <row r="42" spans="1:25" s="851" customFormat="1">
      <c r="A42" s="288"/>
      <c r="B42" s="788" t="s">
        <v>598</v>
      </c>
      <c r="C42" s="771">
        <v>0</v>
      </c>
      <c r="D42" s="771">
        <v>0</v>
      </c>
      <c r="E42" s="771">
        <v>0</v>
      </c>
      <c r="F42" s="771">
        <v>0</v>
      </c>
      <c r="G42" s="771">
        <v>0</v>
      </c>
      <c r="H42" s="771">
        <v>0</v>
      </c>
      <c r="I42" s="771">
        <v>0</v>
      </c>
      <c r="J42" s="771">
        <v>0</v>
      </c>
      <c r="K42" s="771">
        <v>0</v>
      </c>
      <c r="L42" s="771">
        <v>0</v>
      </c>
      <c r="M42" s="771">
        <v>1025.1837940334988</v>
      </c>
      <c r="N42" s="771">
        <v>0</v>
      </c>
      <c r="O42" s="779">
        <f t="shared" si="7"/>
        <v>1025.1837940334988</v>
      </c>
      <c r="P42" s="849"/>
      <c r="Q42" s="849"/>
      <c r="R42" s="849"/>
      <c r="S42" s="849"/>
      <c r="T42" s="849"/>
      <c r="U42" s="849"/>
      <c r="V42" s="849"/>
      <c r="W42" s="849"/>
      <c r="X42" s="849"/>
      <c r="Y42" s="841"/>
    </row>
    <row r="43" spans="1:25" s="851" customFormat="1">
      <c r="A43" s="288"/>
      <c r="B43" s="788" t="s">
        <v>78</v>
      </c>
      <c r="C43" s="771">
        <v>0</v>
      </c>
      <c r="D43" s="771">
        <v>0</v>
      </c>
      <c r="E43" s="771">
        <v>0</v>
      </c>
      <c r="F43" s="771">
        <v>5674</v>
      </c>
      <c r="G43" s="771">
        <v>0</v>
      </c>
      <c r="H43" s="771">
        <v>2083.6480259999998</v>
      </c>
      <c r="I43" s="771">
        <v>0</v>
      </c>
      <c r="J43" s="771">
        <v>0</v>
      </c>
      <c r="K43" s="771">
        <v>0</v>
      </c>
      <c r="L43" s="771">
        <v>0</v>
      </c>
      <c r="M43" s="771">
        <v>0</v>
      </c>
      <c r="N43" s="771">
        <v>0</v>
      </c>
      <c r="O43" s="779">
        <f t="shared" si="7"/>
        <v>7757.6480259999998</v>
      </c>
      <c r="P43" s="849"/>
      <c r="Q43" s="849"/>
      <c r="R43" s="849"/>
      <c r="S43" s="849"/>
      <c r="T43" s="849"/>
      <c r="U43" s="849"/>
      <c r="V43" s="849"/>
      <c r="W43" s="849"/>
      <c r="X43" s="849"/>
      <c r="Y43" s="841"/>
    </row>
    <row r="44" spans="1:25" s="851" customFormat="1">
      <c r="A44" s="288"/>
      <c r="B44" s="788" t="s">
        <v>522</v>
      </c>
      <c r="C44" s="771">
        <v>0</v>
      </c>
      <c r="D44" s="771">
        <v>0</v>
      </c>
      <c r="E44" s="771">
        <v>0</v>
      </c>
      <c r="F44" s="771">
        <v>0</v>
      </c>
      <c r="G44" s="771">
        <v>0</v>
      </c>
      <c r="H44" s="771">
        <v>0</v>
      </c>
      <c r="I44" s="771">
        <v>0</v>
      </c>
      <c r="J44" s="771">
        <v>0</v>
      </c>
      <c r="K44" s="771">
        <v>0</v>
      </c>
      <c r="L44" s="771">
        <v>0</v>
      </c>
      <c r="M44" s="771">
        <v>0</v>
      </c>
      <c r="N44" s="771">
        <v>362.91377499999987</v>
      </c>
      <c r="O44" s="779">
        <f t="shared" si="7"/>
        <v>362.91377499999987</v>
      </c>
      <c r="P44" s="849"/>
      <c r="Q44" s="849"/>
      <c r="R44" s="849"/>
      <c r="S44" s="849"/>
      <c r="T44" s="849"/>
      <c r="U44" s="849"/>
      <c r="V44" s="849"/>
      <c r="W44" s="849"/>
      <c r="X44" s="849"/>
      <c r="Y44" s="841"/>
    </row>
    <row r="45" spans="1:25" s="851" customFormat="1">
      <c r="A45" s="288"/>
      <c r="B45" s="790" t="s">
        <v>217</v>
      </c>
      <c r="C45" s="789">
        <f>+C46+C47</f>
        <v>1873.8131213734748</v>
      </c>
      <c r="D45" s="789">
        <f t="shared" ref="D45:O45" si="8">+D46+D47</f>
        <v>3040.8671432889887</v>
      </c>
      <c r="E45" s="789">
        <f t="shared" si="8"/>
        <v>1628.2608308936619</v>
      </c>
      <c r="F45" s="789">
        <f t="shared" si="8"/>
        <v>1730.4226394324769</v>
      </c>
      <c r="G45" s="789">
        <f t="shared" si="8"/>
        <v>2071.5274555077726</v>
      </c>
      <c r="H45" s="789">
        <f t="shared" si="8"/>
        <v>1700.8340352659914</v>
      </c>
      <c r="I45" s="789">
        <f t="shared" si="8"/>
        <v>1351.1596861042481</v>
      </c>
      <c r="J45" s="789">
        <f t="shared" si="8"/>
        <v>0</v>
      </c>
      <c r="K45" s="789">
        <f t="shared" si="8"/>
        <v>140.32952275</v>
      </c>
      <c r="L45" s="789">
        <f t="shared" si="8"/>
        <v>57.594189999999998</v>
      </c>
      <c r="M45" s="789">
        <f t="shared" si="8"/>
        <v>0</v>
      </c>
      <c r="N45" s="789">
        <f t="shared" si="8"/>
        <v>0</v>
      </c>
      <c r="O45" s="789">
        <f t="shared" si="8"/>
        <v>13594.808624616615</v>
      </c>
      <c r="P45" s="849"/>
      <c r="Q45" s="849"/>
      <c r="R45" s="849"/>
      <c r="S45" s="849"/>
      <c r="T45" s="849"/>
      <c r="U45" s="849"/>
      <c r="V45" s="849"/>
      <c r="W45" s="849"/>
      <c r="X45" s="849"/>
      <c r="Y45" s="841"/>
    </row>
    <row r="46" spans="1:25" s="851" customFormat="1">
      <c r="A46" s="288"/>
      <c r="B46" s="783" t="s">
        <v>71</v>
      </c>
      <c r="C46" s="793">
        <v>1821.0540753734749</v>
      </c>
      <c r="D46" s="793">
        <v>3040.8671432889887</v>
      </c>
      <c r="E46" s="793">
        <v>1413.555936693662</v>
      </c>
      <c r="F46" s="793">
        <v>1679.6348544324769</v>
      </c>
      <c r="G46" s="793">
        <v>2071.5274555077726</v>
      </c>
      <c r="H46" s="793">
        <v>1700.8340352659914</v>
      </c>
      <c r="I46" s="793">
        <v>1301.0772231042481</v>
      </c>
      <c r="J46" s="793">
        <v>0</v>
      </c>
      <c r="K46" s="793">
        <v>140.32952275</v>
      </c>
      <c r="L46" s="793">
        <v>0</v>
      </c>
      <c r="M46" s="793">
        <v>0</v>
      </c>
      <c r="N46" s="793">
        <v>0</v>
      </c>
      <c r="O46" s="784">
        <f t="shared" si="7"/>
        <v>13168.880246416615</v>
      </c>
      <c r="P46" s="849"/>
      <c r="Q46" s="849"/>
      <c r="R46" s="849"/>
      <c r="S46" s="849"/>
      <c r="T46" s="849"/>
      <c r="U46" s="849"/>
      <c r="V46" s="849"/>
      <c r="W46" s="849"/>
      <c r="X46" s="849"/>
      <c r="Y46" s="841"/>
    </row>
    <row r="47" spans="1:25" s="851" customFormat="1">
      <c r="A47" s="288"/>
      <c r="B47" s="783" t="s">
        <v>69</v>
      </c>
      <c r="C47" s="793">
        <v>52.759045999999998</v>
      </c>
      <c r="D47" s="793">
        <v>0</v>
      </c>
      <c r="E47" s="793">
        <v>214.70489419999998</v>
      </c>
      <c r="F47" s="793">
        <v>50.787785</v>
      </c>
      <c r="G47" s="793">
        <v>0</v>
      </c>
      <c r="H47" s="793">
        <v>0</v>
      </c>
      <c r="I47" s="793">
        <v>50.082462999999997</v>
      </c>
      <c r="J47" s="793">
        <v>0</v>
      </c>
      <c r="K47" s="793">
        <v>0</v>
      </c>
      <c r="L47" s="793">
        <v>57.594189999999998</v>
      </c>
      <c r="M47" s="793">
        <v>0</v>
      </c>
      <c r="N47" s="793">
        <v>0</v>
      </c>
      <c r="O47" s="784">
        <f t="shared" si="7"/>
        <v>425.9283782</v>
      </c>
      <c r="P47" s="849"/>
      <c r="Q47" s="849"/>
      <c r="R47" s="849"/>
      <c r="S47" s="849"/>
      <c r="T47" s="849"/>
      <c r="U47" s="849"/>
      <c r="V47" s="849"/>
      <c r="W47" s="849"/>
      <c r="X47" s="849"/>
      <c r="Y47" s="841"/>
    </row>
    <row r="48" spans="1:25" s="851" customFormat="1">
      <c r="A48" s="288"/>
      <c r="B48" s="790" t="s">
        <v>335</v>
      </c>
      <c r="C48" s="789">
        <f>+C49</f>
        <v>28.028735369433885</v>
      </c>
      <c r="D48" s="789">
        <f t="shared" ref="D48:N48" si="9">+D49</f>
        <v>4.7577949776781736</v>
      </c>
      <c r="E48" s="789">
        <f t="shared" si="9"/>
        <v>4.7577949776781736</v>
      </c>
      <c r="F48" s="789">
        <f t="shared" si="9"/>
        <v>27.939459663250666</v>
      </c>
      <c r="G48" s="789">
        <f t="shared" si="9"/>
        <v>4.7577949776781736</v>
      </c>
      <c r="H48" s="789">
        <f t="shared" si="9"/>
        <v>4.7577949776781736</v>
      </c>
      <c r="I48" s="789">
        <f t="shared" si="9"/>
        <v>27.939459663250666</v>
      </c>
      <c r="J48" s="789">
        <f t="shared" si="9"/>
        <v>4.7577949776781736</v>
      </c>
      <c r="K48" s="789">
        <f t="shared" si="9"/>
        <v>4.7577949776781736</v>
      </c>
      <c r="L48" s="789">
        <f t="shared" si="9"/>
        <v>47.809457965169948</v>
      </c>
      <c r="M48" s="789">
        <f t="shared" si="9"/>
        <v>4.7577949776781736</v>
      </c>
      <c r="N48" s="789">
        <f t="shared" si="9"/>
        <v>4.7577949776781736</v>
      </c>
      <c r="O48" s="779">
        <f t="shared" si="7"/>
        <v>169.77947248253054</v>
      </c>
      <c r="P48" s="849"/>
      <c r="Q48" s="849"/>
      <c r="R48" s="849"/>
      <c r="S48" s="849"/>
      <c r="T48" s="849"/>
      <c r="U48" s="849"/>
      <c r="V48" s="849"/>
      <c r="W48" s="849"/>
      <c r="X48" s="849"/>
      <c r="Y48" s="841"/>
    </row>
    <row r="49" spans="1:25" s="851" customFormat="1">
      <c r="A49" s="288"/>
      <c r="B49" s="791" t="s">
        <v>79</v>
      </c>
      <c r="C49" s="792">
        <f t="shared" ref="C49:N49" si="10">+C50+C52</f>
        <v>28.028735369433885</v>
      </c>
      <c r="D49" s="792">
        <f t="shared" si="10"/>
        <v>4.7577949776781736</v>
      </c>
      <c r="E49" s="792">
        <f t="shared" si="10"/>
        <v>4.7577949776781736</v>
      </c>
      <c r="F49" s="792">
        <f t="shared" si="10"/>
        <v>27.939459663250666</v>
      </c>
      <c r="G49" s="792">
        <f t="shared" si="10"/>
        <v>4.7577949776781736</v>
      </c>
      <c r="H49" s="792">
        <f t="shared" si="10"/>
        <v>4.7577949776781736</v>
      </c>
      <c r="I49" s="792">
        <f t="shared" si="10"/>
        <v>27.939459663250666</v>
      </c>
      <c r="J49" s="792">
        <f t="shared" si="10"/>
        <v>4.7577949776781736</v>
      </c>
      <c r="K49" s="792">
        <f t="shared" si="10"/>
        <v>4.7577949776781736</v>
      </c>
      <c r="L49" s="792">
        <f t="shared" si="10"/>
        <v>47.809457965169948</v>
      </c>
      <c r="M49" s="792">
        <f t="shared" si="10"/>
        <v>4.7577949776781736</v>
      </c>
      <c r="N49" s="792">
        <f t="shared" si="10"/>
        <v>4.7577949776781736</v>
      </c>
      <c r="O49" s="777">
        <f t="shared" si="7"/>
        <v>169.77947248253054</v>
      </c>
      <c r="P49" s="849"/>
      <c r="Q49" s="849"/>
      <c r="R49" s="849"/>
      <c r="S49" s="849"/>
      <c r="T49" s="849"/>
      <c r="U49" s="849"/>
      <c r="V49" s="849"/>
      <c r="W49" s="849"/>
      <c r="X49" s="849"/>
      <c r="Y49" s="841"/>
    </row>
    <row r="50" spans="1:25" s="851" customFormat="1">
      <c r="A50" s="288"/>
      <c r="B50" s="783" t="s">
        <v>81</v>
      </c>
      <c r="C50" s="793">
        <f>+C51</f>
        <v>4.7577949776781736</v>
      </c>
      <c r="D50" s="793">
        <f t="shared" ref="D50:N50" si="11">+D51</f>
        <v>4.7577949776781736</v>
      </c>
      <c r="E50" s="793">
        <f t="shared" si="11"/>
        <v>4.7577949776781736</v>
      </c>
      <c r="F50" s="793">
        <f t="shared" si="11"/>
        <v>4.7577949776781736</v>
      </c>
      <c r="G50" s="793">
        <f t="shared" si="11"/>
        <v>4.7577949776781736</v>
      </c>
      <c r="H50" s="793">
        <f t="shared" si="11"/>
        <v>4.7577949776781736</v>
      </c>
      <c r="I50" s="793">
        <f t="shared" si="11"/>
        <v>4.7577949776781736</v>
      </c>
      <c r="J50" s="793">
        <f t="shared" si="11"/>
        <v>4.7577949776781736</v>
      </c>
      <c r="K50" s="793">
        <f t="shared" si="11"/>
        <v>4.7577949776781736</v>
      </c>
      <c r="L50" s="793">
        <f t="shared" si="11"/>
        <v>4.7577949776781736</v>
      </c>
      <c r="M50" s="793">
        <f t="shared" si="11"/>
        <v>4.7577949776781736</v>
      </c>
      <c r="N50" s="793">
        <f t="shared" si="11"/>
        <v>4.7577949776781736</v>
      </c>
      <c r="O50" s="784">
        <f t="shared" si="7"/>
        <v>57.093539732138083</v>
      </c>
      <c r="P50" s="849"/>
      <c r="Q50" s="849"/>
      <c r="R50" s="849"/>
      <c r="S50" s="849"/>
      <c r="T50" s="849"/>
      <c r="U50" s="849"/>
      <c r="V50" s="849"/>
      <c r="W50" s="849"/>
      <c r="X50" s="849"/>
      <c r="Y50" s="841"/>
    </row>
    <row r="51" spans="1:25" s="851" customFormat="1">
      <c r="A51" s="288"/>
      <c r="B51" s="783" t="s">
        <v>668</v>
      </c>
      <c r="C51" s="793">
        <v>4.7577949776781736</v>
      </c>
      <c r="D51" s="793">
        <v>4.7577949776781736</v>
      </c>
      <c r="E51" s="793">
        <v>4.7577949776781736</v>
      </c>
      <c r="F51" s="793">
        <v>4.7577949776781736</v>
      </c>
      <c r="G51" s="793">
        <v>4.7577949776781736</v>
      </c>
      <c r="H51" s="793">
        <v>4.7577949776781736</v>
      </c>
      <c r="I51" s="793">
        <v>4.7577949776781736</v>
      </c>
      <c r="J51" s="793">
        <v>4.7577949776781736</v>
      </c>
      <c r="K51" s="793">
        <v>4.7577949776781736</v>
      </c>
      <c r="L51" s="793">
        <v>4.7577949776781736</v>
      </c>
      <c r="M51" s="793">
        <v>4.7577949776781736</v>
      </c>
      <c r="N51" s="793">
        <v>4.7577949776781736</v>
      </c>
      <c r="O51" s="784">
        <f t="shared" si="7"/>
        <v>57.093539732138083</v>
      </c>
      <c r="P51" s="849"/>
      <c r="Q51" s="849"/>
      <c r="R51" s="849"/>
      <c r="S51" s="849"/>
      <c r="T51" s="849"/>
      <c r="U51" s="849"/>
      <c r="V51" s="849"/>
      <c r="W51" s="849"/>
      <c r="X51" s="849"/>
      <c r="Y51" s="841"/>
    </row>
    <row r="52" spans="1:25" s="851" customFormat="1">
      <c r="A52" s="288"/>
      <c r="B52" s="796" t="s">
        <v>85</v>
      </c>
      <c r="C52" s="793">
        <f>+C53+C54</f>
        <v>23.270940391755712</v>
      </c>
      <c r="D52" s="793">
        <f t="shared" ref="D52:N52" si="12">+D53+D54</f>
        <v>0</v>
      </c>
      <c r="E52" s="793">
        <f t="shared" si="12"/>
        <v>0</v>
      </c>
      <c r="F52" s="793">
        <f t="shared" si="12"/>
        <v>23.181664685572493</v>
      </c>
      <c r="G52" s="793">
        <f t="shared" si="12"/>
        <v>0</v>
      </c>
      <c r="H52" s="793">
        <f t="shared" si="12"/>
        <v>0</v>
      </c>
      <c r="I52" s="793">
        <f t="shared" si="12"/>
        <v>23.181664685572493</v>
      </c>
      <c r="J52" s="793">
        <f t="shared" si="12"/>
        <v>0</v>
      </c>
      <c r="K52" s="793">
        <f t="shared" si="12"/>
        <v>0</v>
      </c>
      <c r="L52" s="793">
        <f t="shared" si="12"/>
        <v>43.051662987491774</v>
      </c>
      <c r="M52" s="793">
        <f t="shared" si="12"/>
        <v>0</v>
      </c>
      <c r="N52" s="793">
        <f t="shared" si="12"/>
        <v>0</v>
      </c>
      <c r="O52" s="784">
        <f t="shared" si="7"/>
        <v>112.68593275039245</v>
      </c>
      <c r="P52" s="849"/>
      <c r="Q52" s="849"/>
      <c r="R52" s="849"/>
      <c r="S52" s="849"/>
      <c r="T52" s="849"/>
      <c r="U52" s="849"/>
      <c r="V52" s="849"/>
      <c r="W52" s="849"/>
      <c r="X52" s="849"/>
      <c r="Y52" s="841"/>
    </row>
    <row r="53" spans="1:25" s="851" customFormat="1">
      <c r="A53" s="9"/>
      <c r="B53" s="783" t="s">
        <v>668</v>
      </c>
      <c r="C53" s="793">
        <v>23.181664685572493</v>
      </c>
      <c r="D53" s="793">
        <v>0</v>
      </c>
      <c r="E53" s="793">
        <v>0</v>
      </c>
      <c r="F53" s="793">
        <v>23.181664685572493</v>
      </c>
      <c r="G53" s="793">
        <v>0</v>
      </c>
      <c r="H53" s="793">
        <v>0</v>
      </c>
      <c r="I53" s="793">
        <v>23.181664685572493</v>
      </c>
      <c r="J53" s="793">
        <v>0</v>
      </c>
      <c r="K53" s="793">
        <v>0</v>
      </c>
      <c r="L53" s="793">
        <v>43.051662987491774</v>
      </c>
      <c r="M53" s="793">
        <v>0</v>
      </c>
      <c r="N53" s="793">
        <v>0</v>
      </c>
      <c r="O53" s="784">
        <f t="shared" si="7"/>
        <v>112.59665704420925</v>
      </c>
      <c r="P53" s="849"/>
      <c r="Q53" s="849"/>
      <c r="R53" s="849"/>
      <c r="S53" s="849"/>
      <c r="T53" s="849"/>
      <c r="U53" s="849"/>
      <c r="V53" s="849"/>
      <c r="W53" s="849"/>
      <c r="X53" s="849"/>
      <c r="Y53" s="841"/>
    </row>
    <row r="54" spans="1:25" s="851" customFormat="1">
      <c r="A54" s="9"/>
      <c r="B54" s="854" t="s">
        <v>767</v>
      </c>
      <c r="C54" s="793">
        <v>8.9275706183217701E-2</v>
      </c>
      <c r="D54" s="793">
        <v>0</v>
      </c>
      <c r="E54" s="793">
        <v>0</v>
      </c>
      <c r="F54" s="793">
        <v>0</v>
      </c>
      <c r="G54" s="793">
        <v>0</v>
      </c>
      <c r="H54" s="793">
        <v>0</v>
      </c>
      <c r="I54" s="793">
        <v>0</v>
      </c>
      <c r="J54" s="793">
        <v>0</v>
      </c>
      <c r="K54" s="793">
        <v>0</v>
      </c>
      <c r="L54" s="793">
        <v>0</v>
      </c>
      <c r="M54" s="793">
        <v>0</v>
      </c>
      <c r="N54" s="793">
        <v>0</v>
      </c>
      <c r="O54" s="784">
        <f t="shared" si="7"/>
        <v>8.9275706183217701E-2</v>
      </c>
      <c r="P54" s="849"/>
      <c r="Q54" s="849"/>
      <c r="R54" s="849"/>
      <c r="S54" s="849"/>
      <c r="T54" s="849"/>
      <c r="U54" s="849"/>
      <c r="V54" s="849"/>
      <c r="W54" s="849"/>
      <c r="X54" s="849"/>
      <c r="Y54" s="841"/>
    </row>
    <row r="55" spans="1:25" s="851" customFormat="1">
      <c r="A55" s="9"/>
      <c r="B55" s="783"/>
      <c r="C55" s="793"/>
      <c r="D55" s="793"/>
      <c r="E55" s="793"/>
      <c r="F55" s="793"/>
      <c r="G55" s="793"/>
      <c r="H55" s="793"/>
      <c r="I55" s="793"/>
      <c r="J55" s="793"/>
      <c r="K55" s="793"/>
      <c r="L55" s="793"/>
      <c r="M55" s="793"/>
      <c r="N55" s="793"/>
      <c r="O55" s="784"/>
      <c r="P55" s="849"/>
      <c r="Q55" s="849"/>
      <c r="R55" s="849"/>
      <c r="S55" s="849"/>
      <c r="T55" s="849"/>
      <c r="U55" s="849"/>
      <c r="V55" s="849"/>
      <c r="W55" s="849"/>
      <c r="X55" s="849"/>
      <c r="Y55" s="841"/>
    </row>
    <row r="56" spans="1:25" s="851" customFormat="1">
      <c r="A56" s="9"/>
      <c r="B56" s="802" t="s">
        <v>104</v>
      </c>
      <c r="C56" s="803">
        <f t="shared" ref="C56:N56" si="13">+C57+C58</f>
        <v>1852.3898359789448</v>
      </c>
      <c r="D56" s="803">
        <f t="shared" si="13"/>
        <v>3457.1958851557133</v>
      </c>
      <c r="E56" s="803">
        <f t="shared" si="13"/>
        <v>8271.8917556137912</v>
      </c>
      <c r="F56" s="803">
        <f t="shared" si="13"/>
        <v>5423.6830140601778</v>
      </c>
      <c r="G56" s="803">
        <f t="shared" si="13"/>
        <v>5563.1561722193856</v>
      </c>
      <c r="H56" s="803">
        <f t="shared" si="13"/>
        <v>2121.2074955835187</v>
      </c>
      <c r="I56" s="803">
        <f t="shared" si="13"/>
        <v>2689.6050800572139</v>
      </c>
      <c r="J56" s="803">
        <f t="shared" si="13"/>
        <v>11.186715506872481</v>
      </c>
      <c r="K56" s="803">
        <f t="shared" si="13"/>
        <v>5819.7141985596691</v>
      </c>
      <c r="L56" s="803">
        <f t="shared" si="13"/>
        <v>51.287525933975338</v>
      </c>
      <c r="M56" s="803">
        <f t="shared" si="13"/>
        <v>1736.7058439819575</v>
      </c>
      <c r="N56" s="803">
        <f t="shared" si="13"/>
        <v>2439.0239454400271</v>
      </c>
      <c r="O56" s="804">
        <f t="shared" si="7"/>
        <v>39437.047468091252</v>
      </c>
      <c r="P56" s="849"/>
      <c r="Q56" s="849"/>
      <c r="R56" s="849"/>
      <c r="S56" s="849"/>
      <c r="T56" s="849"/>
      <c r="U56" s="849"/>
      <c r="V56" s="849"/>
      <c r="W56" s="849"/>
      <c r="X56" s="849"/>
      <c r="Y56" s="841"/>
    </row>
    <row r="57" spans="1:25" s="851" customFormat="1">
      <c r="A57" s="9"/>
      <c r="B57" s="790" t="s">
        <v>105</v>
      </c>
      <c r="C57" s="789">
        <v>4.7577949776781736</v>
      </c>
      <c r="D57" s="789">
        <v>2514.8925137262304</v>
      </c>
      <c r="E57" s="789">
        <v>6036.1779538385344</v>
      </c>
      <c r="F57" s="789">
        <v>1684.3926494101552</v>
      </c>
      <c r="G57" s="789">
        <v>2076.2852504854509</v>
      </c>
      <c r="H57" s="789">
        <v>1705.5918302436696</v>
      </c>
      <c r="I57" s="789">
        <v>1305.8350180819264</v>
      </c>
      <c r="J57" s="789">
        <v>4.7577949776781736</v>
      </c>
      <c r="K57" s="789">
        <v>5393.5539925783933</v>
      </c>
      <c r="L57" s="789">
        <v>4.7577949776781736</v>
      </c>
      <c r="M57" s="789">
        <v>1029.941589011177</v>
      </c>
      <c r="N57" s="789">
        <v>4.7577949776781736</v>
      </c>
      <c r="O57" s="779">
        <f t="shared" si="7"/>
        <v>21765.701977286251</v>
      </c>
      <c r="P57" s="849"/>
      <c r="Q57" s="849"/>
      <c r="R57" s="849"/>
      <c r="S57" s="849"/>
      <c r="T57" s="849"/>
      <c r="U57" s="849"/>
      <c r="V57" s="849"/>
      <c r="W57" s="849"/>
      <c r="X57" s="849"/>
      <c r="Y57" s="841"/>
    </row>
    <row r="58" spans="1:25" s="851" customFormat="1">
      <c r="A58" s="9"/>
      <c r="B58" s="790" t="s">
        <v>500</v>
      </c>
      <c r="C58" s="789">
        <v>1847.6320410012665</v>
      </c>
      <c r="D58" s="789">
        <v>942.30337142948292</v>
      </c>
      <c r="E58" s="789">
        <v>2235.7138017752568</v>
      </c>
      <c r="F58" s="789">
        <v>3739.2903646500226</v>
      </c>
      <c r="G58" s="789">
        <v>3486.8709217339347</v>
      </c>
      <c r="H58" s="789">
        <v>415.6156653398491</v>
      </c>
      <c r="I58" s="789">
        <v>1383.7700619752875</v>
      </c>
      <c r="J58" s="789">
        <v>6.4289205291943077</v>
      </c>
      <c r="K58" s="789">
        <v>426.16020598127557</v>
      </c>
      <c r="L58" s="789">
        <v>46.529730956297165</v>
      </c>
      <c r="M58" s="789">
        <v>706.76425497078037</v>
      </c>
      <c r="N58" s="789">
        <v>2434.2661504623488</v>
      </c>
      <c r="O58" s="779">
        <f t="shared" si="7"/>
        <v>17671.345490804993</v>
      </c>
      <c r="P58" s="849"/>
      <c r="Q58" s="849"/>
      <c r="R58" s="849"/>
      <c r="S58" s="849"/>
      <c r="T58" s="849"/>
      <c r="U58" s="849"/>
      <c r="V58" s="849"/>
      <c r="W58" s="849"/>
      <c r="X58" s="849"/>
      <c r="Y58" s="841"/>
    </row>
    <row r="59" spans="1:25" s="851" customFormat="1">
      <c r="A59" s="9"/>
      <c r="B59" s="802" t="s">
        <v>106</v>
      </c>
      <c r="C59" s="803">
        <v>1038.0644359260839</v>
      </c>
      <c r="D59" s="803">
        <v>340.54183895555042</v>
      </c>
      <c r="E59" s="803">
        <v>3296.336797741094</v>
      </c>
      <c r="F59" s="803">
        <v>6560.0013907556631</v>
      </c>
      <c r="G59" s="803">
        <v>1730.3016951798895</v>
      </c>
      <c r="H59" s="803">
        <v>5081.9661149685307</v>
      </c>
      <c r="I59" s="803">
        <v>2395.6146267015988</v>
      </c>
      <c r="J59" s="803">
        <v>144.63621454390551</v>
      </c>
      <c r="K59" s="803">
        <v>3078.5417202074168</v>
      </c>
      <c r="L59" s="803">
        <v>2957.3503995151368</v>
      </c>
      <c r="M59" s="803">
        <v>174.55541721961265</v>
      </c>
      <c r="N59" s="803">
        <v>3337.6467440033562</v>
      </c>
      <c r="O59" s="804">
        <f t="shared" si="7"/>
        <v>30135.557395717839</v>
      </c>
      <c r="P59" s="849"/>
      <c r="Q59" s="849"/>
      <c r="R59" s="849"/>
      <c r="S59" s="849"/>
      <c r="T59" s="849"/>
      <c r="U59" s="849"/>
      <c r="V59" s="849"/>
      <c r="W59" s="849"/>
      <c r="X59" s="849"/>
      <c r="Y59" s="841"/>
    </row>
    <row r="60" spans="1:25" s="753" customFormat="1">
      <c r="A60" s="9"/>
      <c r="B60" s="742"/>
      <c r="C60" s="742"/>
      <c r="D60" s="742"/>
      <c r="E60" s="742"/>
      <c r="F60" s="742"/>
      <c r="G60" s="742"/>
      <c r="H60" s="742"/>
      <c r="I60" s="742"/>
      <c r="J60" s="742"/>
      <c r="K60" s="742"/>
      <c r="L60" s="742"/>
      <c r="M60" s="742"/>
      <c r="N60" s="742"/>
      <c r="O60" s="742"/>
      <c r="P60" s="849"/>
      <c r="Q60" s="849"/>
      <c r="R60" s="849"/>
      <c r="S60" s="849"/>
      <c r="T60" s="849"/>
      <c r="U60" s="849"/>
      <c r="V60" s="849"/>
      <c r="W60" s="849"/>
      <c r="X60" s="849"/>
      <c r="Y60" s="841"/>
    </row>
    <row r="61" spans="1:25" s="851" customFormat="1">
      <c r="A61" s="9"/>
      <c r="B61" s="805" t="s">
        <v>336</v>
      </c>
      <c r="C61" s="855"/>
      <c r="D61" s="743"/>
      <c r="E61" s="743"/>
      <c r="F61" s="743"/>
      <c r="G61" s="743"/>
      <c r="H61" s="743"/>
      <c r="I61" s="743"/>
      <c r="J61" s="743"/>
      <c r="K61" s="743"/>
      <c r="L61" s="743"/>
      <c r="M61" s="743"/>
      <c r="N61" s="743"/>
      <c r="O61" s="742"/>
      <c r="P61" s="849"/>
      <c r="Q61" s="849"/>
      <c r="R61" s="849"/>
      <c r="S61" s="849"/>
      <c r="T61" s="849"/>
      <c r="U61" s="849"/>
      <c r="V61" s="849"/>
      <c r="W61" s="849"/>
      <c r="X61" s="849"/>
      <c r="Y61" s="841"/>
    </row>
    <row r="62" spans="1:25" s="851" customFormat="1">
      <c r="A62" s="288"/>
      <c r="B62" s="841"/>
      <c r="C62" s="856"/>
      <c r="D62" s="856"/>
      <c r="E62" s="856"/>
      <c r="F62" s="856"/>
      <c r="G62" s="856"/>
      <c r="H62" s="856"/>
      <c r="I62" s="856"/>
      <c r="J62" s="856"/>
      <c r="K62" s="856"/>
      <c r="L62" s="856"/>
      <c r="M62" s="856"/>
      <c r="N62" s="856"/>
      <c r="O62" s="856"/>
      <c r="P62" s="849"/>
      <c r="Q62" s="849"/>
      <c r="R62" s="849"/>
      <c r="S62" s="849"/>
      <c r="T62" s="849"/>
      <c r="U62" s="849"/>
      <c r="V62" s="849"/>
      <c r="W62" s="849"/>
      <c r="X62" s="849"/>
      <c r="Y62" s="841"/>
    </row>
    <row r="63" spans="1:25" s="851" customFormat="1">
      <c r="A63" s="288"/>
      <c r="B63" s="841"/>
      <c r="C63" s="856"/>
      <c r="D63" s="856"/>
      <c r="E63" s="856"/>
      <c r="F63" s="856"/>
      <c r="G63" s="856"/>
      <c r="H63" s="856"/>
      <c r="I63" s="856"/>
      <c r="J63" s="856"/>
      <c r="K63" s="856"/>
      <c r="L63" s="856"/>
      <c r="M63" s="856"/>
      <c r="N63" s="856"/>
      <c r="O63" s="856"/>
      <c r="P63" s="849"/>
      <c r="Q63" s="849"/>
      <c r="R63" s="849"/>
      <c r="S63" s="849"/>
      <c r="T63" s="849"/>
      <c r="U63" s="849"/>
      <c r="V63" s="849"/>
      <c r="W63" s="849"/>
      <c r="X63" s="849"/>
      <c r="Y63" s="841"/>
    </row>
    <row r="64" spans="1:25" s="851" customFormat="1">
      <c r="A64" s="288"/>
      <c r="B64" s="841"/>
      <c r="C64" s="849"/>
      <c r="D64" s="849"/>
      <c r="E64" s="849"/>
      <c r="F64" s="849"/>
      <c r="G64" s="849"/>
      <c r="H64" s="849"/>
      <c r="I64" s="849"/>
      <c r="J64" s="849"/>
      <c r="K64" s="849"/>
      <c r="L64" s="849"/>
      <c r="M64" s="849"/>
      <c r="N64" s="849"/>
      <c r="O64" s="849"/>
      <c r="P64" s="849"/>
      <c r="Q64" s="849"/>
      <c r="R64" s="849"/>
      <c r="S64" s="849"/>
      <c r="T64" s="849"/>
      <c r="U64" s="849"/>
      <c r="V64" s="849"/>
      <c r="W64" s="849"/>
      <c r="X64" s="849"/>
      <c r="Y64" s="841"/>
    </row>
    <row r="65" spans="1:25" s="851" customFormat="1">
      <c r="A65" s="288"/>
      <c r="B65" s="841"/>
      <c r="C65" s="849"/>
      <c r="D65" s="849"/>
      <c r="E65" s="849"/>
      <c r="F65" s="849"/>
      <c r="G65" s="849"/>
      <c r="H65" s="849"/>
      <c r="I65" s="849"/>
      <c r="J65" s="849"/>
      <c r="K65" s="849"/>
      <c r="L65" s="849"/>
      <c r="M65" s="849"/>
      <c r="N65" s="849"/>
      <c r="O65" s="849"/>
      <c r="P65" s="849"/>
      <c r="Q65" s="849"/>
      <c r="R65" s="849"/>
      <c r="S65" s="849"/>
      <c r="T65" s="849"/>
      <c r="U65" s="849"/>
      <c r="V65" s="849"/>
      <c r="W65" s="849"/>
      <c r="X65" s="849"/>
      <c r="Y65" s="841"/>
    </row>
    <row r="66" spans="1:25" s="851" customFormat="1">
      <c r="A66" s="288"/>
      <c r="B66" s="841"/>
      <c r="C66" s="856"/>
      <c r="D66" s="841"/>
      <c r="E66" s="841"/>
      <c r="F66" s="841"/>
      <c r="G66" s="841"/>
      <c r="H66" s="841"/>
      <c r="I66" s="841"/>
      <c r="J66" s="841"/>
      <c r="K66" s="841"/>
      <c r="L66" s="841"/>
      <c r="M66" s="841"/>
      <c r="N66" s="841"/>
      <c r="O66" s="841"/>
      <c r="P66" s="849"/>
      <c r="Q66" s="849"/>
      <c r="R66" s="849"/>
      <c r="S66" s="849"/>
      <c r="T66" s="849"/>
      <c r="U66" s="849"/>
      <c r="V66" s="849"/>
      <c r="W66" s="849"/>
      <c r="X66" s="849"/>
      <c r="Y66" s="841"/>
    </row>
    <row r="67" spans="1:25" s="851" customFormat="1">
      <c r="A67" s="288"/>
      <c r="B67" s="841"/>
      <c r="C67" s="856"/>
      <c r="D67" s="841"/>
      <c r="E67" s="841"/>
      <c r="F67" s="841"/>
      <c r="G67" s="841"/>
      <c r="H67" s="841"/>
      <c r="I67" s="841"/>
      <c r="J67" s="841"/>
      <c r="K67" s="841"/>
      <c r="L67" s="841"/>
      <c r="M67" s="841"/>
      <c r="N67" s="841"/>
      <c r="O67" s="841"/>
      <c r="P67" s="849"/>
      <c r="Q67" s="849"/>
      <c r="R67" s="849"/>
      <c r="S67" s="849"/>
      <c r="T67" s="849"/>
      <c r="U67" s="849"/>
      <c r="V67" s="849"/>
      <c r="W67" s="849"/>
      <c r="X67" s="849"/>
      <c r="Y67" s="841"/>
    </row>
    <row r="68" spans="1:25" s="851" customFormat="1">
      <c r="A68" s="288"/>
      <c r="B68" s="841"/>
      <c r="C68" s="856"/>
      <c r="D68" s="841"/>
      <c r="E68" s="841"/>
      <c r="F68" s="841"/>
      <c r="G68" s="841"/>
      <c r="H68" s="841"/>
      <c r="I68" s="841"/>
      <c r="J68" s="841"/>
      <c r="K68" s="841"/>
      <c r="L68" s="841"/>
      <c r="M68" s="841"/>
      <c r="N68" s="841"/>
      <c r="O68" s="841"/>
      <c r="P68" s="849"/>
      <c r="Q68" s="849"/>
      <c r="R68" s="849"/>
      <c r="S68" s="849"/>
      <c r="T68" s="849"/>
      <c r="U68" s="849"/>
      <c r="V68" s="849"/>
      <c r="W68" s="849"/>
      <c r="X68" s="849"/>
      <c r="Y68" s="841"/>
    </row>
    <row r="69" spans="1:25" s="851" customFormat="1">
      <c r="A69" s="288"/>
      <c r="B69" s="841"/>
      <c r="C69" s="841"/>
      <c r="D69" s="841"/>
      <c r="E69" s="841"/>
      <c r="F69" s="841"/>
      <c r="G69" s="841"/>
      <c r="H69" s="841"/>
      <c r="I69" s="841"/>
      <c r="J69" s="841"/>
      <c r="K69" s="841"/>
      <c r="L69" s="841"/>
      <c r="M69" s="841"/>
      <c r="N69" s="841"/>
      <c r="O69" s="841"/>
      <c r="P69" s="849"/>
      <c r="Q69" s="849"/>
      <c r="R69" s="849"/>
      <c r="S69" s="849"/>
      <c r="T69" s="849"/>
      <c r="U69" s="849"/>
      <c r="V69" s="849"/>
      <c r="W69" s="849"/>
      <c r="X69" s="849"/>
      <c r="Y69" s="841"/>
    </row>
    <row r="70" spans="1:25" s="851" customFormat="1">
      <c r="A70" s="288"/>
      <c r="B70" s="841"/>
      <c r="C70" s="841"/>
      <c r="D70" s="841"/>
      <c r="E70" s="841"/>
      <c r="F70" s="841"/>
      <c r="G70" s="841"/>
      <c r="H70" s="841"/>
      <c r="I70" s="841"/>
      <c r="J70" s="841"/>
      <c r="K70" s="841"/>
      <c r="L70" s="841"/>
      <c r="M70" s="841"/>
      <c r="N70" s="841"/>
      <c r="O70" s="841"/>
      <c r="P70" s="849"/>
      <c r="Q70" s="849"/>
      <c r="R70" s="849"/>
      <c r="S70" s="849"/>
      <c r="T70" s="849"/>
      <c r="U70" s="849"/>
      <c r="V70" s="849"/>
      <c r="W70" s="849"/>
      <c r="X70" s="849"/>
      <c r="Y70" s="841"/>
    </row>
    <row r="71" spans="1:25" s="851" customFormat="1">
      <c r="A71" s="288"/>
      <c r="B71" s="841"/>
      <c r="C71" s="841"/>
      <c r="D71" s="841"/>
      <c r="E71" s="841"/>
      <c r="F71" s="841"/>
      <c r="G71" s="841"/>
      <c r="H71" s="841"/>
      <c r="I71" s="841"/>
      <c r="J71" s="841"/>
      <c r="K71" s="841"/>
      <c r="L71" s="841"/>
      <c r="M71" s="841"/>
      <c r="N71" s="841"/>
      <c r="O71" s="841"/>
      <c r="P71" s="849"/>
      <c r="Q71" s="849"/>
      <c r="R71" s="849"/>
      <c r="S71" s="849"/>
      <c r="T71" s="849"/>
      <c r="U71" s="849"/>
      <c r="V71" s="849"/>
      <c r="W71" s="849"/>
      <c r="X71" s="849"/>
      <c r="Y71" s="841"/>
    </row>
    <row r="72" spans="1:25" s="851" customFormat="1">
      <c r="A72" s="288"/>
      <c r="B72" s="841"/>
      <c r="C72" s="841"/>
      <c r="D72" s="841"/>
      <c r="E72" s="841"/>
      <c r="F72" s="841"/>
      <c r="G72" s="841"/>
      <c r="H72" s="841"/>
      <c r="I72" s="841"/>
      <c r="J72" s="841"/>
      <c r="K72" s="841"/>
      <c r="L72" s="841"/>
      <c r="M72" s="841"/>
      <c r="N72" s="841"/>
      <c r="O72" s="841"/>
      <c r="P72" s="849"/>
      <c r="Q72" s="849"/>
      <c r="R72" s="849"/>
      <c r="S72" s="849"/>
      <c r="T72" s="849"/>
      <c r="U72" s="849"/>
      <c r="V72" s="849"/>
      <c r="W72" s="849"/>
      <c r="X72" s="849"/>
      <c r="Y72" s="841"/>
    </row>
    <row r="73" spans="1:25" s="851" customFormat="1">
      <c r="A73" s="288"/>
      <c r="B73" s="841"/>
      <c r="C73" s="841"/>
      <c r="D73" s="841"/>
      <c r="E73" s="841"/>
      <c r="F73" s="841"/>
      <c r="G73" s="841"/>
      <c r="H73" s="841"/>
      <c r="I73" s="841"/>
      <c r="J73" s="841"/>
      <c r="K73" s="841"/>
      <c r="L73" s="841"/>
      <c r="M73" s="841"/>
      <c r="N73" s="841"/>
      <c r="O73" s="841"/>
      <c r="P73" s="849"/>
      <c r="Q73" s="849"/>
      <c r="R73" s="849"/>
      <c r="S73" s="849"/>
      <c r="T73" s="849"/>
      <c r="U73" s="849"/>
      <c r="V73" s="849"/>
      <c r="W73" s="849"/>
      <c r="X73" s="849"/>
      <c r="Y73" s="841"/>
    </row>
    <row r="74" spans="1:25" s="851" customFormat="1">
      <c r="A74" s="288"/>
      <c r="B74" s="841"/>
      <c r="C74" s="841"/>
      <c r="D74" s="841"/>
      <c r="E74" s="841"/>
      <c r="F74" s="841"/>
      <c r="G74" s="841"/>
      <c r="H74" s="841"/>
      <c r="I74" s="841"/>
      <c r="J74" s="841"/>
      <c r="K74" s="841"/>
      <c r="L74" s="841"/>
      <c r="M74" s="841"/>
      <c r="N74" s="841"/>
      <c r="O74" s="841"/>
      <c r="P74" s="849"/>
      <c r="Q74" s="849"/>
      <c r="R74" s="849"/>
      <c r="S74" s="849"/>
      <c r="T74" s="849"/>
      <c r="U74" s="849"/>
      <c r="V74" s="849"/>
      <c r="W74" s="849"/>
      <c r="X74" s="849"/>
      <c r="Y74" s="841"/>
    </row>
    <row r="75" spans="1:25" s="851" customFormat="1">
      <c r="A75" s="288"/>
      <c r="B75" s="841"/>
      <c r="C75" s="841"/>
      <c r="D75" s="841"/>
      <c r="E75" s="841"/>
      <c r="F75" s="841"/>
      <c r="G75" s="841"/>
      <c r="H75" s="841"/>
      <c r="I75" s="841"/>
      <c r="J75" s="841"/>
      <c r="K75" s="841"/>
      <c r="L75" s="841"/>
      <c r="M75" s="841"/>
      <c r="N75" s="841"/>
      <c r="O75" s="841"/>
      <c r="P75" s="849"/>
      <c r="Q75" s="849"/>
      <c r="R75" s="849"/>
      <c r="S75" s="849"/>
      <c r="T75" s="849"/>
      <c r="U75" s="849"/>
      <c r="V75" s="849"/>
      <c r="W75" s="849"/>
      <c r="X75" s="849"/>
      <c r="Y75" s="841"/>
    </row>
    <row r="76" spans="1:25" s="851" customFormat="1">
      <c r="A76" s="288"/>
      <c r="B76" s="841"/>
      <c r="P76" s="849"/>
      <c r="Q76" s="849"/>
      <c r="R76" s="849"/>
      <c r="S76" s="849"/>
      <c r="T76" s="849"/>
      <c r="U76" s="849"/>
      <c r="V76" s="849"/>
      <c r="W76" s="849"/>
      <c r="X76" s="849"/>
      <c r="Y76" s="841"/>
    </row>
    <row r="77" spans="1:25" s="851" customFormat="1">
      <c r="A77" s="288"/>
      <c r="B77" s="841"/>
      <c r="D77" s="857"/>
      <c r="P77" s="849"/>
      <c r="Q77" s="849"/>
      <c r="R77" s="849"/>
      <c r="S77" s="849"/>
      <c r="T77" s="849"/>
      <c r="U77" s="849"/>
      <c r="V77" s="849"/>
      <c r="W77" s="849"/>
      <c r="X77" s="849"/>
      <c r="Y77" s="841"/>
    </row>
    <row r="78" spans="1:25" s="851" customFormat="1">
      <c r="A78" s="288"/>
      <c r="B78" s="841"/>
      <c r="P78" s="849"/>
      <c r="Q78" s="849"/>
      <c r="R78" s="849"/>
      <c r="S78" s="849"/>
      <c r="T78" s="849"/>
      <c r="U78" s="849"/>
      <c r="V78" s="849"/>
      <c r="W78" s="849"/>
      <c r="X78" s="849"/>
      <c r="Y78" s="841"/>
    </row>
    <row r="79" spans="1:25" s="851" customFormat="1">
      <c r="A79" s="288"/>
      <c r="B79" s="841"/>
      <c r="P79" s="849"/>
      <c r="Q79" s="849"/>
      <c r="R79" s="849"/>
      <c r="S79" s="849"/>
      <c r="T79" s="849"/>
      <c r="U79" s="849"/>
      <c r="V79" s="849"/>
      <c r="W79" s="849"/>
      <c r="X79" s="849"/>
      <c r="Y79" s="841"/>
    </row>
    <row r="80" spans="1:25" s="851" customFormat="1">
      <c r="A80" s="288"/>
      <c r="B80" s="841"/>
      <c r="P80" s="849"/>
      <c r="Q80" s="849"/>
      <c r="R80" s="849"/>
      <c r="S80" s="849"/>
      <c r="T80" s="849"/>
      <c r="U80" s="849"/>
      <c r="V80" s="849"/>
      <c r="W80" s="849"/>
      <c r="X80" s="849"/>
      <c r="Y80" s="841"/>
    </row>
    <row r="81" spans="1:25" s="851" customFormat="1">
      <c r="A81" s="288"/>
      <c r="B81" s="841"/>
      <c r="P81" s="849"/>
      <c r="Q81" s="849"/>
      <c r="R81" s="849"/>
      <c r="S81" s="849"/>
      <c r="T81" s="849"/>
      <c r="U81" s="849"/>
      <c r="V81" s="849"/>
      <c r="W81" s="849"/>
      <c r="X81" s="849"/>
      <c r="Y81" s="841"/>
    </row>
    <row r="82" spans="1:25" s="851" customFormat="1">
      <c r="A82" s="288"/>
      <c r="B82" s="841"/>
      <c r="P82" s="849"/>
      <c r="Q82" s="849"/>
      <c r="R82" s="849"/>
      <c r="S82" s="849"/>
      <c r="T82" s="849"/>
      <c r="U82" s="849"/>
      <c r="V82" s="849"/>
      <c r="W82" s="849"/>
      <c r="X82" s="849"/>
      <c r="Y82" s="841"/>
    </row>
    <row r="83" spans="1:25" s="851" customFormat="1">
      <c r="A83" s="288"/>
      <c r="B83" s="841"/>
      <c r="P83" s="849"/>
      <c r="Q83" s="849"/>
      <c r="R83" s="849"/>
      <c r="S83" s="849"/>
      <c r="T83" s="849"/>
      <c r="U83" s="849"/>
      <c r="V83" s="849"/>
      <c r="W83" s="849"/>
      <c r="X83" s="849"/>
      <c r="Y83" s="841"/>
    </row>
    <row r="84" spans="1:25" s="851" customFormat="1">
      <c r="A84" s="288"/>
      <c r="B84" s="841"/>
      <c r="P84" s="849"/>
      <c r="Q84" s="849"/>
      <c r="R84" s="849"/>
      <c r="S84" s="849"/>
      <c r="T84" s="849"/>
      <c r="U84" s="849"/>
      <c r="V84" s="849"/>
      <c r="W84" s="849"/>
      <c r="X84" s="849"/>
      <c r="Y84" s="841"/>
    </row>
    <row r="85" spans="1:25" s="851" customFormat="1">
      <c r="A85" s="288"/>
      <c r="B85" s="841"/>
      <c r="P85" s="849"/>
      <c r="Q85" s="849"/>
      <c r="R85" s="849"/>
      <c r="S85" s="849"/>
      <c r="T85" s="849"/>
      <c r="U85" s="849"/>
      <c r="V85" s="849"/>
      <c r="W85" s="849"/>
      <c r="X85" s="849"/>
      <c r="Y85" s="841"/>
    </row>
    <row r="86" spans="1:25" s="851" customFormat="1">
      <c r="A86" s="288"/>
      <c r="B86" s="841"/>
      <c r="P86" s="849"/>
      <c r="Q86" s="849"/>
      <c r="R86" s="849"/>
      <c r="S86" s="849"/>
      <c r="T86" s="849"/>
      <c r="U86" s="849"/>
      <c r="V86" s="849"/>
      <c r="W86" s="849"/>
      <c r="X86" s="849"/>
      <c r="Y86" s="841"/>
    </row>
    <row r="87" spans="1:25" s="851" customFormat="1">
      <c r="A87" s="288"/>
      <c r="B87" s="841"/>
      <c r="P87" s="849"/>
      <c r="Q87" s="849"/>
      <c r="R87" s="849"/>
      <c r="S87" s="849"/>
      <c r="T87" s="849"/>
      <c r="U87" s="849"/>
      <c r="V87" s="849"/>
      <c r="W87" s="849"/>
      <c r="X87" s="849"/>
      <c r="Y87" s="841"/>
    </row>
    <row r="88" spans="1:25" s="851" customFormat="1">
      <c r="A88" s="288"/>
      <c r="B88" s="841"/>
      <c r="P88" s="849"/>
      <c r="Q88" s="849"/>
      <c r="R88" s="849"/>
      <c r="S88" s="849"/>
      <c r="T88" s="849"/>
      <c r="U88" s="849"/>
      <c r="V88" s="849"/>
      <c r="W88" s="849"/>
      <c r="X88" s="849"/>
      <c r="Y88" s="841"/>
    </row>
    <row r="89" spans="1:25" s="851" customFormat="1">
      <c r="A89" s="288"/>
      <c r="B89" s="841"/>
      <c r="P89" s="849"/>
      <c r="Q89" s="849"/>
      <c r="R89" s="849"/>
      <c r="S89" s="849"/>
      <c r="T89" s="849"/>
      <c r="U89" s="849"/>
      <c r="V89" s="849"/>
      <c r="W89" s="849"/>
      <c r="X89" s="849"/>
      <c r="Y89" s="841"/>
    </row>
    <row r="90" spans="1:25" s="851" customFormat="1">
      <c r="A90" s="288"/>
      <c r="B90" s="841"/>
      <c r="P90" s="849"/>
      <c r="Q90" s="849"/>
      <c r="R90" s="849"/>
      <c r="S90" s="849"/>
      <c r="T90" s="849"/>
      <c r="U90" s="849"/>
      <c r="V90" s="849"/>
      <c r="W90" s="849"/>
      <c r="X90" s="849"/>
      <c r="Y90" s="841"/>
    </row>
    <row r="91" spans="1:25" s="851" customFormat="1">
      <c r="A91" s="288"/>
      <c r="B91" s="841"/>
      <c r="P91" s="849"/>
      <c r="Q91" s="849"/>
      <c r="R91" s="849"/>
      <c r="S91" s="849"/>
      <c r="T91" s="849"/>
      <c r="U91" s="849"/>
      <c r="V91" s="849"/>
      <c r="W91" s="849"/>
      <c r="X91" s="849"/>
      <c r="Y91" s="841"/>
    </row>
    <row r="92" spans="1:25" s="851" customFormat="1">
      <c r="A92" s="288"/>
      <c r="B92" s="841"/>
      <c r="P92" s="849"/>
      <c r="Q92" s="849"/>
      <c r="R92" s="849"/>
      <c r="S92" s="849"/>
      <c r="T92" s="849"/>
      <c r="U92" s="849"/>
      <c r="V92" s="849"/>
      <c r="W92" s="849"/>
      <c r="X92" s="849"/>
      <c r="Y92" s="841"/>
    </row>
    <row r="93" spans="1:25" s="851" customFormat="1">
      <c r="A93" s="288"/>
      <c r="B93" s="841"/>
      <c r="P93" s="849"/>
      <c r="Q93" s="849"/>
      <c r="R93" s="849"/>
      <c r="S93" s="849"/>
      <c r="T93" s="849"/>
      <c r="U93" s="849"/>
      <c r="V93" s="849"/>
      <c r="W93" s="849"/>
      <c r="X93" s="849"/>
      <c r="Y93" s="841"/>
    </row>
    <row r="94" spans="1:25" s="851" customFormat="1">
      <c r="A94" s="288"/>
      <c r="B94" s="841"/>
      <c r="P94" s="849"/>
      <c r="Q94" s="849"/>
      <c r="R94" s="849"/>
      <c r="S94" s="849"/>
      <c r="T94" s="849"/>
      <c r="U94" s="849"/>
      <c r="V94" s="849"/>
      <c r="W94" s="849"/>
      <c r="X94" s="849"/>
      <c r="Y94" s="841"/>
    </row>
    <row r="95" spans="1:25" s="851" customFormat="1">
      <c r="A95" s="288"/>
      <c r="B95" s="841"/>
      <c r="P95" s="849"/>
      <c r="Q95" s="849"/>
      <c r="R95" s="849"/>
      <c r="S95" s="849"/>
      <c r="T95" s="849"/>
      <c r="U95" s="849"/>
      <c r="V95" s="849"/>
      <c r="W95" s="849"/>
      <c r="X95" s="849"/>
      <c r="Y95" s="841"/>
    </row>
    <row r="96" spans="1:25" s="851" customFormat="1">
      <c r="A96" s="288"/>
      <c r="B96" s="841"/>
      <c r="P96" s="849"/>
      <c r="Q96" s="849"/>
      <c r="R96" s="849"/>
      <c r="S96" s="849"/>
      <c r="T96" s="849"/>
      <c r="U96" s="849"/>
      <c r="V96" s="849"/>
      <c r="W96" s="849"/>
      <c r="X96" s="849"/>
      <c r="Y96" s="841"/>
    </row>
    <row r="97" spans="1:25">
      <c r="P97" s="849"/>
      <c r="Q97" s="849"/>
      <c r="R97" s="849"/>
      <c r="S97" s="849"/>
      <c r="T97" s="849"/>
      <c r="U97" s="849"/>
      <c r="V97" s="849"/>
      <c r="W97" s="849"/>
      <c r="X97" s="849"/>
    </row>
    <row r="98" spans="1:25">
      <c r="P98" s="849"/>
      <c r="Q98" s="849"/>
      <c r="R98" s="849"/>
      <c r="S98" s="849"/>
      <c r="T98" s="849"/>
      <c r="U98" s="849"/>
      <c r="V98" s="849"/>
      <c r="W98" s="849"/>
      <c r="X98" s="849"/>
    </row>
    <row r="99" spans="1:25" s="851" customFormat="1">
      <c r="A99" s="288"/>
      <c r="B99" s="841"/>
      <c r="P99" s="849"/>
      <c r="Q99" s="849"/>
      <c r="R99" s="849"/>
      <c r="S99" s="849"/>
      <c r="T99" s="849"/>
      <c r="U99" s="849"/>
      <c r="V99" s="849"/>
      <c r="W99" s="849"/>
      <c r="X99" s="849"/>
      <c r="Y99" s="841"/>
    </row>
    <row r="100" spans="1:25" s="851" customFormat="1">
      <c r="A100" s="288"/>
      <c r="B100" s="841"/>
      <c r="P100" s="849"/>
      <c r="Q100" s="849"/>
      <c r="R100" s="849"/>
      <c r="S100" s="849"/>
      <c r="T100" s="849"/>
      <c r="U100" s="849"/>
      <c r="V100" s="849"/>
      <c r="W100" s="849"/>
      <c r="X100" s="849"/>
      <c r="Y100" s="841"/>
    </row>
    <row r="101" spans="1:25" s="851" customFormat="1">
      <c r="A101" s="288"/>
      <c r="B101" s="841"/>
      <c r="P101" s="849"/>
      <c r="Q101" s="849"/>
      <c r="R101" s="849"/>
      <c r="S101" s="849"/>
      <c r="T101" s="849"/>
      <c r="U101" s="849"/>
      <c r="V101" s="849"/>
      <c r="W101" s="849"/>
      <c r="X101" s="849"/>
      <c r="Y101" s="841"/>
    </row>
    <row r="102" spans="1:25" s="851" customFormat="1">
      <c r="A102" s="288"/>
      <c r="B102" s="841"/>
      <c r="P102" s="849"/>
      <c r="Q102" s="849"/>
      <c r="R102" s="849"/>
      <c r="S102" s="849"/>
      <c r="T102" s="849"/>
      <c r="U102" s="849"/>
      <c r="V102" s="849"/>
      <c r="W102" s="849"/>
      <c r="X102" s="849"/>
      <c r="Y102" s="841"/>
    </row>
    <row r="103" spans="1:25" s="851" customFormat="1">
      <c r="A103" s="288"/>
      <c r="B103" s="841"/>
      <c r="P103" s="849"/>
      <c r="Q103" s="849"/>
      <c r="R103" s="849"/>
      <c r="S103" s="849"/>
      <c r="T103" s="849"/>
      <c r="U103" s="849"/>
      <c r="V103" s="849"/>
      <c r="W103" s="849"/>
      <c r="X103" s="849"/>
      <c r="Y103" s="841"/>
    </row>
    <row r="104" spans="1:25" s="851" customFormat="1">
      <c r="A104" s="288"/>
      <c r="B104" s="841"/>
      <c r="P104" s="849"/>
      <c r="Q104" s="849"/>
      <c r="R104" s="849"/>
      <c r="S104" s="849"/>
      <c r="T104" s="849"/>
      <c r="U104" s="849"/>
      <c r="V104" s="849"/>
      <c r="W104" s="849"/>
      <c r="X104" s="849"/>
      <c r="Y104" s="841"/>
    </row>
    <row r="105" spans="1:25" s="851" customFormat="1">
      <c r="A105" s="288"/>
      <c r="B105" s="841"/>
      <c r="P105" s="849"/>
      <c r="Q105" s="849"/>
      <c r="R105" s="849"/>
      <c r="S105" s="849"/>
      <c r="T105" s="849"/>
      <c r="U105" s="849"/>
      <c r="V105" s="849"/>
      <c r="W105" s="849"/>
      <c r="X105" s="849"/>
      <c r="Y105" s="841"/>
    </row>
  </sheetData>
  <mergeCells count="2">
    <mergeCell ref="B6:O6"/>
    <mergeCell ref="B11:O11"/>
  </mergeCells>
  <hyperlinks>
    <hyperlink ref="A1" location="INDICE!A1" display="Indice"/>
  </hyperlinks>
  <printOptions horizontalCentered="1"/>
  <pageMargins left="0.39370078740157483" right="0.39370078740157483" top="0.19685039370078741" bottom="0.19685039370078741" header="0.15748031496062992" footer="0"/>
  <pageSetup paperSize="9" scale="26" orientation="portrait" r:id="rId1"/>
  <headerFooter scaleWithDoc="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F150"/>
  <sheetViews>
    <sheetView showGridLines="0" showRuler="0" zoomScale="85" zoomScaleNormal="85" zoomScaleSheetLayoutView="85" workbookViewId="0"/>
  </sheetViews>
  <sheetFormatPr baseColWidth="10" defaultColWidth="11.42578125" defaultRowHeight="12.75"/>
  <cols>
    <col min="1" max="1" width="6.85546875" style="56" customWidth="1"/>
    <col min="2" max="2" width="94" style="56" customWidth="1"/>
    <col min="3" max="3" width="19.5703125" style="56" customWidth="1"/>
    <col min="4" max="4" width="19.7109375" style="56" customWidth="1"/>
    <col min="5" max="5" width="18.85546875" style="107" customWidth="1"/>
    <col min="6" max="6" width="10.42578125" style="56" bestFit="1" customWidth="1"/>
    <col min="7" max="7" width="12.42578125" style="56" bestFit="1" customWidth="1"/>
    <col min="8" max="16384" width="11.42578125" style="56"/>
  </cols>
  <sheetData>
    <row r="1" spans="1:5" ht="14.25">
      <c r="A1" s="54" t="s">
        <v>216</v>
      </c>
      <c r="B1" s="55"/>
      <c r="E1" s="57"/>
    </row>
    <row r="2" spans="1:5" ht="15" customHeight="1">
      <c r="A2" s="54"/>
      <c r="B2" s="4" t="s">
        <v>696</v>
      </c>
      <c r="C2" s="58"/>
      <c r="D2" s="59"/>
      <c r="E2" s="57"/>
    </row>
    <row r="3" spans="1:5" ht="15" customHeight="1">
      <c r="A3" s="60"/>
      <c r="B3" s="61" t="s">
        <v>299</v>
      </c>
      <c r="C3" s="59"/>
      <c r="D3" s="62"/>
      <c r="E3" s="57"/>
    </row>
    <row r="4" spans="1:5" s="63" customFormat="1" ht="12">
      <c r="B4" s="64"/>
      <c r="C4" s="65"/>
      <c r="D4" s="65"/>
      <c r="E4" s="57"/>
    </row>
    <row r="5" spans="1:5" s="63" customFormat="1" ht="12">
      <c r="B5" s="66"/>
      <c r="C5" s="66"/>
      <c r="D5" s="67"/>
      <c r="E5" s="57"/>
    </row>
    <row r="6" spans="1:5" ht="16.5">
      <c r="B6" s="1249" t="s">
        <v>481</v>
      </c>
      <c r="C6" s="1249"/>
      <c r="D6" s="1249"/>
      <c r="E6" s="57"/>
    </row>
    <row r="7" spans="1:5" ht="15.75">
      <c r="B7" s="1250" t="s">
        <v>272</v>
      </c>
      <c r="C7" s="1250"/>
      <c r="D7" s="1250"/>
      <c r="E7" s="57"/>
    </row>
    <row r="8" spans="1:5" s="63" customFormat="1" ht="12">
      <c r="B8" s="66"/>
      <c r="C8" s="68"/>
      <c r="D8" s="68"/>
      <c r="E8" s="57"/>
    </row>
    <row r="9" spans="1:5" s="63" customFormat="1" ht="12">
      <c r="B9" s="65"/>
      <c r="C9" s="65"/>
      <c r="D9" s="65"/>
      <c r="E9" s="57"/>
    </row>
    <row r="10" spans="1:5" ht="13.5" thickBot="1">
      <c r="B10" s="59" t="s">
        <v>868</v>
      </c>
      <c r="C10" s="62"/>
      <c r="D10" s="62"/>
      <c r="E10" s="57"/>
    </row>
    <row r="11" spans="1:5" ht="15.75" thickTop="1" thickBot="1">
      <c r="B11" s="69"/>
      <c r="C11" s="70" t="s">
        <v>269</v>
      </c>
      <c r="D11" s="70" t="s">
        <v>270</v>
      </c>
      <c r="E11" s="57"/>
    </row>
    <row r="12" spans="1:5" ht="13.5" thickTop="1">
      <c r="B12" s="71"/>
      <c r="C12" s="72"/>
      <c r="D12" s="72"/>
      <c r="E12" s="57"/>
    </row>
    <row r="13" spans="1:5" ht="16.5">
      <c r="B13" s="73" t="s">
        <v>610</v>
      </c>
      <c r="C13" s="74">
        <f>+C16+C82</f>
        <v>355735956.11432391</v>
      </c>
      <c r="D13" s="74">
        <f>+D16+D82</f>
        <v>35123589626.947769</v>
      </c>
      <c r="E13" s="75"/>
    </row>
    <row r="14" spans="1:5" ht="13.5" thickBot="1">
      <c r="B14" s="76"/>
      <c r="C14" s="77"/>
      <c r="D14" s="77"/>
      <c r="E14" s="75"/>
    </row>
    <row r="15" spans="1:5" ht="13.5" thickTop="1">
      <c r="B15" s="71"/>
      <c r="C15" s="72"/>
      <c r="D15" s="72"/>
      <c r="E15" s="75"/>
    </row>
    <row r="16" spans="1:5" ht="15.75">
      <c r="B16" s="78" t="s">
        <v>626</v>
      </c>
      <c r="C16" s="79">
        <f>+C19+C59+C64</f>
        <v>342620088.04056281</v>
      </c>
      <c r="D16" s="79">
        <f>+D19+D59+D64</f>
        <v>33828594392.684967</v>
      </c>
      <c r="E16" s="75"/>
    </row>
    <row r="17" spans="2:5" ht="13.5" thickBot="1">
      <c r="B17" s="76"/>
      <c r="C17" s="77"/>
      <c r="D17" s="77"/>
      <c r="E17" s="75"/>
    </row>
    <row r="18" spans="2:5" s="82" customFormat="1" ht="12.75" customHeight="1" thickTop="1">
      <c r="B18" s="80"/>
      <c r="C18" s="81"/>
      <c r="D18" s="81"/>
      <c r="E18" s="75"/>
    </row>
    <row r="19" spans="2:5" s="84" customFormat="1" ht="15.75">
      <c r="B19" s="78" t="s">
        <v>627</v>
      </c>
      <c r="C19" s="83">
        <f>+C21+C54</f>
        <v>340061300.8223809</v>
      </c>
      <c r="D19" s="83">
        <f>+D21+D54</f>
        <v>33575952536.697777</v>
      </c>
      <c r="E19" s="75"/>
    </row>
    <row r="20" spans="2:5">
      <c r="B20" s="22"/>
      <c r="C20" s="85"/>
      <c r="D20" s="85"/>
      <c r="E20" s="75"/>
    </row>
    <row r="21" spans="2:5" s="60" customFormat="1" ht="15">
      <c r="B21" s="86" t="s">
        <v>222</v>
      </c>
      <c r="C21" s="87">
        <f>+C23+C27+C29+C52</f>
        <v>316173084.4072361</v>
      </c>
      <c r="D21" s="87">
        <f>+D23+D27+D29+D52</f>
        <v>31217349488.948456</v>
      </c>
      <c r="E21" s="75"/>
    </row>
    <row r="22" spans="2:5">
      <c r="B22" s="88"/>
      <c r="C22" s="89"/>
      <c r="D22" s="89"/>
      <c r="E22" s="75"/>
    </row>
    <row r="23" spans="2:5" ht="15">
      <c r="B23" s="90" t="s">
        <v>300</v>
      </c>
      <c r="C23" s="91">
        <f>+C24+C25</f>
        <v>223538489.85921568</v>
      </c>
      <c r="D23" s="91">
        <f>+D24+D25</f>
        <v>22071072796.24966</v>
      </c>
      <c r="E23" s="75"/>
    </row>
    <row r="24" spans="2:5">
      <c r="B24" s="22" t="s">
        <v>267</v>
      </c>
      <c r="C24" s="92">
        <v>55630559.374693289</v>
      </c>
      <c r="D24" s="92">
        <v>5492683279.860342</v>
      </c>
      <c r="E24" s="75"/>
    </row>
    <row r="25" spans="2:5">
      <c r="B25" s="25" t="s">
        <v>107</v>
      </c>
      <c r="C25" s="92">
        <v>167907930.4845224</v>
      </c>
      <c r="D25" s="92">
        <v>16578389516.389318</v>
      </c>
      <c r="E25" s="75"/>
    </row>
    <row r="26" spans="2:5">
      <c r="B26" s="93"/>
      <c r="C26" s="89"/>
      <c r="D26" s="89"/>
      <c r="E26" s="75"/>
    </row>
    <row r="27" spans="2:5" ht="15">
      <c r="B27" s="90" t="s">
        <v>400</v>
      </c>
      <c r="C27" s="94">
        <v>10061943.058107773</v>
      </c>
      <c r="D27" s="94">
        <v>993465947.84227097</v>
      </c>
      <c r="E27" s="75"/>
    </row>
    <row r="28" spans="2:5">
      <c r="B28" s="93"/>
      <c r="C28" s="89"/>
      <c r="D28" s="89"/>
      <c r="E28" s="75"/>
    </row>
    <row r="29" spans="2:5" ht="15">
      <c r="B29" s="90" t="s">
        <v>52</v>
      </c>
      <c r="C29" s="94">
        <f>+C31+C33+C44+C46+C48+C50</f>
        <v>77326284.953223541</v>
      </c>
      <c r="D29" s="94">
        <f>+D31+D33+D44+D46+D48+D50</f>
        <v>7634810744.8565273</v>
      </c>
      <c r="E29" s="75"/>
    </row>
    <row r="30" spans="2:5">
      <c r="B30" s="93"/>
      <c r="C30" s="89"/>
      <c r="D30" s="89"/>
      <c r="E30" s="75"/>
    </row>
    <row r="31" spans="2:5">
      <c r="B31" s="93" t="s">
        <v>257</v>
      </c>
      <c r="C31" s="95">
        <v>711511.65047191153</v>
      </c>
      <c r="D31" s="95">
        <v>70251102.809344187</v>
      </c>
      <c r="E31" s="75"/>
    </row>
    <row r="32" spans="2:5">
      <c r="B32" s="93"/>
      <c r="C32" s="89"/>
      <c r="D32" s="89"/>
      <c r="E32" s="75"/>
    </row>
    <row r="33" spans="2:5">
      <c r="B33" s="93" t="s">
        <v>265</v>
      </c>
      <c r="C33" s="89">
        <f>SUM(C34:C42)</f>
        <v>68063589.892435417</v>
      </c>
      <c r="D33" s="89">
        <f>SUM(D34:D42)</f>
        <v>6720258548.0296106</v>
      </c>
      <c r="E33" s="75"/>
    </row>
    <row r="34" spans="2:5">
      <c r="B34" s="22" t="s">
        <v>525</v>
      </c>
      <c r="C34" s="92">
        <v>6822.1453700000002</v>
      </c>
      <c r="D34" s="92">
        <v>673584.52310694999</v>
      </c>
      <c r="E34" s="75"/>
    </row>
    <row r="35" spans="2:5">
      <c r="B35" s="22" t="s">
        <v>261</v>
      </c>
      <c r="C35" s="92">
        <v>7805008.6167540029</v>
      </c>
      <c r="D35" s="92">
        <v>770627525.77520645</v>
      </c>
      <c r="E35" s="75"/>
    </row>
    <row r="36" spans="2:5">
      <c r="B36" s="22" t="s">
        <v>260</v>
      </c>
      <c r="C36" s="92">
        <v>13246590.581485998</v>
      </c>
      <c r="D36" s="92">
        <v>1307902121.06302</v>
      </c>
      <c r="E36" s="75"/>
    </row>
    <row r="37" spans="2:5">
      <c r="B37" s="22" t="s">
        <v>262</v>
      </c>
      <c r="C37" s="92">
        <v>367188.01069999998</v>
      </c>
      <c r="D37" s="92">
        <v>36254308.2364645</v>
      </c>
      <c r="E37" s="75"/>
    </row>
    <row r="38" spans="2:5">
      <c r="B38" s="22" t="s">
        <v>263</v>
      </c>
      <c r="C38" s="92">
        <v>36666.191611053822</v>
      </c>
      <c r="D38" s="92">
        <v>3620236.428717399</v>
      </c>
      <c r="E38" s="75"/>
    </row>
    <row r="39" spans="2:5">
      <c r="B39" s="22" t="s">
        <v>276</v>
      </c>
      <c r="C39" s="92">
        <v>3315558.1231099996</v>
      </c>
      <c r="D39" s="92">
        <v>327361631.2852658</v>
      </c>
      <c r="E39" s="75"/>
    </row>
    <row r="40" spans="2:5">
      <c r="B40" s="22" t="s">
        <v>482</v>
      </c>
      <c r="C40" s="92">
        <v>97479.444090000005</v>
      </c>
      <c r="D40" s="92">
        <v>9624632.9122261498</v>
      </c>
      <c r="E40" s="75"/>
    </row>
    <row r="41" spans="2:5">
      <c r="B41" s="22" t="s">
        <v>576</v>
      </c>
      <c r="C41" s="92">
        <v>43092415.116934359</v>
      </c>
      <c r="D41" s="92">
        <v>4254729606.5705137</v>
      </c>
      <c r="E41" s="75"/>
    </row>
    <row r="42" spans="2:5">
      <c r="B42" s="22" t="s">
        <v>594</v>
      </c>
      <c r="C42" s="92">
        <v>95861.662379999994</v>
      </c>
      <c r="D42" s="92">
        <v>9464901.2350893002</v>
      </c>
      <c r="E42" s="75"/>
    </row>
    <row r="43" spans="2:5">
      <c r="B43" s="96"/>
      <c r="C43" s="97"/>
      <c r="D43" s="97"/>
      <c r="E43" s="75"/>
    </row>
    <row r="44" spans="2:5">
      <c r="B44" s="93" t="s">
        <v>264</v>
      </c>
      <c r="C44" s="95">
        <v>4647416.4464222826</v>
      </c>
      <c r="D44" s="89">
        <v>458862662.83750409</v>
      </c>
      <c r="E44" s="75"/>
    </row>
    <row r="45" spans="2:5">
      <c r="B45" s="96"/>
      <c r="C45" s="98"/>
      <c r="D45" s="98"/>
      <c r="E45" s="75"/>
    </row>
    <row r="46" spans="2:5">
      <c r="B46" s="93" t="s">
        <v>266</v>
      </c>
      <c r="C46" s="95">
        <v>1818368.8482260893</v>
      </c>
      <c r="D46" s="95">
        <v>179536648.22960293</v>
      </c>
      <c r="E46" s="75"/>
    </row>
    <row r="47" spans="2:5">
      <c r="B47" s="96"/>
      <c r="C47" s="98"/>
      <c r="D47" s="98"/>
      <c r="E47" s="75"/>
    </row>
    <row r="48" spans="2:5">
      <c r="B48" s="93" t="s">
        <v>346</v>
      </c>
      <c r="C48" s="95">
        <v>1726713.0525717256</v>
      </c>
      <c r="D48" s="95">
        <v>170487013.24566934</v>
      </c>
      <c r="E48" s="75"/>
    </row>
    <row r="49" spans="2:6">
      <c r="B49" s="96"/>
      <c r="C49" s="99"/>
      <c r="D49" s="99"/>
      <c r="E49" s="75"/>
    </row>
    <row r="50" spans="2:6">
      <c r="B50" s="93" t="s">
        <v>364</v>
      </c>
      <c r="C50" s="95">
        <v>358685.06309612456</v>
      </c>
      <c r="D50" s="95">
        <v>35414769.70479586</v>
      </c>
      <c r="E50" s="75"/>
    </row>
    <row r="51" spans="2:6">
      <c r="B51" s="93"/>
      <c r="C51" s="95"/>
      <c r="D51" s="95"/>
      <c r="E51" s="75"/>
    </row>
    <row r="52" spans="2:6" ht="15">
      <c r="B52" s="90" t="s">
        <v>235</v>
      </c>
      <c r="C52" s="94">
        <v>5246366.5366891176</v>
      </c>
      <c r="D52" s="94">
        <v>518000000</v>
      </c>
      <c r="E52" s="75"/>
    </row>
    <row r="53" spans="2:6" ht="15">
      <c r="B53" s="100"/>
      <c r="C53" s="101"/>
      <c r="D53" s="101"/>
      <c r="E53" s="75"/>
    </row>
    <row r="54" spans="2:6" s="60" customFormat="1" ht="15.75">
      <c r="B54" s="102" t="s">
        <v>338</v>
      </c>
      <c r="C54" s="83">
        <f>SUM(C55:C57)</f>
        <v>23888216.415144797</v>
      </c>
      <c r="D54" s="83">
        <f>SUM(D55:D57)</f>
        <v>2358603047.7493215</v>
      </c>
      <c r="E54" s="75"/>
    </row>
    <row r="55" spans="2:6">
      <c r="B55" s="93"/>
      <c r="C55" s="103"/>
      <c r="D55" s="89"/>
      <c r="E55" s="75"/>
    </row>
    <row r="56" spans="2:6">
      <c r="B56" s="93" t="s">
        <v>273</v>
      </c>
      <c r="C56" s="103">
        <v>5115200.7270876588</v>
      </c>
      <c r="D56" s="89">
        <v>505049343.78899997</v>
      </c>
      <c r="E56" s="75"/>
    </row>
    <row r="57" spans="2:6">
      <c r="B57" s="104" t="s">
        <v>597</v>
      </c>
      <c r="C57" s="105">
        <v>18773015.68805714</v>
      </c>
      <c r="D57" s="95">
        <v>1853553703.9603217</v>
      </c>
      <c r="E57" s="75"/>
    </row>
    <row r="58" spans="2:6">
      <c r="B58" s="93"/>
      <c r="C58" s="103"/>
      <c r="D58" s="89"/>
      <c r="E58" s="75"/>
    </row>
    <row r="59" spans="2:6" ht="15.75">
      <c r="B59" s="106" t="s">
        <v>701</v>
      </c>
      <c r="C59" s="83">
        <f>+C61+C62</f>
        <v>105086.82118610787</v>
      </c>
      <c r="D59" s="83">
        <f>+D61+D62</f>
        <v>10375747.289810361</v>
      </c>
      <c r="E59" s="75"/>
    </row>
    <row r="60" spans="2:6">
      <c r="B60" s="93"/>
      <c r="C60" s="89"/>
      <c r="D60" s="89"/>
      <c r="E60" s="75"/>
    </row>
    <row r="61" spans="2:6">
      <c r="B61" s="93" t="s">
        <v>271</v>
      </c>
      <c r="C61" s="89">
        <v>96586.671749658301</v>
      </c>
      <c r="D61" s="89">
        <v>9536485.0352025125</v>
      </c>
      <c r="E61" s="75"/>
    </row>
    <row r="62" spans="2:6">
      <c r="B62" s="93" t="s">
        <v>714</v>
      </c>
      <c r="C62" s="89">
        <v>8500.1494364495757</v>
      </c>
      <c r="D62" s="89">
        <v>839262.25460784882</v>
      </c>
      <c r="E62" s="75"/>
    </row>
    <row r="63" spans="2:6">
      <c r="B63" s="93"/>
      <c r="C63" s="89"/>
      <c r="D63" s="89"/>
      <c r="E63" s="75"/>
    </row>
    <row r="64" spans="2:6" ht="15.75">
      <c r="B64" s="106" t="s">
        <v>715</v>
      </c>
      <c r="C64" s="83">
        <f>+C66+C71+C76</f>
        <v>2453700.3969958001</v>
      </c>
      <c r="D64" s="83">
        <f>+D66+D71+D76</f>
        <v>242266108.6973803</v>
      </c>
      <c r="E64" s="1232"/>
      <c r="F64" s="1230"/>
    </row>
    <row r="65" spans="2:5" ht="15.75">
      <c r="B65" s="108"/>
      <c r="C65" s="109"/>
      <c r="D65" s="109"/>
    </row>
    <row r="66" spans="2:5" s="111" customFormat="1" ht="12.75" customHeight="1">
      <c r="B66" s="102" t="s">
        <v>394</v>
      </c>
      <c r="C66" s="110">
        <f>+C68+C69</f>
        <v>1064015.4654120645</v>
      </c>
      <c r="D66" s="110">
        <f>+D68+D69</f>
        <v>105055566.97746018</v>
      </c>
    </row>
    <row r="67" spans="2:5" s="82" customFormat="1">
      <c r="B67" s="112"/>
      <c r="C67" s="113"/>
      <c r="D67" s="114"/>
    </row>
    <row r="68" spans="2:5" s="82" customFormat="1" ht="12.75" customHeight="1">
      <c r="B68" s="112" t="s">
        <v>267</v>
      </c>
      <c r="C68" s="115">
        <v>45972.468491326443</v>
      </c>
      <c r="D68" s="116">
        <v>4539091.6764911162</v>
      </c>
    </row>
    <row r="69" spans="2:5" s="82" customFormat="1">
      <c r="B69" s="112" t="s">
        <v>395</v>
      </c>
      <c r="C69" s="115">
        <v>1018042.996920738</v>
      </c>
      <c r="D69" s="116">
        <v>100516475.30096906</v>
      </c>
    </row>
    <row r="70" spans="2:5" s="82" customFormat="1">
      <c r="B70" s="117"/>
      <c r="C70" s="118"/>
      <c r="D70" s="119"/>
      <c r="E70" s="107"/>
    </row>
    <row r="71" spans="2:5" s="111" customFormat="1" ht="12.75" customHeight="1">
      <c r="B71" s="120" t="s">
        <v>503</v>
      </c>
      <c r="C71" s="110">
        <f>+C73+C74</f>
        <v>868960.07238301705</v>
      </c>
      <c r="D71" s="110">
        <f>+D73+D74</f>
        <v>85796772.746737182</v>
      </c>
      <c r="E71" s="107"/>
    </row>
    <row r="72" spans="2:5" s="82" customFormat="1">
      <c r="B72" s="112"/>
      <c r="C72" s="113"/>
      <c r="D72" s="114"/>
      <c r="E72" s="107"/>
    </row>
    <row r="73" spans="2:5" s="82" customFormat="1" ht="12.75" customHeight="1">
      <c r="B73" s="112" t="s">
        <v>267</v>
      </c>
      <c r="C73" s="118">
        <v>1388.4345092015999</v>
      </c>
      <c r="D73" s="119">
        <v>137087.08126601996</v>
      </c>
      <c r="E73" s="107"/>
    </row>
    <row r="74" spans="2:5" s="82" customFormat="1">
      <c r="B74" s="112" t="s">
        <v>395</v>
      </c>
      <c r="C74" s="118">
        <v>867571.63787381549</v>
      </c>
      <c r="D74" s="119">
        <v>85659685.665471166</v>
      </c>
      <c r="E74" s="107"/>
    </row>
    <row r="75" spans="2:5" s="82" customFormat="1">
      <c r="B75" s="22"/>
      <c r="C75" s="89"/>
      <c r="D75" s="89"/>
      <c r="E75" s="107"/>
    </row>
    <row r="76" spans="2:5" s="111" customFormat="1" ht="15">
      <c r="B76" s="120" t="s">
        <v>716</v>
      </c>
      <c r="C76" s="110">
        <f>+C78+C79</f>
        <v>520724.8592007187</v>
      </c>
      <c r="D76" s="110">
        <f>+D78+D79</f>
        <v>51413768.973182954</v>
      </c>
      <c r="E76" s="107"/>
    </row>
    <row r="77" spans="2:5" s="82" customFormat="1">
      <c r="B77" s="22"/>
      <c r="C77" s="89"/>
      <c r="D77" s="89"/>
      <c r="E77" s="107"/>
    </row>
    <row r="78" spans="2:5" s="82" customFormat="1">
      <c r="B78" s="112" t="s">
        <v>267</v>
      </c>
      <c r="C78" s="121">
        <v>6473.8732775898916</v>
      </c>
      <c r="D78" s="99">
        <v>639197.87806283799</v>
      </c>
      <c r="E78" s="107"/>
    </row>
    <row r="79" spans="2:5" s="82" customFormat="1">
      <c r="B79" s="112" t="s">
        <v>395</v>
      </c>
      <c r="C79" s="121">
        <v>514250.98592312878</v>
      </c>
      <c r="D79" s="99">
        <v>50774571.095120117</v>
      </c>
      <c r="E79" s="107"/>
    </row>
    <row r="80" spans="2:5" s="82" customFormat="1" ht="13.5" thickBot="1">
      <c r="B80" s="76"/>
      <c r="C80" s="122"/>
      <c r="D80" s="122"/>
      <c r="E80" s="107"/>
    </row>
    <row r="81" spans="2:5" ht="12.75" customHeight="1" thickTop="1">
      <c r="B81" s="22"/>
      <c r="C81" s="89"/>
      <c r="D81" s="89"/>
    </row>
    <row r="82" spans="2:5" ht="12.75" customHeight="1">
      <c r="B82" s="78" t="s">
        <v>717</v>
      </c>
      <c r="C82" s="79">
        <v>13115868.0737611</v>
      </c>
      <c r="D82" s="79">
        <v>1294995234.2628021</v>
      </c>
    </row>
    <row r="83" spans="2:5" ht="13.5" thickBot="1">
      <c r="B83" s="76"/>
      <c r="C83" s="122"/>
      <c r="D83" s="122"/>
    </row>
    <row r="84" spans="2:5" ht="13.5" thickTop="1">
      <c r="B84" s="22"/>
      <c r="C84" s="89"/>
      <c r="D84" s="89"/>
    </row>
    <row r="85" spans="2:5" ht="12.75" customHeight="1">
      <c r="B85" s="78" t="s">
        <v>718</v>
      </c>
      <c r="C85" s="79">
        <v>1756609.8908395176</v>
      </c>
      <c r="D85" s="79">
        <v>173438877.57203975</v>
      </c>
    </row>
    <row r="86" spans="2:5" ht="16.5">
      <c r="B86" s="123"/>
      <c r="C86" s="124"/>
      <c r="D86" s="124"/>
    </row>
    <row r="87" spans="2:5" ht="12.75" customHeight="1">
      <c r="B87" s="13" t="s">
        <v>628</v>
      </c>
      <c r="C87" s="83">
        <f>+C16-C85</f>
        <v>340863478.14972329</v>
      </c>
      <c r="D87" s="83">
        <f>+D16-D85</f>
        <v>33655155515.112926</v>
      </c>
    </row>
    <row r="88" spans="2:5" ht="16.5" thickBot="1">
      <c r="B88" s="125"/>
      <c r="C88" s="126"/>
      <c r="D88" s="126"/>
    </row>
    <row r="89" spans="2:5" s="130" customFormat="1" ht="12.75" customHeight="1" thickTop="1">
      <c r="B89" s="127"/>
      <c r="C89" s="128"/>
      <c r="D89" s="129"/>
      <c r="E89" s="57"/>
    </row>
    <row r="90" spans="2:5" ht="12.75" customHeight="1">
      <c r="B90" s="1248" t="s">
        <v>523</v>
      </c>
      <c r="C90" s="1248"/>
      <c r="D90" s="1248"/>
      <c r="E90" s="57"/>
    </row>
    <row r="91" spans="2:5" ht="12.75" customHeight="1">
      <c r="B91" s="1248" t="s">
        <v>595</v>
      </c>
      <c r="C91" s="1248"/>
      <c r="D91" s="1248"/>
      <c r="E91" s="57"/>
    </row>
    <row r="92" spans="2:5" ht="12.75" customHeight="1">
      <c r="B92" s="1248" t="s">
        <v>703</v>
      </c>
      <c r="C92" s="1248"/>
      <c r="D92" s="1248"/>
      <c r="E92" s="57"/>
    </row>
    <row r="93" spans="2:5" ht="12.75" customHeight="1">
      <c r="B93" s="131" t="s">
        <v>723</v>
      </c>
      <c r="C93" s="132"/>
      <c r="D93" s="132"/>
      <c r="E93" s="57"/>
    </row>
    <row r="94" spans="2:5" ht="30.75" customHeight="1">
      <c r="B94" s="1248" t="s">
        <v>719</v>
      </c>
      <c r="C94" s="1248"/>
      <c r="D94" s="1248"/>
      <c r="E94" s="57"/>
    </row>
    <row r="95" spans="2:5" ht="12.75" customHeight="1">
      <c r="B95" s="1248" t="s">
        <v>720</v>
      </c>
      <c r="C95" s="1248"/>
      <c r="D95" s="1248"/>
      <c r="E95" s="57"/>
    </row>
    <row r="96" spans="2:5" ht="25.5" customHeight="1">
      <c r="B96" s="1248" t="s">
        <v>721</v>
      </c>
      <c r="C96" s="1248"/>
      <c r="D96" s="1248"/>
      <c r="E96" s="57"/>
    </row>
    <row r="97" spans="2:5" ht="12.75" customHeight="1">
      <c r="B97" s="1248" t="s">
        <v>722</v>
      </c>
      <c r="C97" s="1248"/>
      <c r="D97" s="1248"/>
      <c r="E97" s="57"/>
    </row>
    <row r="98" spans="2:5" ht="12.75" customHeight="1">
      <c r="B98" s="1248"/>
      <c r="C98" s="1248"/>
      <c r="D98" s="1248"/>
      <c r="E98" s="57"/>
    </row>
    <row r="99" spans="2:5">
      <c r="E99" s="57"/>
    </row>
    <row r="100" spans="2:5">
      <c r="E100" s="57"/>
    </row>
    <row r="101" spans="2:5">
      <c r="E101" s="57"/>
    </row>
    <row r="102" spans="2:5">
      <c r="E102" s="57"/>
    </row>
    <row r="103" spans="2:5">
      <c r="E103" s="57"/>
    </row>
    <row r="104" spans="2:5">
      <c r="E104" s="57"/>
    </row>
    <row r="105" spans="2:5">
      <c r="E105" s="57"/>
    </row>
    <row r="106" spans="2:5">
      <c r="E106" s="57"/>
    </row>
    <row r="107" spans="2:5">
      <c r="E107" s="57"/>
    </row>
    <row r="108" spans="2:5">
      <c r="E108" s="57"/>
    </row>
    <row r="109" spans="2:5">
      <c r="E109" s="57"/>
    </row>
    <row r="110" spans="2:5">
      <c r="E110" s="57"/>
    </row>
    <row r="111" spans="2:5">
      <c r="E111" s="57"/>
    </row>
    <row r="112" spans="2:5">
      <c r="E112" s="57"/>
    </row>
    <row r="113" spans="5:5">
      <c r="E113" s="57"/>
    </row>
    <row r="114" spans="5:5">
      <c r="E114" s="57"/>
    </row>
    <row r="115" spans="5:5">
      <c r="E115" s="57"/>
    </row>
    <row r="116" spans="5:5">
      <c r="E116" s="57"/>
    </row>
    <row r="117" spans="5:5">
      <c r="E117" s="57"/>
    </row>
    <row r="118" spans="5:5">
      <c r="E118" s="57"/>
    </row>
    <row r="119" spans="5:5">
      <c r="E119" s="57"/>
    </row>
    <row r="120" spans="5:5">
      <c r="E120" s="57"/>
    </row>
    <row r="121" spans="5:5">
      <c r="E121" s="57"/>
    </row>
    <row r="122" spans="5:5">
      <c r="E122" s="57"/>
    </row>
    <row r="123" spans="5:5">
      <c r="E123" s="57"/>
    </row>
    <row r="124" spans="5:5">
      <c r="E124" s="57"/>
    </row>
    <row r="125" spans="5:5">
      <c r="E125" s="57"/>
    </row>
    <row r="126" spans="5:5">
      <c r="E126" s="57"/>
    </row>
    <row r="127" spans="5:5">
      <c r="E127" s="57"/>
    </row>
    <row r="128" spans="5:5">
      <c r="E128" s="57"/>
    </row>
    <row r="129" spans="5:5">
      <c r="E129" s="57"/>
    </row>
    <row r="130" spans="5:5">
      <c r="E130" s="57"/>
    </row>
    <row r="131" spans="5:5">
      <c r="E131" s="57"/>
    </row>
    <row r="132" spans="5:5">
      <c r="E132" s="57"/>
    </row>
    <row r="133" spans="5:5">
      <c r="E133" s="57"/>
    </row>
    <row r="134" spans="5:5">
      <c r="E134" s="57"/>
    </row>
    <row r="135" spans="5:5">
      <c r="E135" s="57"/>
    </row>
    <row r="136" spans="5:5">
      <c r="E136" s="57"/>
    </row>
    <row r="137" spans="5:5">
      <c r="E137" s="57"/>
    </row>
    <row r="138" spans="5:5">
      <c r="E138" s="57"/>
    </row>
    <row r="139" spans="5:5">
      <c r="E139" s="57"/>
    </row>
    <row r="140" spans="5:5">
      <c r="E140" s="57"/>
    </row>
    <row r="141" spans="5:5">
      <c r="E141" s="57"/>
    </row>
    <row r="142" spans="5:5">
      <c r="E142" s="57"/>
    </row>
    <row r="143" spans="5:5">
      <c r="E143" s="57"/>
    </row>
    <row r="144" spans="5:5">
      <c r="E144" s="57"/>
    </row>
    <row r="145" spans="5:5">
      <c r="E145" s="57"/>
    </row>
    <row r="146" spans="5:5">
      <c r="E146" s="57"/>
    </row>
    <row r="147" spans="5:5">
      <c r="E147" s="57"/>
    </row>
    <row r="148" spans="5:5">
      <c r="E148" s="57"/>
    </row>
    <row r="149" spans="5:5">
      <c r="E149" s="57"/>
    </row>
    <row r="150" spans="5:5">
      <c r="E150" s="57"/>
    </row>
  </sheetData>
  <mergeCells count="10">
    <mergeCell ref="B95:D95"/>
    <mergeCell ref="B96:D96"/>
    <mergeCell ref="B97:D97"/>
    <mergeCell ref="B98:D98"/>
    <mergeCell ref="B6:D6"/>
    <mergeCell ref="B7:D7"/>
    <mergeCell ref="B90:D90"/>
    <mergeCell ref="B91:D91"/>
    <mergeCell ref="B92:D92"/>
    <mergeCell ref="B94:D94"/>
  </mergeCells>
  <hyperlinks>
    <hyperlink ref="A1" location="INDICE!A1" display="Indice"/>
  </hyperlinks>
  <printOptions horizontalCentered="1"/>
  <pageMargins left="0.39370078740157483" right="0.39370078740157483" top="0.19685039370078741" bottom="0.19685039370078741" header="0.15748031496062992" footer="0"/>
  <pageSetup paperSize="9" scale="10" orientation="portrait" horizontalDpi="4294967294" verticalDpi="4294967294" r:id="rId1"/>
  <headerFooter scaleWithDoc="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G135"/>
  <sheetViews>
    <sheetView showGridLines="0" zoomScale="85" zoomScaleNormal="85" zoomScaleSheetLayoutView="86" workbookViewId="0"/>
  </sheetViews>
  <sheetFormatPr baseColWidth="10" defaultColWidth="11.42578125" defaultRowHeight="12.75"/>
  <cols>
    <col min="1" max="1" width="10.42578125" style="405" bestFit="1" customWidth="1"/>
    <col min="2" max="2" width="49.85546875" style="841" customWidth="1"/>
    <col min="3" max="15" width="11.7109375" style="851" customWidth="1"/>
    <col min="16" max="16" width="19" style="841" bestFit="1" customWidth="1"/>
    <col min="17" max="16384" width="11.42578125" style="841"/>
  </cols>
  <sheetData>
    <row r="1" spans="1:33" ht="14.25">
      <c r="A1" s="858" t="s">
        <v>216</v>
      </c>
      <c r="B1" s="839"/>
    </row>
    <row r="2" spans="1:33" ht="15" customHeight="1">
      <c r="A2" s="859"/>
      <c r="B2" s="4" t="s">
        <v>696</v>
      </c>
      <c r="C2" s="860"/>
      <c r="D2" s="312"/>
      <c r="E2" s="312"/>
      <c r="F2" s="312"/>
      <c r="G2" s="312"/>
      <c r="H2" s="312"/>
      <c r="I2" s="312"/>
      <c r="J2" s="312"/>
      <c r="K2" s="312"/>
      <c r="L2" s="312"/>
      <c r="M2" s="312"/>
      <c r="N2" s="312"/>
      <c r="O2" s="842"/>
    </row>
    <row r="3" spans="1:33" ht="15" customHeight="1">
      <c r="A3" s="859"/>
      <c r="B3" s="4" t="s">
        <v>299</v>
      </c>
      <c r="C3" s="860"/>
      <c r="D3" s="843"/>
      <c r="E3" s="843"/>
      <c r="F3" s="843"/>
      <c r="G3" s="843"/>
      <c r="H3" s="843"/>
      <c r="I3" s="843"/>
      <c r="J3" s="843"/>
      <c r="K3" s="843"/>
      <c r="L3" s="843"/>
      <c r="M3" s="843"/>
      <c r="N3" s="843"/>
      <c r="O3" s="843"/>
    </row>
    <row r="4" spans="1:33" s="844" customFormat="1">
      <c r="A4" s="633"/>
      <c r="B4" s="842"/>
      <c r="C4" s="840"/>
      <c r="D4" s="840"/>
      <c r="E4" s="840"/>
      <c r="F4" s="840"/>
      <c r="G4" s="840"/>
      <c r="H4" s="840"/>
      <c r="I4" s="840"/>
      <c r="J4" s="840"/>
      <c r="K4" s="840"/>
      <c r="L4" s="840"/>
      <c r="M4" s="840"/>
      <c r="N4" s="840"/>
      <c r="O4" s="840"/>
    </row>
    <row r="5" spans="1:33" s="844" customFormat="1" ht="13.5" thickBot="1">
      <c r="A5" s="633"/>
      <c r="B5" s="842"/>
      <c r="C5" s="842"/>
      <c r="D5" s="842"/>
      <c r="E5" s="842"/>
      <c r="F5" s="842"/>
      <c r="G5" s="842"/>
      <c r="H5" s="842"/>
      <c r="I5" s="842"/>
      <c r="J5" s="842"/>
      <c r="K5" s="842"/>
      <c r="L5" s="842"/>
      <c r="M5" s="842"/>
      <c r="N5" s="842"/>
      <c r="O5" s="842"/>
    </row>
    <row r="6" spans="1:33" s="844" customFormat="1" ht="22.5" customHeight="1" thickBot="1">
      <c r="A6" s="633"/>
      <c r="B6" s="1374" t="s">
        <v>653</v>
      </c>
      <c r="C6" s="1375"/>
      <c r="D6" s="1375"/>
      <c r="E6" s="1375"/>
      <c r="F6" s="1375"/>
      <c r="G6" s="1375"/>
      <c r="H6" s="1375"/>
      <c r="I6" s="1375"/>
      <c r="J6" s="1375"/>
      <c r="K6" s="1375"/>
      <c r="L6" s="1375"/>
      <c r="M6" s="1375"/>
      <c r="N6" s="1375"/>
      <c r="O6" s="1376"/>
    </row>
    <row r="7" spans="1:33" s="844" customFormat="1">
      <c r="A7" s="633"/>
      <c r="B7" s="861"/>
      <c r="C7" s="862"/>
      <c r="D7" s="862"/>
      <c r="E7" s="862"/>
      <c r="F7" s="862"/>
      <c r="G7" s="862"/>
      <c r="H7" s="862"/>
      <c r="I7" s="862"/>
      <c r="J7" s="862"/>
      <c r="K7" s="862"/>
      <c r="L7" s="862"/>
      <c r="M7" s="862"/>
      <c r="N7" s="862"/>
      <c r="O7" s="862"/>
    </row>
    <row r="8" spans="1:33" s="844" customFormat="1" ht="13.5" thickBot="1">
      <c r="A8" s="633"/>
      <c r="B8" s="290" t="s">
        <v>887</v>
      </c>
      <c r="C8" s="9"/>
      <c r="D8" s="9"/>
      <c r="E8" s="9"/>
      <c r="F8" s="9"/>
      <c r="G8" s="9"/>
      <c r="H8" s="9"/>
      <c r="I8" s="9"/>
      <c r="J8" s="9"/>
      <c r="K8" s="9"/>
      <c r="L8" s="9"/>
      <c r="M8" s="9"/>
      <c r="N8" s="9"/>
      <c r="O8" s="845"/>
    </row>
    <row r="9" spans="1:33" s="844" customFormat="1" ht="14.25" thickTop="1" thickBot="1">
      <c r="A9" s="633"/>
      <c r="B9" s="846"/>
      <c r="C9" s="749">
        <v>44562</v>
      </c>
      <c r="D9" s="749">
        <v>44593</v>
      </c>
      <c r="E9" s="749">
        <v>44621</v>
      </c>
      <c r="F9" s="749">
        <v>44652</v>
      </c>
      <c r="G9" s="749">
        <v>44682</v>
      </c>
      <c r="H9" s="749">
        <v>44713</v>
      </c>
      <c r="I9" s="749">
        <v>44743</v>
      </c>
      <c r="J9" s="749">
        <v>44774</v>
      </c>
      <c r="K9" s="749">
        <v>44805</v>
      </c>
      <c r="L9" s="749">
        <v>44835</v>
      </c>
      <c r="M9" s="749">
        <v>44866</v>
      </c>
      <c r="N9" s="749">
        <v>44896</v>
      </c>
      <c r="O9" s="750">
        <v>2022</v>
      </c>
    </row>
    <row r="10" spans="1:33" s="844" customFormat="1" ht="14.25" thickTop="1" thickBot="1">
      <c r="A10" s="633"/>
      <c r="B10" s="9"/>
      <c r="C10" s="9"/>
      <c r="D10" s="9"/>
      <c r="E10" s="9"/>
      <c r="F10" s="633"/>
      <c r="G10" s="633"/>
      <c r="H10" s="633"/>
      <c r="I10" s="633"/>
      <c r="J10" s="633"/>
      <c r="K10" s="633"/>
      <c r="L10" s="633"/>
      <c r="M10" s="633"/>
      <c r="N10" s="633"/>
      <c r="O10" s="633"/>
    </row>
    <row r="11" spans="1:33" s="844" customFormat="1" ht="13.5" thickBot="1">
      <c r="A11" s="633"/>
      <c r="B11" s="1371" t="s">
        <v>622</v>
      </c>
      <c r="C11" s="1372"/>
      <c r="D11" s="1372"/>
      <c r="E11" s="1372"/>
      <c r="F11" s="1372"/>
      <c r="G11" s="1372"/>
      <c r="H11" s="1372"/>
      <c r="I11" s="1372"/>
      <c r="J11" s="1372"/>
      <c r="K11" s="1372"/>
      <c r="L11" s="1372"/>
      <c r="M11" s="1372"/>
      <c r="N11" s="1372"/>
      <c r="O11" s="1372"/>
    </row>
    <row r="12" spans="1:33" s="753" customFormat="1" ht="13.5" thickBot="1">
      <c r="A12" s="633"/>
      <c r="B12" s="848"/>
      <c r="C12" s="633"/>
      <c r="D12" s="633"/>
      <c r="E12" s="633"/>
      <c r="F12" s="633"/>
      <c r="G12" s="633"/>
      <c r="H12" s="633"/>
      <c r="I12" s="633"/>
      <c r="J12" s="633"/>
      <c r="K12" s="633"/>
      <c r="L12" s="633"/>
      <c r="M12" s="633"/>
      <c r="N12" s="633"/>
      <c r="O12" s="633"/>
      <c r="P12" s="807"/>
    </row>
    <row r="13" spans="1:33" ht="15.75" thickBot="1">
      <c r="B13" s="754" t="s">
        <v>59</v>
      </c>
      <c r="C13" s="755">
        <f>SUM(C14:C15)</f>
        <v>866.69449290692421</v>
      </c>
      <c r="D13" s="755">
        <f t="shared" ref="D13:N13" si="0">SUM(D14:D15)</f>
        <v>497.52060054448049</v>
      </c>
      <c r="E13" s="755">
        <f t="shared" si="0"/>
        <v>270.89808189433933</v>
      </c>
      <c r="F13" s="755">
        <f t="shared" si="0"/>
        <v>268.30863058431379</v>
      </c>
      <c r="G13" s="755">
        <f t="shared" si="0"/>
        <v>1198.2252177619541</v>
      </c>
      <c r="H13" s="755">
        <f t="shared" si="0"/>
        <v>284.97049362540963</v>
      </c>
      <c r="I13" s="755">
        <f t="shared" si="0"/>
        <v>774.84253437491589</v>
      </c>
      <c r="J13" s="755">
        <f t="shared" si="0"/>
        <v>422.16963586598939</v>
      </c>
      <c r="K13" s="755">
        <f t="shared" si="0"/>
        <v>241.49584917805143</v>
      </c>
      <c r="L13" s="755">
        <f t="shared" si="0"/>
        <v>200.22046822756982</v>
      </c>
      <c r="M13" s="755">
        <f t="shared" si="0"/>
        <v>428.30604548364909</v>
      </c>
      <c r="N13" s="755">
        <f t="shared" si="0"/>
        <v>282.01271683464677</v>
      </c>
      <c r="O13" s="756">
        <f>SUM(C13:N13)</f>
        <v>5735.6647672822446</v>
      </c>
      <c r="Q13" s="849"/>
      <c r="R13" s="849"/>
      <c r="S13" s="849"/>
      <c r="T13" s="849"/>
      <c r="U13" s="849"/>
      <c r="V13" s="849"/>
      <c r="W13" s="849"/>
      <c r="X13" s="849"/>
      <c r="Y13" s="849"/>
      <c r="Z13" s="849"/>
      <c r="AA13" s="849"/>
      <c r="AB13" s="849"/>
      <c r="AC13" s="849"/>
      <c r="AD13" s="849"/>
      <c r="AE13" s="849"/>
      <c r="AF13" s="849"/>
      <c r="AG13" s="849"/>
    </row>
    <row r="14" spans="1:33">
      <c r="B14" s="863" t="s">
        <v>581</v>
      </c>
      <c r="C14" s="809">
        <v>19.776278035853551</v>
      </c>
      <c r="D14" s="809">
        <v>0</v>
      </c>
      <c r="E14" s="809">
        <v>0</v>
      </c>
      <c r="F14" s="809">
        <v>0</v>
      </c>
      <c r="G14" s="809">
        <v>0</v>
      </c>
      <c r="H14" s="809">
        <v>0</v>
      </c>
      <c r="I14" s="809">
        <v>0</v>
      </c>
      <c r="J14" s="809">
        <v>0</v>
      </c>
      <c r="K14" s="809">
        <v>0</v>
      </c>
      <c r="L14" s="809">
        <v>0</v>
      </c>
      <c r="M14" s="809">
        <v>0</v>
      </c>
      <c r="N14" s="809">
        <v>0</v>
      </c>
      <c r="O14" s="809">
        <f>SUM(C14:N14)</f>
        <v>19.776278035853551</v>
      </c>
      <c r="P14" s="849"/>
      <c r="Q14" s="849"/>
      <c r="R14" s="849"/>
      <c r="S14" s="849"/>
      <c r="T14" s="849"/>
      <c r="U14" s="849"/>
      <c r="V14" s="849"/>
      <c r="W14" s="849"/>
      <c r="X14" s="849"/>
      <c r="Y14" s="849"/>
      <c r="Z14" s="849"/>
      <c r="AA14" s="849"/>
      <c r="AB14" s="849"/>
      <c r="AC14" s="849"/>
      <c r="AD14" s="849"/>
      <c r="AE14" s="849"/>
      <c r="AF14" s="849"/>
      <c r="AG14" s="849"/>
    </row>
    <row r="15" spans="1:33">
      <c r="B15" s="863" t="s">
        <v>582</v>
      </c>
      <c r="C15" s="809">
        <v>846.91821487107063</v>
      </c>
      <c r="D15" s="809">
        <v>497.52060054448049</v>
      </c>
      <c r="E15" s="809">
        <v>270.89808189433933</v>
      </c>
      <c r="F15" s="809">
        <v>268.30863058431379</v>
      </c>
      <c r="G15" s="809">
        <v>1198.2252177619541</v>
      </c>
      <c r="H15" s="809">
        <v>284.97049362540963</v>
      </c>
      <c r="I15" s="809">
        <v>774.84253437491589</v>
      </c>
      <c r="J15" s="809">
        <v>422.16963586598939</v>
      </c>
      <c r="K15" s="809">
        <v>241.49584917805143</v>
      </c>
      <c r="L15" s="809">
        <v>200.22046822756982</v>
      </c>
      <c r="M15" s="809">
        <v>428.30604548364909</v>
      </c>
      <c r="N15" s="809">
        <v>282.01271683464677</v>
      </c>
      <c r="O15" s="809">
        <f>SUM(C15:N15)</f>
        <v>5715.8884892463911</v>
      </c>
      <c r="P15" s="849"/>
      <c r="Q15" s="849"/>
      <c r="R15" s="849"/>
      <c r="S15" s="849"/>
      <c r="T15" s="849"/>
      <c r="U15" s="849"/>
      <c r="V15" s="849"/>
      <c r="W15" s="849"/>
      <c r="X15" s="849"/>
      <c r="Y15" s="849"/>
      <c r="Z15" s="849"/>
      <c r="AA15" s="849"/>
      <c r="AB15" s="849"/>
      <c r="AC15" s="849"/>
      <c r="AD15" s="849"/>
      <c r="AE15" s="849"/>
      <c r="AF15" s="849"/>
      <c r="AG15" s="849"/>
    </row>
    <row r="16" spans="1:33" s="753" customFormat="1" ht="13.5" thickBot="1">
      <c r="A16" s="405"/>
      <c r="B16" s="59"/>
      <c r="C16" s="864"/>
      <c r="D16" s="864"/>
      <c r="E16" s="864"/>
      <c r="F16" s="864"/>
      <c r="G16" s="864"/>
      <c r="H16" s="864"/>
      <c r="I16" s="864"/>
      <c r="J16" s="864"/>
      <c r="K16" s="864"/>
      <c r="L16" s="864"/>
      <c r="M16" s="864"/>
      <c r="N16" s="865"/>
      <c r="O16" s="864"/>
      <c r="P16" s="849"/>
      <c r="Q16" s="849"/>
      <c r="R16" s="849"/>
      <c r="S16" s="849"/>
      <c r="T16" s="849"/>
      <c r="U16" s="849"/>
      <c r="V16" s="849"/>
      <c r="W16" s="849"/>
      <c r="X16" s="849"/>
      <c r="Y16" s="849"/>
      <c r="Z16" s="849"/>
      <c r="AA16" s="849"/>
      <c r="AB16" s="849"/>
      <c r="AC16" s="849"/>
      <c r="AD16" s="849"/>
      <c r="AE16" s="849"/>
      <c r="AF16" s="849"/>
      <c r="AG16" s="849"/>
    </row>
    <row r="17" spans="1:33" s="851" customFormat="1" ht="13.5" thickBot="1">
      <c r="A17" s="405"/>
      <c r="B17" s="785" t="s">
        <v>52</v>
      </c>
      <c r="C17" s="761">
        <f t="shared" ref="C17:N17" si="1">+C18+C23+C25+C27+C28+C31</f>
        <v>60.092004179424251</v>
      </c>
      <c r="D17" s="761">
        <f t="shared" si="1"/>
        <v>394.05724940826752</v>
      </c>
      <c r="E17" s="761">
        <f t="shared" si="1"/>
        <v>85.770242091395104</v>
      </c>
      <c r="F17" s="761">
        <f t="shared" si="1"/>
        <v>36.818712360569037</v>
      </c>
      <c r="G17" s="761">
        <f t="shared" si="1"/>
        <v>716.0585510345428</v>
      </c>
      <c r="H17" s="761">
        <f t="shared" si="1"/>
        <v>52.976704403254551</v>
      </c>
      <c r="I17" s="761">
        <f t="shared" si="1"/>
        <v>56.353687877729179</v>
      </c>
      <c r="J17" s="761">
        <f t="shared" si="1"/>
        <v>319.44214943460969</v>
      </c>
      <c r="K17" s="761">
        <f t="shared" si="1"/>
        <v>84.236505231465785</v>
      </c>
      <c r="L17" s="761">
        <f t="shared" si="1"/>
        <v>36.325838446810373</v>
      </c>
      <c r="M17" s="761">
        <f t="shared" si="1"/>
        <v>302.59273412880782</v>
      </c>
      <c r="N17" s="761">
        <f t="shared" si="1"/>
        <v>50.182529772083463</v>
      </c>
      <c r="O17" s="786">
        <f t="shared" ref="O17:O25" si="2">SUM(C17:N17)</f>
        <v>2194.9069083689596</v>
      </c>
      <c r="P17" s="849"/>
      <c r="Q17" s="849"/>
      <c r="R17" s="849"/>
      <c r="S17" s="849"/>
      <c r="T17" s="849"/>
      <c r="U17" s="849"/>
      <c r="V17" s="849"/>
      <c r="W17" s="849"/>
      <c r="X17" s="849"/>
      <c r="Y17" s="849"/>
      <c r="Z17" s="849"/>
      <c r="AA17" s="849"/>
      <c r="AB17" s="849"/>
      <c r="AC17" s="849"/>
      <c r="AD17" s="849"/>
      <c r="AE17" s="849"/>
      <c r="AF17" s="849"/>
      <c r="AG17" s="849"/>
    </row>
    <row r="18" spans="1:33" s="851" customFormat="1">
      <c r="A18" s="405"/>
      <c r="B18" s="866" t="s">
        <v>62</v>
      </c>
      <c r="C18" s="867">
        <f>+SUM(C19:C22)</f>
        <v>28.191890779999998</v>
      </c>
      <c r="D18" s="867">
        <f t="shared" ref="D18:N18" si="3">+SUM(D19:D22)</f>
        <v>390.650314407574</v>
      </c>
      <c r="E18" s="867">
        <f t="shared" si="3"/>
        <v>79.573877729999992</v>
      </c>
      <c r="F18" s="867">
        <f t="shared" si="3"/>
        <v>31.20145231612004</v>
      </c>
      <c r="G18" s="867">
        <f t="shared" si="3"/>
        <v>379.53014351656526</v>
      </c>
      <c r="H18" s="867">
        <f t="shared" si="3"/>
        <v>28.380301847654302</v>
      </c>
      <c r="I18" s="867">
        <f t="shared" si="3"/>
        <v>26.556950230000005</v>
      </c>
      <c r="J18" s="867">
        <f t="shared" si="3"/>
        <v>316.16299257654276</v>
      </c>
      <c r="K18" s="867">
        <f t="shared" si="3"/>
        <v>77.916468550000005</v>
      </c>
      <c r="L18" s="867">
        <f t="shared" si="3"/>
        <v>30.974675002324595</v>
      </c>
      <c r="M18" s="867">
        <f t="shared" si="3"/>
        <v>297.45149810767538</v>
      </c>
      <c r="N18" s="867">
        <f t="shared" si="3"/>
        <v>27.045594537130487</v>
      </c>
      <c r="O18" s="867">
        <f t="shared" si="2"/>
        <v>1713.6361596015868</v>
      </c>
      <c r="P18" s="849"/>
      <c r="Q18" s="849"/>
      <c r="R18" s="849"/>
      <c r="S18" s="849"/>
      <c r="T18" s="849"/>
      <c r="U18" s="849"/>
      <c r="V18" s="849"/>
      <c r="W18" s="849"/>
      <c r="X18" s="849"/>
      <c r="Y18" s="849"/>
      <c r="Z18" s="849"/>
      <c r="AA18" s="849"/>
      <c r="AB18" s="849"/>
      <c r="AC18" s="849"/>
      <c r="AD18" s="849"/>
      <c r="AE18" s="849"/>
      <c r="AF18" s="849"/>
      <c r="AG18" s="849"/>
    </row>
    <row r="19" spans="1:33" s="851" customFormat="1">
      <c r="A19" s="405"/>
      <c r="B19" s="764" t="s">
        <v>63</v>
      </c>
      <c r="C19" s="765">
        <v>2.2321829099999997</v>
      </c>
      <c r="D19" s="765">
        <v>1.4678480399999998</v>
      </c>
      <c r="E19" s="765">
        <v>17.443283809999997</v>
      </c>
      <c r="F19" s="765">
        <v>10.95825677</v>
      </c>
      <c r="G19" s="765">
        <v>6.0472452699999995</v>
      </c>
      <c r="H19" s="765">
        <v>15.421740529999997</v>
      </c>
      <c r="I19" s="765">
        <v>2.07612007</v>
      </c>
      <c r="J19" s="765">
        <v>1.4268184500000001</v>
      </c>
      <c r="K19" s="765">
        <v>17.247386389999996</v>
      </c>
      <c r="L19" s="765">
        <v>10.90744327</v>
      </c>
      <c r="M19" s="765">
        <v>6.0837811399999993</v>
      </c>
      <c r="N19" s="765">
        <v>15.056429319999999</v>
      </c>
      <c r="O19" s="765">
        <f t="shared" si="2"/>
        <v>106.36853596999998</v>
      </c>
      <c r="P19" s="849"/>
      <c r="Q19" s="849"/>
      <c r="R19" s="849"/>
      <c r="S19" s="849"/>
      <c r="T19" s="849"/>
      <c r="U19" s="849"/>
      <c r="V19" s="849"/>
      <c r="W19" s="849"/>
      <c r="X19" s="849"/>
      <c r="Y19" s="849"/>
      <c r="Z19" s="849"/>
      <c r="AA19" s="849"/>
      <c r="AB19" s="849"/>
      <c r="AC19" s="849"/>
      <c r="AD19" s="849"/>
      <c r="AE19" s="849"/>
      <c r="AF19" s="849"/>
      <c r="AG19" s="849"/>
    </row>
    <row r="20" spans="1:33" s="851" customFormat="1">
      <c r="A20" s="405"/>
      <c r="B20" s="766" t="s">
        <v>64</v>
      </c>
      <c r="C20" s="775">
        <v>19.176325839999997</v>
      </c>
      <c r="D20" s="775">
        <v>10.518619189999999</v>
      </c>
      <c r="E20" s="775">
        <v>53.100981999999995</v>
      </c>
      <c r="F20" s="775">
        <v>17.892001780000005</v>
      </c>
      <c r="G20" s="775">
        <v>41.646569</v>
      </c>
      <c r="H20" s="775">
        <v>4.6835522499999991</v>
      </c>
      <c r="I20" s="775">
        <v>18.205069380000005</v>
      </c>
      <c r="J20" s="775">
        <v>9.7171046499999996</v>
      </c>
      <c r="K20" s="775">
        <v>51.899689109999997</v>
      </c>
      <c r="L20" s="775">
        <v>17.258957259999999</v>
      </c>
      <c r="M20" s="775">
        <v>40.543295069999999</v>
      </c>
      <c r="N20" s="775">
        <v>4.4032992599999989</v>
      </c>
      <c r="O20" s="767">
        <f t="shared" si="2"/>
        <v>289.04546478999993</v>
      </c>
      <c r="P20" s="849"/>
      <c r="Q20" s="849"/>
      <c r="R20" s="849"/>
      <c r="S20" s="849"/>
      <c r="T20" s="849"/>
      <c r="U20" s="849"/>
      <c r="V20" s="849"/>
      <c r="W20" s="849"/>
      <c r="X20" s="849"/>
      <c r="Y20" s="849"/>
      <c r="Z20" s="849"/>
      <c r="AA20" s="849"/>
      <c r="AB20" s="849"/>
      <c r="AC20" s="849"/>
      <c r="AD20" s="849"/>
      <c r="AE20" s="849"/>
      <c r="AF20" s="849"/>
      <c r="AG20" s="849"/>
    </row>
    <row r="21" spans="1:33" s="851" customFormat="1">
      <c r="A21" s="405"/>
      <c r="B21" s="769" t="s">
        <v>579</v>
      </c>
      <c r="C21" s="775">
        <v>0</v>
      </c>
      <c r="D21" s="775">
        <v>370.60065088757398</v>
      </c>
      <c r="E21" s="775">
        <v>0</v>
      </c>
      <c r="F21" s="775">
        <v>0</v>
      </c>
      <c r="G21" s="775">
        <v>325.98753830656523</v>
      </c>
      <c r="H21" s="775">
        <v>0</v>
      </c>
      <c r="I21" s="775">
        <v>0</v>
      </c>
      <c r="J21" s="775">
        <v>297.18155422654274</v>
      </c>
      <c r="K21" s="775">
        <v>0</v>
      </c>
      <c r="L21" s="775">
        <v>0</v>
      </c>
      <c r="M21" s="775">
        <v>245.08522924767539</v>
      </c>
      <c r="N21" s="775">
        <v>0</v>
      </c>
      <c r="O21" s="767">
        <f t="shared" si="2"/>
        <v>1238.8549726683573</v>
      </c>
      <c r="P21" s="849"/>
      <c r="Q21" s="849"/>
      <c r="R21" s="849"/>
      <c r="S21" s="849"/>
      <c r="T21" s="849"/>
      <c r="U21" s="849"/>
      <c r="V21" s="849"/>
      <c r="W21" s="849"/>
      <c r="X21" s="849"/>
      <c r="Y21" s="849"/>
      <c r="Z21" s="849"/>
      <c r="AA21" s="849"/>
      <c r="AB21" s="849"/>
      <c r="AC21" s="849"/>
      <c r="AD21" s="849"/>
      <c r="AE21" s="849"/>
      <c r="AF21" s="849"/>
      <c r="AG21" s="849"/>
    </row>
    <row r="22" spans="1:33" s="852" customFormat="1">
      <c r="A22" s="405"/>
      <c r="B22" s="774" t="s">
        <v>65</v>
      </c>
      <c r="C22" s="814">
        <v>6.7833820300000012</v>
      </c>
      <c r="D22" s="814">
        <v>8.0631962900000005</v>
      </c>
      <c r="E22" s="814">
        <v>9.0296119200000007</v>
      </c>
      <c r="F22" s="814">
        <v>2.3511937661200344</v>
      </c>
      <c r="G22" s="814">
        <v>5.8487909399999998</v>
      </c>
      <c r="H22" s="814">
        <v>8.2750090676543042</v>
      </c>
      <c r="I22" s="814">
        <v>6.2757607799999997</v>
      </c>
      <c r="J22" s="814">
        <v>7.8375152500000009</v>
      </c>
      <c r="K22" s="814">
        <v>8.7693930499999997</v>
      </c>
      <c r="L22" s="814">
        <v>2.808274472324598</v>
      </c>
      <c r="M22" s="814">
        <v>5.7391926500000006</v>
      </c>
      <c r="N22" s="814">
        <v>7.5858659571304896</v>
      </c>
      <c r="O22" s="767">
        <f t="shared" si="2"/>
        <v>79.367186173229442</v>
      </c>
      <c r="P22" s="849"/>
      <c r="Q22" s="849"/>
      <c r="R22" s="849"/>
      <c r="S22" s="849"/>
      <c r="T22" s="849"/>
      <c r="U22" s="849"/>
      <c r="V22" s="849"/>
      <c r="W22" s="849"/>
      <c r="X22" s="849"/>
      <c r="Y22" s="849"/>
      <c r="Z22" s="849"/>
      <c r="AA22" s="849"/>
      <c r="AB22" s="849"/>
      <c r="AC22" s="849"/>
      <c r="AD22" s="849"/>
      <c r="AE22" s="849"/>
      <c r="AF22" s="849"/>
      <c r="AG22" s="849"/>
    </row>
    <row r="23" spans="1:33" s="852" customFormat="1">
      <c r="A23" s="405"/>
      <c r="B23" s="868" t="s">
        <v>66</v>
      </c>
      <c r="C23" s="869">
        <f t="shared" ref="C23:N23" si="4">SUM(C24:C24)</f>
        <v>3.0378557970833762</v>
      </c>
      <c r="D23" s="869">
        <f t="shared" si="4"/>
        <v>3.0378557970833762</v>
      </c>
      <c r="E23" s="869">
        <f t="shared" si="4"/>
        <v>2.8181591993358674</v>
      </c>
      <c r="F23" s="869">
        <f t="shared" si="4"/>
        <v>3.0378557970833762</v>
      </c>
      <c r="G23" s="869">
        <f t="shared" si="4"/>
        <v>2.9646236002095008</v>
      </c>
      <c r="H23" s="869">
        <f t="shared" si="4"/>
        <v>3.0378557970833762</v>
      </c>
      <c r="I23" s="869">
        <f t="shared" si="4"/>
        <v>2.9646236002095008</v>
      </c>
      <c r="J23" s="869">
        <f t="shared" si="4"/>
        <v>3.0378557970833762</v>
      </c>
      <c r="K23" s="869">
        <f t="shared" si="4"/>
        <v>3.0378557970833762</v>
      </c>
      <c r="L23" s="869">
        <f t="shared" si="4"/>
        <v>2.9646236002095008</v>
      </c>
      <c r="M23" s="869">
        <f t="shared" si="4"/>
        <v>3.0378557970833762</v>
      </c>
      <c r="N23" s="869">
        <f t="shared" si="4"/>
        <v>2.9646236002095008</v>
      </c>
      <c r="O23" s="870">
        <f t="shared" si="2"/>
        <v>35.941644179757503</v>
      </c>
      <c r="P23" s="849"/>
      <c r="Q23" s="849"/>
      <c r="R23" s="849"/>
      <c r="S23" s="849"/>
      <c r="T23" s="849"/>
      <c r="U23" s="849"/>
      <c r="V23" s="849"/>
      <c r="W23" s="849"/>
      <c r="X23" s="849"/>
      <c r="Y23" s="849"/>
      <c r="Z23" s="849"/>
      <c r="AA23" s="849"/>
      <c r="AB23" s="849"/>
      <c r="AC23" s="849"/>
      <c r="AD23" s="849"/>
      <c r="AE23" s="849"/>
      <c r="AF23" s="849"/>
      <c r="AG23" s="849"/>
    </row>
    <row r="24" spans="1:33" s="851" customFormat="1">
      <c r="A24" s="405"/>
      <c r="B24" s="764" t="s">
        <v>67</v>
      </c>
      <c r="C24" s="772">
        <v>3.0378557970833762</v>
      </c>
      <c r="D24" s="772">
        <v>3.0378557970833762</v>
      </c>
      <c r="E24" s="772">
        <v>2.8181591993358674</v>
      </c>
      <c r="F24" s="772">
        <v>3.0378557970833762</v>
      </c>
      <c r="G24" s="772">
        <v>2.9646236002095008</v>
      </c>
      <c r="H24" s="772">
        <v>3.0378557970833762</v>
      </c>
      <c r="I24" s="772">
        <v>2.9646236002095008</v>
      </c>
      <c r="J24" s="772">
        <v>3.0378557970833762</v>
      </c>
      <c r="K24" s="772">
        <v>3.0378557970833762</v>
      </c>
      <c r="L24" s="765">
        <v>2.9646236002095008</v>
      </c>
      <c r="M24" s="772">
        <v>3.0378557970833762</v>
      </c>
      <c r="N24" s="772">
        <v>2.9646236002095008</v>
      </c>
      <c r="O24" s="765">
        <f t="shared" si="2"/>
        <v>35.941644179757503</v>
      </c>
      <c r="P24" s="849"/>
      <c r="Q24" s="849"/>
      <c r="R24" s="849"/>
      <c r="S24" s="849"/>
      <c r="T24" s="849"/>
      <c r="U24" s="849"/>
      <c r="V24" s="849"/>
      <c r="W24" s="849"/>
      <c r="X24" s="849"/>
      <c r="Y24" s="849"/>
      <c r="Z24" s="849"/>
      <c r="AA24" s="849"/>
      <c r="AB24" s="849"/>
      <c r="AC24" s="849"/>
      <c r="AD24" s="849"/>
      <c r="AE24" s="849"/>
      <c r="AF24" s="849"/>
      <c r="AG24" s="849"/>
    </row>
    <row r="25" spans="1:33" s="852" customFormat="1">
      <c r="A25" s="405"/>
      <c r="B25" s="868" t="s">
        <v>68</v>
      </c>
      <c r="C25" s="869">
        <f>+C26</f>
        <v>8.5502082340875307E-2</v>
      </c>
      <c r="D25" s="869">
        <f t="shared" ref="D25:N25" si="5">+D26</f>
        <v>0.1521492028467713</v>
      </c>
      <c r="E25" s="869">
        <f t="shared" si="5"/>
        <v>1.6264974514054484E-3</v>
      </c>
      <c r="F25" s="869">
        <f t="shared" si="5"/>
        <v>0.8475621476023748</v>
      </c>
      <c r="G25" s="869">
        <f t="shared" si="5"/>
        <v>1.7698307861895313</v>
      </c>
      <c r="H25" s="869">
        <f t="shared" si="5"/>
        <v>0.10022437003974276</v>
      </c>
      <c r="I25" s="869">
        <f t="shared" si="5"/>
        <v>7.3357367519670841E-2</v>
      </c>
      <c r="J25" s="869">
        <f t="shared" si="5"/>
        <v>0.13450426300729751</v>
      </c>
      <c r="K25" s="869">
        <f t="shared" si="5"/>
        <v>1.2408611286942699E-3</v>
      </c>
      <c r="L25" s="869">
        <f t="shared" si="5"/>
        <v>0.80519577081308769</v>
      </c>
      <c r="M25" s="869">
        <f t="shared" si="5"/>
        <v>1.6315895378161238</v>
      </c>
      <c r="N25" s="869">
        <f t="shared" si="5"/>
        <v>9.0337026266348722E-2</v>
      </c>
      <c r="O25" s="870">
        <f t="shared" si="2"/>
        <v>5.6931199130219241</v>
      </c>
      <c r="P25" s="849"/>
      <c r="Q25" s="849"/>
      <c r="R25" s="849"/>
      <c r="S25" s="849"/>
      <c r="T25" s="849"/>
      <c r="U25" s="849"/>
      <c r="V25" s="849"/>
      <c r="W25" s="849"/>
      <c r="X25" s="849"/>
      <c r="Y25" s="849"/>
      <c r="Z25" s="849"/>
      <c r="AA25" s="849"/>
      <c r="AB25" s="849"/>
      <c r="AC25" s="849"/>
      <c r="AD25" s="849"/>
      <c r="AE25" s="849"/>
      <c r="AF25" s="849"/>
      <c r="AG25" s="849"/>
    </row>
    <row r="26" spans="1:33" s="852" customFormat="1">
      <c r="A26" s="405"/>
      <c r="B26" s="766" t="s">
        <v>69</v>
      </c>
      <c r="C26" s="775">
        <v>8.5502082340875307E-2</v>
      </c>
      <c r="D26" s="775">
        <v>0.1521492028467713</v>
      </c>
      <c r="E26" s="775">
        <v>1.6264974514054484E-3</v>
      </c>
      <c r="F26" s="775">
        <v>0.8475621476023748</v>
      </c>
      <c r="G26" s="775">
        <v>1.7698307861895313</v>
      </c>
      <c r="H26" s="775">
        <v>0.10022437003974276</v>
      </c>
      <c r="I26" s="775">
        <v>7.3357367519670841E-2</v>
      </c>
      <c r="J26" s="775">
        <v>0.13450426300729751</v>
      </c>
      <c r="K26" s="775">
        <v>1.2408611286942699E-3</v>
      </c>
      <c r="L26" s="775">
        <v>0.80519577081308769</v>
      </c>
      <c r="M26" s="775">
        <v>1.6315895378161238</v>
      </c>
      <c r="N26" s="775">
        <v>9.0337026266348722E-2</v>
      </c>
      <c r="O26" s="767">
        <f>SUM(C26:N26)</f>
        <v>5.6931199130219241</v>
      </c>
      <c r="P26" s="849"/>
      <c r="Q26" s="849"/>
      <c r="R26" s="849"/>
      <c r="S26" s="849"/>
      <c r="T26" s="849"/>
      <c r="U26" s="849"/>
      <c r="V26" s="849"/>
      <c r="W26" s="849"/>
      <c r="X26" s="849"/>
      <c r="Y26" s="849"/>
      <c r="Z26" s="849"/>
      <c r="AA26" s="849"/>
      <c r="AB26" s="849"/>
      <c r="AC26" s="849"/>
      <c r="AD26" s="849"/>
      <c r="AE26" s="849"/>
      <c r="AF26" s="849"/>
      <c r="AG26" s="849"/>
    </row>
    <row r="27" spans="1:33" s="9" customFormat="1">
      <c r="A27" s="405"/>
      <c r="B27" s="868" t="s">
        <v>70</v>
      </c>
      <c r="C27" s="869">
        <v>28.630544889999999</v>
      </c>
      <c r="D27" s="869">
        <v>8.0989670763429444E-2</v>
      </c>
      <c r="E27" s="869">
        <v>8.7926117437769666E-2</v>
      </c>
      <c r="F27" s="869">
        <v>1.6338723897632463</v>
      </c>
      <c r="G27" s="869">
        <v>331.7145261215785</v>
      </c>
      <c r="H27" s="869">
        <v>21.393102038477128</v>
      </c>
      <c r="I27" s="869">
        <v>26.713574220000002</v>
      </c>
      <c r="J27" s="869">
        <v>7.9280337976258539E-2</v>
      </c>
      <c r="K27" s="869">
        <v>8.8608486083637569E-2</v>
      </c>
      <c r="L27" s="870">
        <v>1.5707015634631927</v>
      </c>
      <c r="M27" s="869">
        <v>0.46615635623296148</v>
      </c>
      <c r="N27" s="869">
        <v>20.079520488477129</v>
      </c>
      <c r="O27" s="870">
        <f t="shared" ref="O27:O31" si="6">SUM(C27:N27)</f>
        <v>432.5388026802533</v>
      </c>
      <c r="P27" s="849"/>
      <c r="Q27" s="849"/>
      <c r="R27" s="849"/>
      <c r="S27" s="849"/>
      <c r="T27" s="849"/>
      <c r="U27" s="849"/>
      <c r="V27" s="849"/>
      <c r="W27" s="849"/>
      <c r="X27" s="849"/>
      <c r="Y27" s="849"/>
      <c r="Z27" s="849"/>
      <c r="AA27" s="849"/>
      <c r="AB27" s="849"/>
      <c r="AC27" s="849"/>
      <c r="AD27" s="849"/>
      <c r="AE27" s="849"/>
      <c r="AF27" s="849"/>
      <c r="AG27" s="849"/>
    </row>
    <row r="28" spans="1:33" s="9" customFormat="1">
      <c r="A28" s="405"/>
      <c r="B28" s="868" t="s">
        <v>360</v>
      </c>
      <c r="C28" s="869">
        <f>+C29</f>
        <v>0</v>
      </c>
      <c r="D28" s="869">
        <f t="shared" ref="D28:N29" si="7">+D29</f>
        <v>0</v>
      </c>
      <c r="E28" s="869">
        <f t="shared" si="7"/>
        <v>3.1743628071700623</v>
      </c>
      <c r="F28" s="869">
        <f t="shared" si="7"/>
        <v>0</v>
      </c>
      <c r="G28" s="869">
        <f t="shared" si="7"/>
        <v>0</v>
      </c>
      <c r="H28" s="869">
        <f t="shared" si="7"/>
        <v>0</v>
      </c>
      <c r="I28" s="869">
        <f t="shared" si="7"/>
        <v>0</v>
      </c>
      <c r="J28" s="869">
        <f t="shared" si="7"/>
        <v>0</v>
      </c>
      <c r="K28" s="869">
        <f t="shared" si="7"/>
        <v>3.1743628071700623</v>
      </c>
      <c r="L28" s="869">
        <f t="shared" si="7"/>
        <v>0</v>
      </c>
      <c r="M28" s="869">
        <f t="shared" si="7"/>
        <v>0</v>
      </c>
      <c r="N28" s="869">
        <f t="shared" si="7"/>
        <v>0</v>
      </c>
      <c r="O28" s="870">
        <f t="shared" si="6"/>
        <v>6.3487256143401245</v>
      </c>
      <c r="P28" s="849"/>
      <c r="Q28" s="849"/>
      <c r="R28" s="849"/>
      <c r="S28" s="849"/>
      <c r="T28" s="849"/>
      <c r="U28" s="849"/>
      <c r="V28" s="849"/>
      <c r="W28" s="849"/>
      <c r="X28" s="849"/>
      <c r="Y28" s="849"/>
      <c r="Z28" s="849"/>
      <c r="AA28" s="849"/>
      <c r="AB28" s="849"/>
      <c r="AC28" s="849"/>
      <c r="AD28" s="849"/>
      <c r="AE28" s="849"/>
      <c r="AF28" s="849"/>
      <c r="AG28" s="849"/>
    </row>
    <row r="29" spans="1:33" s="9" customFormat="1">
      <c r="A29" s="405"/>
      <c r="B29" s="791" t="s">
        <v>67</v>
      </c>
      <c r="C29" s="772">
        <f>+C30</f>
        <v>0</v>
      </c>
      <c r="D29" s="772">
        <f t="shared" si="7"/>
        <v>0</v>
      </c>
      <c r="E29" s="772">
        <f t="shared" si="7"/>
        <v>3.1743628071700623</v>
      </c>
      <c r="F29" s="772">
        <f t="shared" si="7"/>
        <v>0</v>
      </c>
      <c r="G29" s="772">
        <f t="shared" si="7"/>
        <v>0</v>
      </c>
      <c r="H29" s="772">
        <f t="shared" si="7"/>
        <v>0</v>
      </c>
      <c r="I29" s="772">
        <f t="shared" si="7"/>
        <v>0</v>
      </c>
      <c r="J29" s="772">
        <f t="shared" si="7"/>
        <v>0</v>
      </c>
      <c r="K29" s="772">
        <f t="shared" si="7"/>
        <v>3.1743628071700623</v>
      </c>
      <c r="L29" s="772">
        <f t="shared" si="7"/>
        <v>0</v>
      </c>
      <c r="M29" s="772">
        <f t="shared" si="7"/>
        <v>0</v>
      </c>
      <c r="N29" s="772">
        <f t="shared" si="7"/>
        <v>0</v>
      </c>
      <c r="O29" s="767">
        <f t="shared" si="6"/>
        <v>6.3487256143401245</v>
      </c>
      <c r="P29" s="849"/>
      <c r="Q29" s="849"/>
      <c r="R29" s="849"/>
      <c r="S29" s="849"/>
      <c r="T29" s="849"/>
      <c r="U29" s="849"/>
      <c r="V29" s="849"/>
      <c r="W29" s="849"/>
      <c r="X29" s="849"/>
      <c r="Y29" s="849"/>
      <c r="Z29" s="849"/>
      <c r="AA29" s="849"/>
      <c r="AB29" s="849"/>
      <c r="AC29" s="849"/>
      <c r="AD29" s="849"/>
      <c r="AE29" s="849"/>
      <c r="AF29" s="849"/>
      <c r="AG29" s="849"/>
    </row>
    <row r="30" spans="1:33" s="9" customFormat="1">
      <c r="A30" s="405"/>
      <c r="B30" s="871" t="s">
        <v>583</v>
      </c>
      <c r="C30" s="775">
        <v>0</v>
      </c>
      <c r="D30" s="775">
        <v>0</v>
      </c>
      <c r="E30" s="775">
        <v>3.1743628071700623</v>
      </c>
      <c r="F30" s="775">
        <v>0</v>
      </c>
      <c r="G30" s="775">
        <v>0</v>
      </c>
      <c r="H30" s="775">
        <v>0</v>
      </c>
      <c r="I30" s="775">
        <v>0</v>
      </c>
      <c r="J30" s="775">
        <v>0</v>
      </c>
      <c r="K30" s="775">
        <v>3.1743628071700623</v>
      </c>
      <c r="L30" s="767">
        <v>0</v>
      </c>
      <c r="M30" s="775">
        <v>0</v>
      </c>
      <c r="N30" s="775">
        <v>0</v>
      </c>
      <c r="O30" s="767">
        <f t="shared" si="6"/>
        <v>6.3487256143401245</v>
      </c>
      <c r="P30" s="849"/>
      <c r="Q30" s="849"/>
      <c r="R30" s="849"/>
      <c r="S30" s="849"/>
      <c r="T30" s="849"/>
      <c r="U30" s="849"/>
      <c r="V30" s="849"/>
      <c r="W30" s="849"/>
      <c r="X30" s="849"/>
      <c r="Y30" s="849"/>
      <c r="Z30" s="849"/>
      <c r="AA30" s="849"/>
      <c r="AB30" s="849"/>
      <c r="AC30" s="849"/>
      <c r="AD30" s="849"/>
      <c r="AE30" s="849"/>
      <c r="AF30" s="849"/>
      <c r="AG30" s="849"/>
    </row>
    <row r="31" spans="1:33" s="851" customFormat="1">
      <c r="A31" s="405"/>
      <c r="B31" s="872" t="s">
        <v>678</v>
      </c>
      <c r="C31" s="873">
        <f>C32+C33</f>
        <v>0.14621063000000001</v>
      </c>
      <c r="D31" s="873">
        <f t="shared" ref="D31:N31" si="8">D32+D33</f>
        <v>0.13594033</v>
      </c>
      <c r="E31" s="873">
        <f t="shared" si="8"/>
        <v>0.11428973999999999</v>
      </c>
      <c r="F31" s="873">
        <f t="shared" si="8"/>
        <v>9.7969710000000002E-2</v>
      </c>
      <c r="G31" s="873">
        <f t="shared" si="8"/>
        <v>7.9427009999999992E-2</v>
      </c>
      <c r="H31" s="873">
        <f t="shared" si="8"/>
        <v>6.5220349999999996E-2</v>
      </c>
      <c r="I31" s="873">
        <f t="shared" si="8"/>
        <v>4.5182459999999994E-2</v>
      </c>
      <c r="J31" s="873">
        <f t="shared" si="8"/>
        <v>2.751646E-2</v>
      </c>
      <c r="K31" s="873">
        <f t="shared" si="8"/>
        <v>1.7968729999999999E-2</v>
      </c>
      <c r="L31" s="873">
        <f t="shared" si="8"/>
        <v>1.0642510000000001E-2</v>
      </c>
      <c r="M31" s="873">
        <f t="shared" si="8"/>
        <v>5.6343299999999999E-3</v>
      </c>
      <c r="N31" s="873">
        <f t="shared" si="8"/>
        <v>2.4541199999999997E-3</v>
      </c>
      <c r="O31" s="874">
        <f t="shared" si="6"/>
        <v>0.74845638000000003</v>
      </c>
      <c r="P31" s="849"/>
      <c r="Q31" s="849"/>
      <c r="R31" s="849"/>
      <c r="S31" s="849"/>
      <c r="T31" s="849"/>
      <c r="U31" s="849"/>
      <c r="V31" s="849"/>
      <c r="W31" s="849"/>
      <c r="X31" s="849"/>
      <c r="Y31" s="849"/>
      <c r="Z31" s="849"/>
      <c r="AA31" s="849"/>
      <c r="AB31" s="849"/>
      <c r="AC31" s="849"/>
      <c r="AD31" s="849"/>
      <c r="AE31" s="849"/>
      <c r="AF31" s="849"/>
      <c r="AG31" s="849"/>
    </row>
    <row r="32" spans="1:33" s="851" customFormat="1">
      <c r="A32" s="405"/>
      <c r="B32" s="780" t="s">
        <v>71</v>
      </c>
      <c r="C32" s="772">
        <v>0</v>
      </c>
      <c r="D32" s="772">
        <v>0</v>
      </c>
      <c r="E32" s="772">
        <v>0</v>
      </c>
      <c r="F32" s="772">
        <v>0</v>
      </c>
      <c r="G32" s="772">
        <v>0</v>
      </c>
      <c r="H32" s="772">
        <v>0</v>
      </c>
      <c r="I32" s="772">
        <v>0</v>
      </c>
      <c r="J32" s="772">
        <v>0</v>
      </c>
      <c r="K32" s="772">
        <v>0</v>
      </c>
      <c r="L32" s="772">
        <v>0</v>
      </c>
      <c r="M32" s="772">
        <v>0</v>
      </c>
      <c r="N32" s="772">
        <v>0</v>
      </c>
      <c r="O32" s="767">
        <f>SUM(C32:N32)</f>
        <v>0</v>
      </c>
      <c r="P32" s="849"/>
      <c r="Q32" s="849"/>
      <c r="R32" s="849"/>
      <c r="S32" s="849"/>
      <c r="T32" s="849"/>
      <c r="U32" s="849"/>
      <c r="V32" s="849"/>
      <c r="W32" s="849"/>
      <c r="X32" s="849"/>
      <c r="Y32" s="849"/>
      <c r="Z32" s="849"/>
      <c r="AA32" s="849"/>
      <c r="AB32" s="849"/>
      <c r="AC32" s="849"/>
      <c r="AD32" s="849"/>
      <c r="AE32" s="849"/>
      <c r="AF32" s="849"/>
      <c r="AG32" s="849"/>
    </row>
    <row r="33" spans="1:33" s="851" customFormat="1">
      <c r="A33" s="405"/>
      <c r="B33" s="781" t="s">
        <v>69</v>
      </c>
      <c r="C33" s="817">
        <v>0.14621063000000001</v>
      </c>
      <c r="D33" s="817">
        <v>0.13594033</v>
      </c>
      <c r="E33" s="817">
        <v>0.11428973999999999</v>
      </c>
      <c r="F33" s="817">
        <v>9.7969710000000002E-2</v>
      </c>
      <c r="G33" s="817">
        <v>7.9427009999999992E-2</v>
      </c>
      <c r="H33" s="817">
        <v>6.5220349999999996E-2</v>
      </c>
      <c r="I33" s="817">
        <v>4.5182459999999994E-2</v>
      </c>
      <c r="J33" s="817">
        <v>2.751646E-2</v>
      </c>
      <c r="K33" s="817">
        <v>1.7968729999999999E-2</v>
      </c>
      <c r="L33" s="782">
        <v>1.0642510000000001E-2</v>
      </c>
      <c r="M33" s="817">
        <v>5.6343299999999999E-3</v>
      </c>
      <c r="N33" s="817">
        <v>2.4541199999999997E-3</v>
      </c>
      <c r="O33" s="817">
        <f>SUM(C33:N33)</f>
        <v>0.74845638000000003</v>
      </c>
      <c r="P33" s="849"/>
      <c r="Q33" s="849"/>
      <c r="R33" s="849"/>
      <c r="S33" s="849"/>
      <c r="T33" s="849"/>
      <c r="U33" s="849"/>
      <c r="V33" s="849"/>
      <c r="W33" s="849"/>
      <c r="X33" s="849"/>
      <c r="Y33" s="849"/>
      <c r="Z33" s="849"/>
      <c r="AA33" s="849"/>
      <c r="AB33" s="849"/>
      <c r="AC33" s="849"/>
      <c r="AD33" s="849"/>
      <c r="AE33" s="849"/>
      <c r="AF33" s="849"/>
      <c r="AG33" s="849"/>
    </row>
    <row r="34" spans="1:33" s="851" customFormat="1" ht="13.5" thickBot="1">
      <c r="A34" s="405"/>
      <c r="B34" s="783"/>
      <c r="C34" s="815"/>
      <c r="D34" s="815"/>
      <c r="E34" s="815"/>
      <c r="F34" s="815"/>
      <c r="G34" s="815"/>
      <c r="H34" s="815"/>
      <c r="I34" s="784"/>
      <c r="J34" s="784"/>
      <c r="K34" s="784"/>
      <c r="L34" s="784"/>
      <c r="M34" s="784"/>
      <c r="N34" s="784"/>
      <c r="O34" s="784"/>
      <c r="P34" s="849"/>
      <c r="Q34" s="849"/>
      <c r="R34" s="849"/>
      <c r="S34" s="849"/>
      <c r="T34" s="849"/>
      <c r="U34" s="849"/>
      <c r="V34" s="849"/>
      <c r="W34" s="849"/>
      <c r="X34" s="849"/>
      <c r="Y34" s="849"/>
      <c r="Z34" s="849"/>
      <c r="AA34" s="849"/>
      <c r="AB34" s="849"/>
      <c r="AC34" s="849"/>
      <c r="AD34" s="849"/>
      <c r="AE34" s="849"/>
      <c r="AF34" s="849"/>
      <c r="AG34" s="849"/>
    </row>
    <row r="35" spans="1:33" s="851" customFormat="1" ht="13.5" thickBot="1">
      <c r="A35" s="405"/>
      <c r="B35" s="760" t="s">
        <v>302</v>
      </c>
      <c r="C35" s="761">
        <f>+C36+C51+SUM(C64:C111)+C114</f>
        <v>806.60248872749969</v>
      </c>
      <c r="D35" s="761">
        <f t="shared" ref="D35:O35" si="9">+D36+D51+SUM(D64:D111)+D114</f>
        <v>103.46335113621301</v>
      </c>
      <c r="E35" s="761">
        <f t="shared" si="9"/>
        <v>185.12783980294429</v>
      </c>
      <c r="F35" s="761">
        <f t="shared" si="9"/>
        <v>231.48991821374455</v>
      </c>
      <c r="G35" s="761">
        <f t="shared" si="9"/>
        <v>482.16666672741138</v>
      </c>
      <c r="H35" s="761">
        <f t="shared" si="9"/>
        <v>231.99378921215506</v>
      </c>
      <c r="I35" s="761">
        <f t="shared" si="9"/>
        <v>718.48884649718673</v>
      </c>
      <c r="J35" s="761">
        <f t="shared" si="9"/>
        <v>102.72748643137957</v>
      </c>
      <c r="K35" s="761">
        <f t="shared" si="9"/>
        <v>157.25934394658574</v>
      </c>
      <c r="L35" s="761">
        <f t="shared" si="9"/>
        <v>163.89462978075946</v>
      </c>
      <c r="M35" s="761">
        <f t="shared" si="9"/>
        <v>125.71331135484142</v>
      </c>
      <c r="N35" s="761">
        <f t="shared" si="9"/>
        <v>231.83018706256331</v>
      </c>
      <c r="O35" s="761">
        <f t="shared" si="9"/>
        <v>3540.7578588932838</v>
      </c>
      <c r="P35" s="849"/>
      <c r="Q35" s="849"/>
      <c r="R35" s="849"/>
      <c r="S35" s="849"/>
      <c r="T35" s="849"/>
      <c r="U35" s="849"/>
      <c r="V35" s="849"/>
      <c r="W35" s="849"/>
      <c r="X35" s="849"/>
      <c r="Y35" s="849"/>
      <c r="Z35" s="849"/>
      <c r="AA35" s="849"/>
      <c r="AB35" s="849"/>
      <c r="AC35" s="849"/>
      <c r="AD35" s="849"/>
      <c r="AE35" s="849"/>
      <c r="AF35" s="849"/>
      <c r="AG35" s="849"/>
    </row>
    <row r="36" spans="1:33" s="851" customFormat="1">
      <c r="A36" s="405"/>
      <c r="B36" s="875" t="s">
        <v>73</v>
      </c>
      <c r="C36" s="829">
        <f>+C37+C40+C46+C48</f>
        <v>0</v>
      </c>
      <c r="D36" s="829">
        <f t="shared" ref="D36:N36" si="10">+D37+D40+D46+D48</f>
        <v>0</v>
      </c>
      <c r="E36" s="829">
        <f t="shared" si="10"/>
        <v>19.171720484271802</v>
      </c>
      <c r="F36" s="829">
        <f t="shared" si="10"/>
        <v>0</v>
      </c>
      <c r="G36" s="829">
        <f t="shared" si="10"/>
        <v>0</v>
      </c>
      <c r="H36" s="829">
        <f t="shared" si="10"/>
        <v>0</v>
      </c>
      <c r="I36" s="829">
        <f t="shared" si="10"/>
        <v>0</v>
      </c>
      <c r="J36" s="829">
        <f t="shared" si="10"/>
        <v>0</v>
      </c>
      <c r="K36" s="829">
        <f t="shared" si="10"/>
        <v>19.171720724271804</v>
      </c>
      <c r="L36" s="829">
        <f t="shared" si="10"/>
        <v>0</v>
      </c>
      <c r="M36" s="829">
        <f t="shared" si="10"/>
        <v>0</v>
      </c>
      <c r="N36" s="829">
        <f t="shared" si="10"/>
        <v>0</v>
      </c>
      <c r="O36" s="876">
        <f>SUM(C36:N36)</f>
        <v>38.343441208543609</v>
      </c>
      <c r="P36" s="849"/>
      <c r="Q36" s="849"/>
      <c r="R36" s="849"/>
      <c r="S36" s="849"/>
      <c r="T36" s="849"/>
      <c r="U36" s="849"/>
      <c r="V36" s="849"/>
      <c r="W36" s="849"/>
      <c r="X36" s="849"/>
      <c r="Y36" s="849"/>
      <c r="Z36" s="849"/>
      <c r="AA36" s="849"/>
      <c r="AB36" s="849"/>
      <c r="AC36" s="849"/>
      <c r="AD36" s="849"/>
      <c r="AE36" s="849"/>
      <c r="AF36" s="849"/>
      <c r="AG36" s="849"/>
    </row>
    <row r="37" spans="1:33" s="851" customFormat="1">
      <c r="A37" s="405"/>
      <c r="B37" s="59" t="s">
        <v>19</v>
      </c>
      <c r="C37" s="794">
        <f>+C38+C39</f>
        <v>0</v>
      </c>
      <c r="D37" s="794">
        <f t="shared" ref="D37:N37" si="11">+D38+D39</f>
        <v>0</v>
      </c>
      <c r="E37" s="794">
        <f t="shared" si="11"/>
        <v>6.1446815942023827</v>
      </c>
      <c r="F37" s="794">
        <f t="shared" si="11"/>
        <v>0</v>
      </c>
      <c r="G37" s="794">
        <f t="shared" si="11"/>
        <v>0</v>
      </c>
      <c r="H37" s="794">
        <f t="shared" si="11"/>
        <v>0</v>
      </c>
      <c r="I37" s="794">
        <f t="shared" si="11"/>
        <v>0</v>
      </c>
      <c r="J37" s="794">
        <f t="shared" si="11"/>
        <v>0</v>
      </c>
      <c r="K37" s="794">
        <f t="shared" si="11"/>
        <v>6.1446815942023827</v>
      </c>
      <c r="L37" s="794">
        <f t="shared" si="11"/>
        <v>0</v>
      </c>
      <c r="M37" s="794">
        <f t="shared" si="11"/>
        <v>0</v>
      </c>
      <c r="N37" s="794">
        <f t="shared" si="11"/>
        <v>0</v>
      </c>
      <c r="O37" s="784">
        <f>SUM(C37:N37)</f>
        <v>12.289363188404765</v>
      </c>
      <c r="P37" s="849"/>
      <c r="Q37" s="849"/>
      <c r="R37" s="849"/>
      <c r="S37" s="849"/>
      <c r="T37" s="849"/>
      <c r="U37" s="849"/>
      <c r="V37" s="849"/>
      <c r="W37" s="849"/>
      <c r="X37" s="849"/>
      <c r="Y37" s="849"/>
      <c r="Z37" s="849"/>
      <c r="AA37" s="849"/>
      <c r="AB37" s="849"/>
      <c r="AC37" s="849"/>
      <c r="AD37" s="849"/>
      <c r="AE37" s="849"/>
      <c r="AF37" s="849"/>
      <c r="AG37" s="849"/>
    </row>
    <row r="38" spans="1:33" s="851" customFormat="1">
      <c r="A38" s="405"/>
      <c r="B38" s="877" t="s">
        <v>236</v>
      </c>
      <c r="C38" s="794">
        <v>0</v>
      </c>
      <c r="D38" s="794">
        <v>0</v>
      </c>
      <c r="E38" s="794">
        <v>6.1203409841556011</v>
      </c>
      <c r="F38" s="794">
        <v>0</v>
      </c>
      <c r="G38" s="794">
        <v>0</v>
      </c>
      <c r="H38" s="794">
        <v>0</v>
      </c>
      <c r="I38" s="794">
        <v>0</v>
      </c>
      <c r="J38" s="794">
        <v>0</v>
      </c>
      <c r="K38" s="794">
        <v>6.1203409841556011</v>
      </c>
      <c r="L38" s="794">
        <v>0</v>
      </c>
      <c r="M38" s="794">
        <v>0</v>
      </c>
      <c r="N38" s="794">
        <v>0</v>
      </c>
      <c r="O38" s="784">
        <f t="shared" ref="O38:O50" si="12">SUM(C38:N38)</f>
        <v>12.240681968311202</v>
      </c>
      <c r="P38" s="849"/>
      <c r="Q38" s="849"/>
      <c r="R38" s="849"/>
      <c r="S38" s="849"/>
      <c r="T38" s="849"/>
      <c r="U38" s="849"/>
      <c r="V38" s="849"/>
      <c r="W38" s="849"/>
      <c r="X38" s="849"/>
      <c r="Y38" s="849"/>
      <c r="Z38" s="849"/>
      <c r="AA38" s="849"/>
      <c r="AB38" s="849"/>
      <c r="AC38" s="849"/>
      <c r="AD38" s="849"/>
      <c r="AE38" s="849"/>
      <c r="AF38" s="849"/>
      <c r="AG38" s="849"/>
    </row>
    <row r="39" spans="1:33" s="851" customFormat="1">
      <c r="A39" s="405"/>
      <c r="B39" s="877" t="s">
        <v>237</v>
      </c>
      <c r="C39" s="794">
        <v>0</v>
      </c>
      <c r="D39" s="794">
        <v>0</v>
      </c>
      <c r="E39" s="794">
        <v>2.4340610046781418E-2</v>
      </c>
      <c r="F39" s="794">
        <v>0</v>
      </c>
      <c r="G39" s="794">
        <v>0</v>
      </c>
      <c r="H39" s="794">
        <v>0</v>
      </c>
      <c r="I39" s="794">
        <v>0</v>
      </c>
      <c r="J39" s="794">
        <v>0</v>
      </c>
      <c r="K39" s="794">
        <v>2.4340610046781418E-2</v>
      </c>
      <c r="L39" s="794">
        <v>0</v>
      </c>
      <c r="M39" s="794">
        <v>0</v>
      </c>
      <c r="N39" s="794">
        <v>0</v>
      </c>
      <c r="O39" s="878">
        <f t="shared" si="12"/>
        <v>4.8681220093562835E-2</v>
      </c>
      <c r="P39" s="849"/>
      <c r="Q39" s="849"/>
      <c r="R39" s="849"/>
      <c r="S39" s="849"/>
      <c r="T39" s="849"/>
      <c r="U39" s="849"/>
      <c r="V39" s="849"/>
      <c r="W39" s="849"/>
      <c r="X39" s="849"/>
      <c r="Y39" s="849"/>
      <c r="Z39" s="849"/>
      <c r="AA39" s="849"/>
      <c r="AB39" s="849"/>
      <c r="AC39" s="849"/>
      <c r="AD39" s="849"/>
      <c r="AE39" s="849"/>
      <c r="AF39" s="849"/>
      <c r="AG39" s="849"/>
    </row>
    <row r="40" spans="1:33" s="851" customFormat="1">
      <c r="A40" s="405"/>
      <c r="B40" s="290" t="s">
        <v>20</v>
      </c>
      <c r="C40" s="794">
        <f>+C41+C43</f>
        <v>0</v>
      </c>
      <c r="D40" s="794">
        <f>+D41+D43</f>
        <v>0</v>
      </c>
      <c r="E40" s="794">
        <f>+E41+E43</f>
        <v>1.3613218199999999</v>
      </c>
      <c r="F40" s="794">
        <f t="shared" ref="F40:N40" si="13">+F41+F43</f>
        <v>0</v>
      </c>
      <c r="G40" s="794">
        <f t="shared" si="13"/>
        <v>0</v>
      </c>
      <c r="H40" s="794">
        <f t="shared" si="13"/>
        <v>0</v>
      </c>
      <c r="I40" s="794">
        <f t="shared" si="13"/>
        <v>0</v>
      </c>
      <c r="J40" s="794">
        <f t="shared" si="13"/>
        <v>0</v>
      </c>
      <c r="K40" s="794">
        <f t="shared" si="13"/>
        <v>1.36132206</v>
      </c>
      <c r="L40" s="794">
        <f t="shared" si="13"/>
        <v>0</v>
      </c>
      <c r="M40" s="794">
        <f t="shared" si="13"/>
        <v>0</v>
      </c>
      <c r="N40" s="794">
        <f t="shared" si="13"/>
        <v>0</v>
      </c>
      <c r="O40" s="784">
        <f t="shared" si="12"/>
        <v>2.7226438799999997</v>
      </c>
      <c r="P40" s="849"/>
      <c r="Q40" s="849"/>
      <c r="R40" s="849"/>
      <c r="S40" s="849"/>
      <c r="T40" s="849"/>
      <c r="U40" s="849"/>
      <c r="V40" s="849"/>
      <c r="W40" s="849"/>
      <c r="X40" s="849"/>
      <c r="Y40" s="849"/>
      <c r="Z40" s="849"/>
      <c r="AA40" s="849"/>
      <c r="AB40" s="849"/>
      <c r="AC40" s="849"/>
      <c r="AD40" s="849"/>
      <c r="AE40" s="849"/>
      <c r="AF40" s="849"/>
      <c r="AG40" s="849"/>
    </row>
    <row r="41" spans="1:33" s="851" customFormat="1">
      <c r="A41" s="405"/>
      <c r="B41" s="877" t="s">
        <v>236</v>
      </c>
      <c r="C41" s="794">
        <f>+C42</f>
        <v>0</v>
      </c>
      <c r="D41" s="794">
        <f t="shared" ref="D41:N41" si="14">+D42</f>
        <v>0</v>
      </c>
      <c r="E41" s="794">
        <f t="shared" si="14"/>
        <v>0.5795650699999999</v>
      </c>
      <c r="F41" s="794">
        <f t="shared" si="14"/>
        <v>0</v>
      </c>
      <c r="G41" s="794">
        <f t="shared" si="14"/>
        <v>0</v>
      </c>
      <c r="H41" s="794">
        <f t="shared" si="14"/>
        <v>0</v>
      </c>
      <c r="I41" s="794">
        <f t="shared" si="14"/>
        <v>0</v>
      </c>
      <c r="J41" s="794">
        <f t="shared" si="14"/>
        <v>0</v>
      </c>
      <c r="K41" s="794">
        <f t="shared" si="14"/>
        <v>0.5795650699999999</v>
      </c>
      <c r="L41" s="794">
        <f t="shared" si="14"/>
        <v>0</v>
      </c>
      <c r="M41" s="794">
        <f t="shared" si="14"/>
        <v>0</v>
      </c>
      <c r="N41" s="794">
        <f t="shared" si="14"/>
        <v>0</v>
      </c>
      <c r="O41" s="794">
        <f t="shared" ref="O41" si="15">+O42</f>
        <v>1.1591301399999998</v>
      </c>
      <c r="P41" s="849"/>
      <c r="Q41" s="849"/>
      <c r="R41" s="849"/>
      <c r="S41" s="849"/>
      <c r="T41" s="849"/>
      <c r="U41" s="849"/>
      <c r="V41" s="849"/>
      <c r="W41" s="849"/>
      <c r="X41" s="849"/>
      <c r="Y41" s="849"/>
      <c r="Z41" s="849"/>
      <c r="AA41" s="849"/>
      <c r="AB41" s="849"/>
      <c r="AC41" s="849"/>
      <c r="AD41" s="849"/>
      <c r="AE41" s="849"/>
      <c r="AF41" s="849"/>
      <c r="AG41" s="849"/>
    </row>
    <row r="42" spans="1:33" s="851" customFormat="1">
      <c r="A42" s="405"/>
      <c r="B42" s="879" t="s">
        <v>239</v>
      </c>
      <c r="C42" s="794">
        <v>0</v>
      </c>
      <c r="D42" s="794">
        <v>0</v>
      </c>
      <c r="E42" s="794">
        <v>0.5795650699999999</v>
      </c>
      <c r="F42" s="794">
        <v>0</v>
      </c>
      <c r="G42" s="794">
        <v>0</v>
      </c>
      <c r="H42" s="794">
        <v>0</v>
      </c>
      <c r="I42" s="794">
        <v>0</v>
      </c>
      <c r="J42" s="794">
        <v>0</v>
      </c>
      <c r="K42" s="794">
        <v>0.5795650699999999</v>
      </c>
      <c r="L42" s="784">
        <v>0</v>
      </c>
      <c r="M42" s="794">
        <v>0</v>
      </c>
      <c r="N42" s="794">
        <v>0</v>
      </c>
      <c r="O42" s="784">
        <f t="shared" si="12"/>
        <v>1.1591301399999998</v>
      </c>
      <c r="P42" s="849"/>
      <c r="Q42" s="849"/>
      <c r="R42" s="849"/>
      <c r="S42" s="849"/>
      <c r="T42" s="849"/>
      <c r="U42" s="849"/>
      <c r="V42" s="849"/>
      <c r="W42" s="849"/>
      <c r="X42" s="849"/>
      <c r="Y42" s="849"/>
      <c r="Z42" s="849"/>
      <c r="AA42" s="849"/>
      <c r="AB42" s="849"/>
      <c r="AC42" s="849"/>
      <c r="AD42" s="849"/>
      <c r="AE42" s="849"/>
      <c r="AF42" s="849"/>
      <c r="AG42" s="849"/>
    </row>
    <row r="43" spans="1:33" s="851" customFormat="1">
      <c r="A43" s="405"/>
      <c r="B43" s="877" t="s">
        <v>237</v>
      </c>
      <c r="C43" s="794">
        <f>+C44+C45</f>
        <v>0</v>
      </c>
      <c r="D43" s="794">
        <f t="shared" ref="D43:N43" si="16">+D44+D45</f>
        <v>0</v>
      </c>
      <c r="E43" s="794">
        <f t="shared" si="16"/>
        <v>0.78175675</v>
      </c>
      <c r="F43" s="794">
        <f t="shared" si="16"/>
        <v>0</v>
      </c>
      <c r="G43" s="794">
        <f t="shared" si="16"/>
        <v>0</v>
      </c>
      <c r="H43" s="794">
        <f t="shared" si="16"/>
        <v>0</v>
      </c>
      <c r="I43" s="794">
        <f t="shared" si="16"/>
        <v>0</v>
      </c>
      <c r="J43" s="794">
        <f t="shared" si="16"/>
        <v>0</v>
      </c>
      <c r="K43" s="794">
        <f t="shared" si="16"/>
        <v>0.78175698999999998</v>
      </c>
      <c r="L43" s="794">
        <f t="shared" si="16"/>
        <v>0</v>
      </c>
      <c r="M43" s="794">
        <f t="shared" si="16"/>
        <v>0</v>
      </c>
      <c r="N43" s="794">
        <f t="shared" si="16"/>
        <v>0</v>
      </c>
      <c r="O43" s="784">
        <f t="shared" si="12"/>
        <v>1.5635137399999999</v>
      </c>
      <c r="P43" s="849"/>
      <c r="Q43" s="849"/>
      <c r="R43" s="849"/>
      <c r="S43" s="849"/>
      <c r="T43" s="849"/>
      <c r="U43" s="849"/>
      <c r="V43" s="849"/>
      <c r="W43" s="849"/>
      <c r="X43" s="849"/>
      <c r="Y43" s="849"/>
      <c r="Z43" s="849"/>
      <c r="AA43" s="849"/>
      <c r="AB43" s="849"/>
      <c r="AC43" s="849"/>
      <c r="AD43" s="849"/>
      <c r="AE43" s="849"/>
      <c r="AF43" s="849"/>
      <c r="AG43" s="849"/>
    </row>
    <row r="44" spans="1:33" s="851" customFormat="1">
      <c r="A44" s="405"/>
      <c r="B44" s="880" t="s">
        <v>238</v>
      </c>
      <c r="C44" s="794">
        <v>0</v>
      </c>
      <c r="D44" s="794">
        <v>0</v>
      </c>
      <c r="E44" s="794">
        <v>0.67161674999999998</v>
      </c>
      <c r="F44" s="794">
        <v>0</v>
      </c>
      <c r="G44" s="794">
        <v>0</v>
      </c>
      <c r="H44" s="794">
        <v>0</v>
      </c>
      <c r="I44" s="794">
        <v>0</v>
      </c>
      <c r="J44" s="794">
        <v>0</v>
      </c>
      <c r="K44" s="794">
        <v>0.67161674999999998</v>
      </c>
      <c r="L44" s="784">
        <v>0</v>
      </c>
      <c r="M44" s="794">
        <v>0</v>
      </c>
      <c r="N44" s="794">
        <v>0</v>
      </c>
      <c r="O44" s="784">
        <f t="shared" si="12"/>
        <v>1.3432335</v>
      </c>
      <c r="P44" s="849"/>
      <c r="Q44" s="849"/>
      <c r="R44" s="849"/>
      <c r="S44" s="849"/>
      <c r="T44" s="849"/>
      <c r="U44" s="849"/>
      <c r="V44" s="849"/>
      <c r="W44" s="849"/>
      <c r="X44" s="849"/>
      <c r="Y44" s="849"/>
      <c r="Z44" s="849"/>
      <c r="AA44" s="849"/>
      <c r="AB44" s="849"/>
      <c r="AC44" s="849"/>
      <c r="AD44" s="849"/>
      <c r="AE44" s="849"/>
      <c r="AF44" s="849"/>
      <c r="AG44" s="849"/>
    </row>
    <row r="45" spans="1:33" s="851" customFormat="1">
      <c r="A45" s="405"/>
      <c r="B45" s="879" t="s">
        <v>239</v>
      </c>
      <c r="C45" s="794">
        <v>0</v>
      </c>
      <c r="D45" s="794">
        <v>0</v>
      </c>
      <c r="E45" s="794">
        <v>0.11014</v>
      </c>
      <c r="F45" s="794">
        <v>0</v>
      </c>
      <c r="G45" s="794">
        <v>0</v>
      </c>
      <c r="H45" s="794">
        <v>0</v>
      </c>
      <c r="I45" s="794">
        <v>0</v>
      </c>
      <c r="J45" s="794">
        <v>0</v>
      </c>
      <c r="K45" s="794">
        <v>0.11014024</v>
      </c>
      <c r="L45" s="784">
        <v>0</v>
      </c>
      <c r="M45" s="794">
        <v>0</v>
      </c>
      <c r="N45" s="794">
        <v>0</v>
      </c>
      <c r="O45" s="784">
        <f t="shared" si="12"/>
        <v>0.22028024000000002</v>
      </c>
      <c r="P45" s="849"/>
      <c r="Q45" s="849"/>
      <c r="R45" s="849"/>
      <c r="S45" s="849"/>
      <c r="T45" s="849"/>
      <c r="U45" s="849"/>
      <c r="V45" s="849"/>
      <c r="W45" s="849"/>
      <c r="X45" s="849"/>
      <c r="Y45" s="849"/>
      <c r="Z45" s="849"/>
      <c r="AA45" s="849"/>
      <c r="AB45" s="849"/>
      <c r="AC45" s="849"/>
      <c r="AD45" s="849"/>
      <c r="AE45" s="849"/>
      <c r="AF45" s="849"/>
      <c r="AG45" s="849"/>
    </row>
    <row r="46" spans="1:33" s="851" customFormat="1">
      <c r="A46" s="405"/>
      <c r="B46" s="290" t="s">
        <v>21</v>
      </c>
      <c r="C46" s="794">
        <f>+C47</f>
        <v>0</v>
      </c>
      <c r="D46" s="794">
        <f t="shared" ref="D46:N46" si="17">+D47</f>
        <v>0</v>
      </c>
      <c r="E46" s="794">
        <f t="shared" si="17"/>
        <v>11.12022356687898</v>
      </c>
      <c r="F46" s="794">
        <f t="shared" si="17"/>
        <v>0</v>
      </c>
      <c r="G46" s="794">
        <f t="shared" si="17"/>
        <v>0</v>
      </c>
      <c r="H46" s="794">
        <f t="shared" si="17"/>
        <v>0</v>
      </c>
      <c r="I46" s="794">
        <f t="shared" si="17"/>
        <v>0</v>
      </c>
      <c r="J46" s="794">
        <f t="shared" si="17"/>
        <v>0</v>
      </c>
      <c r="K46" s="794">
        <f t="shared" si="17"/>
        <v>11.12022356687898</v>
      </c>
      <c r="L46" s="794">
        <f t="shared" si="17"/>
        <v>0</v>
      </c>
      <c r="M46" s="794">
        <f t="shared" si="17"/>
        <v>0</v>
      </c>
      <c r="N46" s="794">
        <f t="shared" si="17"/>
        <v>0</v>
      </c>
      <c r="O46" s="794">
        <f t="shared" ref="O46" si="18">+O47</f>
        <v>22.240447133757961</v>
      </c>
      <c r="P46" s="849"/>
      <c r="Q46" s="849"/>
      <c r="R46" s="849"/>
      <c r="S46" s="849"/>
      <c r="T46" s="849"/>
      <c r="U46" s="849"/>
      <c r="V46" s="849"/>
      <c r="W46" s="849"/>
      <c r="X46" s="849"/>
      <c r="Y46" s="849"/>
      <c r="Z46" s="849"/>
      <c r="AA46" s="849"/>
      <c r="AB46" s="849"/>
      <c r="AC46" s="849"/>
      <c r="AD46" s="849"/>
      <c r="AE46" s="849"/>
      <c r="AF46" s="849"/>
      <c r="AG46" s="849"/>
    </row>
    <row r="47" spans="1:33" s="851" customFormat="1">
      <c r="A47" s="405"/>
      <c r="B47" s="877" t="s">
        <v>237</v>
      </c>
      <c r="C47" s="794">
        <v>0</v>
      </c>
      <c r="D47" s="794">
        <v>0</v>
      </c>
      <c r="E47" s="794">
        <v>11.12022356687898</v>
      </c>
      <c r="F47" s="794">
        <v>0</v>
      </c>
      <c r="G47" s="794">
        <v>0</v>
      </c>
      <c r="H47" s="794">
        <v>0</v>
      </c>
      <c r="I47" s="794">
        <v>0</v>
      </c>
      <c r="J47" s="794">
        <v>0</v>
      </c>
      <c r="K47" s="794">
        <v>11.12022356687898</v>
      </c>
      <c r="L47" s="784">
        <v>0</v>
      </c>
      <c r="M47" s="794">
        <v>0</v>
      </c>
      <c r="N47" s="794">
        <v>0</v>
      </c>
      <c r="O47" s="784">
        <f t="shared" si="12"/>
        <v>22.240447133757961</v>
      </c>
      <c r="P47" s="849"/>
      <c r="Q47" s="849"/>
      <c r="R47" s="849"/>
      <c r="S47" s="849"/>
      <c r="T47" s="849"/>
      <c r="U47" s="849"/>
      <c r="V47" s="849"/>
      <c r="W47" s="849"/>
      <c r="X47" s="849"/>
      <c r="Y47" s="849"/>
      <c r="Z47" s="849"/>
      <c r="AA47" s="849"/>
      <c r="AB47" s="849"/>
      <c r="AC47" s="849"/>
      <c r="AD47" s="849"/>
      <c r="AE47" s="849"/>
      <c r="AF47" s="849"/>
      <c r="AG47" s="849"/>
    </row>
    <row r="48" spans="1:33" s="851" customFormat="1">
      <c r="A48" s="405"/>
      <c r="B48" s="290" t="s">
        <v>22</v>
      </c>
      <c r="C48" s="794">
        <f>+C49+C50</f>
        <v>0</v>
      </c>
      <c r="D48" s="794">
        <f t="shared" ref="D48:N48" si="19">+D49+D50</f>
        <v>0</v>
      </c>
      <c r="E48" s="794">
        <f t="shared" si="19"/>
        <v>0.54549350319043766</v>
      </c>
      <c r="F48" s="794">
        <f t="shared" si="19"/>
        <v>0</v>
      </c>
      <c r="G48" s="794">
        <f t="shared" si="19"/>
        <v>0</v>
      </c>
      <c r="H48" s="794">
        <f t="shared" si="19"/>
        <v>0</v>
      </c>
      <c r="I48" s="794">
        <f t="shared" si="19"/>
        <v>0</v>
      </c>
      <c r="J48" s="794">
        <f t="shared" si="19"/>
        <v>0</v>
      </c>
      <c r="K48" s="794">
        <f t="shared" si="19"/>
        <v>0.54549350319043766</v>
      </c>
      <c r="L48" s="794">
        <f t="shared" si="19"/>
        <v>0</v>
      </c>
      <c r="M48" s="794">
        <f t="shared" si="19"/>
        <v>0</v>
      </c>
      <c r="N48" s="794">
        <f t="shared" si="19"/>
        <v>0</v>
      </c>
      <c r="O48" s="784">
        <f t="shared" si="12"/>
        <v>1.0909870063808753</v>
      </c>
      <c r="P48" s="849"/>
      <c r="Q48" s="849"/>
      <c r="R48" s="849"/>
      <c r="S48" s="849"/>
      <c r="T48" s="849"/>
      <c r="U48" s="849"/>
      <c r="V48" s="849"/>
      <c r="W48" s="849"/>
      <c r="X48" s="849"/>
      <c r="Y48" s="849"/>
      <c r="Z48" s="849"/>
      <c r="AA48" s="849"/>
      <c r="AB48" s="849"/>
      <c r="AC48" s="849"/>
      <c r="AD48" s="849"/>
      <c r="AE48" s="849"/>
      <c r="AF48" s="849"/>
      <c r="AG48" s="849"/>
    </row>
    <row r="49" spans="1:33" s="851" customFormat="1">
      <c r="A49" s="405"/>
      <c r="B49" s="877" t="s">
        <v>236</v>
      </c>
      <c r="C49" s="794">
        <v>0</v>
      </c>
      <c r="D49" s="794">
        <v>0</v>
      </c>
      <c r="E49" s="794">
        <v>0.5197856929091399</v>
      </c>
      <c r="F49" s="794">
        <v>0</v>
      </c>
      <c r="G49" s="794">
        <v>0</v>
      </c>
      <c r="H49" s="794">
        <v>0</v>
      </c>
      <c r="I49" s="794">
        <v>0</v>
      </c>
      <c r="J49" s="794">
        <v>0</v>
      </c>
      <c r="K49" s="794">
        <v>0.5197856929091399</v>
      </c>
      <c r="L49" s="784">
        <v>0</v>
      </c>
      <c r="M49" s="794">
        <v>0</v>
      </c>
      <c r="N49" s="794">
        <v>0</v>
      </c>
      <c r="O49" s="784">
        <f t="shared" si="12"/>
        <v>1.0395713858182798</v>
      </c>
      <c r="P49" s="849"/>
      <c r="Q49" s="849"/>
      <c r="R49" s="849"/>
      <c r="S49" s="849"/>
      <c r="T49" s="849"/>
      <c r="U49" s="849"/>
      <c r="V49" s="849"/>
      <c r="W49" s="849"/>
      <c r="X49" s="849"/>
      <c r="Y49" s="849"/>
      <c r="Z49" s="849"/>
      <c r="AA49" s="849"/>
      <c r="AB49" s="849"/>
      <c r="AC49" s="849"/>
      <c r="AD49" s="849"/>
      <c r="AE49" s="849"/>
      <c r="AF49" s="849"/>
      <c r="AG49" s="849"/>
    </row>
    <row r="50" spans="1:33" s="851" customFormat="1">
      <c r="A50" s="405"/>
      <c r="B50" s="877" t="s">
        <v>237</v>
      </c>
      <c r="C50" s="794">
        <v>0</v>
      </c>
      <c r="D50" s="794">
        <v>0</v>
      </c>
      <c r="E50" s="794">
        <v>2.5707810281297747E-2</v>
      </c>
      <c r="F50" s="794">
        <v>0</v>
      </c>
      <c r="G50" s="794">
        <v>0</v>
      </c>
      <c r="H50" s="794">
        <v>0</v>
      </c>
      <c r="I50" s="794">
        <v>0</v>
      </c>
      <c r="J50" s="794">
        <v>0</v>
      </c>
      <c r="K50" s="794">
        <v>2.5707810281297747E-2</v>
      </c>
      <c r="L50" s="784">
        <v>0</v>
      </c>
      <c r="M50" s="794">
        <v>0</v>
      </c>
      <c r="N50" s="794">
        <v>0</v>
      </c>
      <c r="O50" s="784">
        <f t="shared" si="12"/>
        <v>5.1415620562595493E-2</v>
      </c>
      <c r="P50" s="849"/>
      <c r="Q50" s="849"/>
      <c r="R50" s="849"/>
      <c r="S50" s="849"/>
      <c r="T50" s="849"/>
      <c r="U50" s="849"/>
      <c r="V50" s="849"/>
      <c r="W50" s="849"/>
      <c r="X50" s="849"/>
      <c r="Y50" s="849"/>
      <c r="Z50" s="849"/>
      <c r="AA50" s="849"/>
      <c r="AB50" s="849"/>
      <c r="AC50" s="849"/>
      <c r="AD50" s="849"/>
      <c r="AE50" s="849"/>
      <c r="AF50" s="849"/>
      <c r="AG50" s="849"/>
    </row>
    <row r="51" spans="1:33" s="851" customFormat="1">
      <c r="A51" s="405"/>
      <c r="B51" s="790" t="s">
        <v>74</v>
      </c>
      <c r="C51" s="771">
        <f>+C52+C55+C61</f>
        <v>0</v>
      </c>
      <c r="D51" s="771">
        <f t="shared" ref="D51:N51" si="20">+D52+D55+D61</f>
        <v>0</v>
      </c>
      <c r="E51" s="771">
        <f t="shared" si="20"/>
        <v>0</v>
      </c>
      <c r="F51" s="771">
        <f t="shared" si="20"/>
        <v>0</v>
      </c>
      <c r="G51" s="771">
        <f t="shared" si="20"/>
        <v>0</v>
      </c>
      <c r="H51" s="771">
        <f t="shared" si="20"/>
        <v>98.212712975543539</v>
      </c>
      <c r="I51" s="771">
        <f t="shared" si="20"/>
        <v>0</v>
      </c>
      <c r="J51" s="771">
        <f t="shared" si="20"/>
        <v>0</v>
      </c>
      <c r="K51" s="771">
        <f t="shared" si="20"/>
        <v>0</v>
      </c>
      <c r="L51" s="771">
        <f t="shared" si="20"/>
        <v>0</v>
      </c>
      <c r="M51" s="771">
        <f t="shared" si="20"/>
        <v>0</v>
      </c>
      <c r="N51" s="771">
        <f t="shared" si="20"/>
        <v>98.212712975543539</v>
      </c>
      <c r="O51" s="771">
        <f t="shared" ref="O51" si="21">+O52+O55+O61</f>
        <v>196.42542595108708</v>
      </c>
      <c r="P51" s="849"/>
      <c r="Q51" s="849"/>
      <c r="R51" s="849"/>
      <c r="S51" s="849"/>
      <c r="T51" s="849"/>
      <c r="U51" s="849"/>
      <c r="V51" s="849"/>
      <c r="W51" s="849"/>
      <c r="X51" s="849"/>
      <c r="Y51" s="849"/>
      <c r="Z51" s="849"/>
      <c r="AA51" s="849"/>
      <c r="AB51" s="849"/>
      <c r="AC51" s="849"/>
      <c r="AD51" s="849"/>
      <c r="AE51" s="849"/>
      <c r="AF51" s="849"/>
      <c r="AG51" s="849"/>
    </row>
    <row r="52" spans="1:33" s="851" customFormat="1">
      <c r="A52" s="405"/>
      <c r="B52" s="290" t="s">
        <v>23</v>
      </c>
      <c r="C52" s="794">
        <f>+C53+C54</f>
        <v>0</v>
      </c>
      <c r="D52" s="794">
        <f t="shared" ref="D52:N52" si="22">+D53+D54</f>
        <v>0</v>
      </c>
      <c r="E52" s="794">
        <f t="shared" si="22"/>
        <v>0</v>
      </c>
      <c r="F52" s="794">
        <f t="shared" si="22"/>
        <v>0</v>
      </c>
      <c r="G52" s="794">
        <f t="shared" si="22"/>
        <v>0</v>
      </c>
      <c r="H52" s="794">
        <f t="shared" si="22"/>
        <v>95.668131483216769</v>
      </c>
      <c r="I52" s="794">
        <f t="shared" si="22"/>
        <v>0</v>
      </c>
      <c r="J52" s="794">
        <f t="shared" si="22"/>
        <v>0</v>
      </c>
      <c r="K52" s="794">
        <f t="shared" si="22"/>
        <v>0</v>
      </c>
      <c r="L52" s="794">
        <f t="shared" si="22"/>
        <v>0</v>
      </c>
      <c r="M52" s="794">
        <f t="shared" si="22"/>
        <v>0</v>
      </c>
      <c r="N52" s="794">
        <f t="shared" si="22"/>
        <v>95.668131483216769</v>
      </c>
      <c r="O52" s="828">
        <f>SUM(C52:N52)</f>
        <v>191.33626296643354</v>
      </c>
      <c r="P52" s="849"/>
      <c r="Q52" s="849"/>
      <c r="R52" s="849"/>
      <c r="S52" s="849"/>
      <c r="T52" s="849"/>
      <c r="U52" s="849"/>
      <c r="V52" s="849"/>
      <c r="W52" s="849"/>
      <c r="X52" s="849"/>
      <c r="Y52" s="849"/>
      <c r="Z52" s="849"/>
      <c r="AA52" s="849"/>
      <c r="AB52" s="849"/>
      <c r="AC52" s="849"/>
      <c r="AD52" s="849"/>
      <c r="AE52" s="849"/>
      <c r="AF52" s="849"/>
      <c r="AG52" s="849"/>
    </row>
    <row r="53" spans="1:33" s="851" customFormat="1">
      <c r="A53" s="405"/>
      <c r="B53" s="877" t="s">
        <v>236</v>
      </c>
      <c r="C53" s="794">
        <v>0</v>
      </c>
      <c r="D53" s="794">
        <v>0</v>
      </c>
      <c r="E53" s="794">
        <v>0</v>
      </c>
      <c r="F53" s="794">
        <v>0</v>
      </c>
      <c r="G53" s="794">
        <v>0</v>
      </c>
      <c r="H53" s="794">
        <v>94.531789348231186</v>
      </c>
      <c r="I53" s="794">
        <v>0</v>
      </c>
      <c r="J53" s="794">
        <v>0</v>
      </c>
      <c r="K53" s="794">
        <v>0</v>
      </c>
      <c r="L53" s="784">
        <v>0</v>
      </c>
      <c r="M53" s="794">
        <v>0</v>
      </c>
      <c r="N53" s="794">
        <v>94.531789348231186</v>
      </c>
      <c r="O53" s="784">
        <f t="shared" ref="O53:O63" si="23">SUM(C53:N53)</f>
        <v>189.06357869646237</v>
      </c>
      <c r="P53" s="849"/>
      <c r="Q53" s="849"/>
      <c r="R53" s="849"/>
      <c r="S53" s="849"/>
      <c r="T53" s="849"/>
      <c r="U53" s="849"/>
      <c r="V53" s="849"/>
      <c r="W53" s="849"/>
      <c r="X53" s="849"/>
      <c r="Y53" s="849"/>
      <c r="Z53" s="849"/>
      <c r="AA53" s="849"/>
      <c r="AB53" s="849"/>
      <c r="AC53" s="849"/>
      <c r="AD53" s="849"/>
      <c r="AE53" s="849"/>
      <c r="AF53" s="849"/>
      <c r="AG53" s="849"/>
    </row>
    <row r="54" spans="1:33" s="851" customFormat="1">
      <c r="A54" s="405"/>
      <c r="B54" s="877" t="s">
        <v>237</v>
      </c>
      <c r="C54" s="794">
        <v>0</v>
      </c>
      <c r="D54" s="794">
        <v>0</v>
      </c>
      <c r="E54" s="794">
        <v>0</v>
      </c>
      <c r="F54" s="794">
        <v>0</v>
      </c>
      <c r="G54" s="794">
        <v>0</v>
      </c>
      <c r="H54" s="794">
        <v>1.1363421349855878</v>
      </c>
      <c r="I54" s="794">
        <v>0</v>
      </c>
      <c r="J54" s="794">
        <v>0</v>
      </c>
      <c r="K54" s="794">
        <v>0</v>
      </c>
      <c r="L54" s="784">
        <v>0</v>
      </c>
      <c r="M54" s="794">
        <v>0</v>
      </c>
      <c r="N54" s="794">
        <v>1.1363421349855878</v>
      </c>
      <c r="O54" s="784">
        <f t="shared" si="23"/>
        <v>2.2726842699711756</v>
      </c>
      <c r="P54" s="849"/>
      <c r="Q54" s="849"/>
      <c r="R54" s="849"/>
      <c r="S54" s="849"/>
      <c r="T54" s="849"/>
      <c r="U54" s="849"/>
      <c r="V54" s="849"/>
      <c r="W54" s="849"/>
      <c r="X54" s="849"/>
      <c r="Y54" s="849"/>
      <c r="Z54" s="849"/>
      <c r="AA54" s="849"/>
      <c r="AB54" s="849"/>
      <c r="AC54" s="849"/>
      <c r="AD54" s="849"/>
      <c r="AE54" s="849"/>
      <c r="AF54" s="849"/>
      <c r="AG54" s="849"/>
    </row>
    <row r="55" spans="1:33" s="851" customFormat="1">
      <c r="A55" s="405"/>
      <c r="B55" s="290" t="s">
        <v>24</v>
      </c>
      <c r="C55" s="794">
        <f>+C56+C59</f>
        <v>0</v>
      </c>
      <c r="D55" s="794">
        <f t="shared" ref="D55:N55" si="24">+D56+D59</f>
        <v>0</v>
      </c>
      <c r="E55" s="794">
        <f t="shared" si="24"/>
        <v>0</v>
      </c>
      <c r="F55" s="794">
        <f t="shared" si="24"/>
        <v>0</v>
      </c>
      <c r="G55" s="794">
        <f t="shared" si="24"/>
        <v>0</v>
      </c>
      <c r="H55" s="794">
        <f t="shared" si="24"/>
        <v>0.63298555999999995</v>
      </c>
      <c r="I55" s="794">
        <f t="shared" si="24"/>
        <v>0</v>
      </c>
      <c r="J55" s="794">
        <f t="shared" si="24"/>
        <v>0</v>
      </c>
      <c r="K55" s="794">
        <f t="shared" si="24"/>
        <v>0</v>
      </c>
      <c r="L55" s="794">
        <f t="shared" si="24"/>
        <v>0</v>
      </c>
      <c r="M55" s="794">
        <f t="shared" si="24"/>
        <v>0</v>
      </c>
      <c r="N55" s="794">
        <f t="shared" si="24"/>
        <v>0.63298555999999995</v>
      </c>
      <c r="O55" s="784">
        <f t="shared" si="23"/>
        <v>1.2659711199999999</v>
      </c>
      <c r="P55" s="849"/>
      <c r="Q55" s="849"/>
      <c r="R55" s="849"/>
      <c r="S55" s="849"/>
      <c r="T55" s="849"/>
      <c r="U55" s="849"/>
      <c r="V55" s="849"/>
      <c r="W55" s="849"/>
      <c r="X55" s="849"/>
      <c r="Y55" s="849"/>
      <c r="Z55" s="849"/>
      <c r="AA55" s="849"/>
      <c r="AB55" s="849"/>
      <c r="AC55" s="849"/>
      <c r="AD55" s="849"/>
      <c r="AE55" s="849"/>
      <c r="AF55" s="849"/>
      <c r="AG55" s="849"/>
    </row>
    <row r="56" spans="1:33" s="851" customFormat="1">
      <c r="A56" s="405"/>
      <c r="B56" s="877" t="s">
        <v>236</v>
      </c>
      <c r="C56" s="794">
        <f>+C57+C58</f>
        <v>0</v>
      </c>
      <c r="D56" s="794">
        <f t="shared" ref="D56:N56" si="25">+D57+D58</f>
        <v>0</v>
      </c>
      <c r="E56" s="794">
        <f t="shared" si="25"/>
        <v>0</v>
      </c>
      <c r="F56" s="794">
        <f t="shared" si="25"/>
        <v>0</v>
      </c>
      <c r="G56" s="794">
        <f t="shared" si="25"/>
        <v>0</v>
      </c>
      <c r="H56" s="794">
        <f t="shared" si="25"/>
        <v>0.45944396999999998</v>
      </c>
      <c r="I56" s="794">
        <f t="shared" si="25"/>
        <v>0</v>
      </c>
      <c r="J56" s="794">
        <f t="shared" si="25"/>
        <v>0</v>
      </c>
      <c r="K56" s="794">
        <f t="shared" si="25"/>
        <v>0</v>
      </c>
      <c r="L56" s="794">
        <f t="shared" si="25"/>
        <v>0</v>
      </c>
      <c r="M56" s="794">
        <f t="shared" si="25"/>
        <v>0</v>
      </c>
      <c r="N56" s="794">
        <f t="shared" si="25"/>
        <v>0.45944396999999998</v>
      </c>
      <c r="O56" s="784">
        <f t="shared" si="23"/>
        <v>0.91888793999999996</v>
      </c>
      <c r="P56" s="849"/>
      <c r="Q56" s="849"/>
      <c r="R56" s="849"/>
      <c r="S56" s="849"/>
      <c r="T56" s="849"/>
      <c r="U56" s="849"/>
      <c r="V56" s="849"/>
      <c r="W56" s="849"/>
      <c r="X56" s="849"/>
      <c r="Y56" s="849"/>
      <c r="Z56" s="849"/>
      <c r="AA56" s="849"/>
      <c r="AB56" s="849"/>
      <c r="AC56" s="849"/>
      <c r="AD56" s="849"/>
      <c r="AE56" s="849"/>
      <c r="AF56" s="849"/>
      <c r="AG56" s="849"/>
    </row>
    <row r="57" spans="1:33" s="851" customFormat="1">
      <c r="A57" s="405"/>
      <c r="B57" s="880" t="s">
        <v>238</v>
      </c>
      <c r="C57" s="794">
        <v>0</v>
      </c>
      <c r="D57" s="794">
        <v>0</v>
      </c>
      <c r="E57" s="794">
        <v>0</v>
      </c>
      <c r="F57" s="794">
        <v>0</v>
      </c>
      <c r="G57" s="794">
        <v>0</v>
      </c>
      <c r="H57" s="794">
        <v>0</v>
      </c>
      <c r="I57" s="794">
        <v>0</v>
      </c>
      <c r="J57" s="794">
        <v>0</v>
      </c>
      <c r="K57" s="794">
        <v>0</v>
      </c>
      <c r="L57" s="784">
        <v>0</v>
      </c>
      <c r="M57" s="794">
        <v>0</v>
      </c>
      <c r="N57" s="794">
        <v>0</v>
      </c>
      <c r="O57" s="784">
        <f t="shared" si="23"/>
        <v>0</v>
      </c>
      <c r="P57" s="849"/>
      <c r="Q57" s="849"/>
      <c r="R57" s="849"/>
      <c r="S57" s="849"/>
      <c r="T57" s="849"/>
      <c r="U57" s="849"/>
      <c r="V57" s="849"/>
      <c r="W57" s="849"/>
      <c r="X57" s="849"/>
      <c r="Y57" s="849"/>
      <c r="Z57" s="849"/>
      <c r="AA57" s="849"/>
      <c r="AB57" s="849"/>
      <c r="AC57" s="849"/>
      <c r="AD57" s="849"/>
      <c r="AE57" s="849"/>
      <c r="AF57" s="849"/>
      <c r="AG57" s="849"/>
    </row>
    <row r="58" spans="1:33" s="851" customFormat="1">
      <c r="A58" s="405"/>
      <c r="B58" s="879" t="s">
        <v>239</v>
      </c>
      <c r="C58" s="794">
        <v>0</v>
      </c>
      <c r="D58" s="794">
        <v>0</v>
      </c>
      <c r="E58" s="794">
        <v>0</v>
      </c>
      <c r="F58" s="794">
        <v>0</v>
      </c>
      <c r="G58" s="794">
        <v>0</v>
      </c>
      <c r="H58" s="794">
        <v>0.45944396999999998</v>
      </c>
      <c r="I58" s="794">
        <v>0</v>
      </c>
      <c r="J58" s="794">
        <v>0</v>
      </c>
      <c r="K58" s="794">
        <v>0</v>
      </c>
      <c r="L58" s="784">
        <v>0</v>
      </c>
      <c r="M58" s="794">
        <v>0</v>
      </c>
      <c r="N58" s="794">
        <v>0.45944396999999998</v>
      </c>
      <c r="O58" s="784">
        <f t="shared" si="23"/>
        <v>0.91888793999999996</v>
      </c>
      <c r="P58" s="849"/>
      <c r="Q58" s="849"/>
      <c r="R58" s="849"/>
      <c r="S58" s="849"/>
      <c r="T58" s="849"/>
      <c r="U58" s="849"/>
      <c r="V58" s="849"/>
      <c r="W58" s="849"/>
      <c r="X58" s="849"/>
      <c r="Y58" s="849"/>
      <c r="Z58" s="849"/>
      <c r="AA58" s="849"/>
      <c r="AB58" s="849"/>
      <c r="AC58" s="849"/>
      <c r="AD58" s="849"/>
      <c r="AE58" s="849"/>
      <c r="AF58" s="849"/>
      <c r="AG58" s="849"/>
    </row>
    <row r="59" spans="1:33" s="851" customFormat="1">
      <c r="A59" s="405"/>
      <c r="B59" s="877" t="s">
        <v>237</v>
      </c>
      <c r="C59" s="794">
        <f>+C60</f>
        <v>0</v>
      </c>
      <c r="D59" s="794">
        <f t="shared" ref="D59:N59" si="26">+D60</f>
        <v>0</v>
      </c>
      <c r="E59" s="794">
        <f t="shared" si="26"/>
        <v>0</v>
      </c>
      <c r="F59" s="794">
        <f t="shared" si="26"/>
        <v>0</v>
      </c>
      <c r="G59" s="794">
        <f t="shared" si="26"/>
        <v>0</v>
      </c>
      <c r="H59" s="794">
        <f t="shared" si="26"/>
        <v>0.17354159</v>
      </c>
      <c r="I59" s="794">
        <f t="shared" si="26"/>
        <v>0</v>
      </c>
      <c r="J59" s="794">
        <f t="shared" si="26"/>
        <v>0</v>
      </c>
      <c r="K59" s="794">
        <f t="shared" si="26"/>
        <v>0</v>
      </c>
      <c r="L59" s="794">
        <f t="shared" si="26"/>
        <v>0</v>
      </c>
      <c r="M59" s="794">
        <f t="shared" si="26"/>
        <v>0</v>
      </c>
      <c r="N59" s="794">
        <f t="shared" si="26"/>
        <v>0.17354159</v>
      </c>
      <c r="O59" s="794">
        <f t="shared" ref="O59" si="27">+O60</f>
        <v>0.34708317999999999</v>
      </c>
      <c r="P59" s="849"/>
      <c r="Q59" s="849"/>
      <c r="R59" s="849"/>
      <c r="S59" s="849"/>
      <c r="T59" s="849"/>
      <c r="U59" s="849"/>
      <c r="V59" s="849"/>
      <c r="W59" s="849"/>
      <c r="X59" s="849"/>
      <c r="Y59" s="849"/>
      <c r="Z59" s="849"/>
      <c r="AA59" s="849"/>
      <c r="AB59" s="849"/>
      <c r="AC59" s="849"/>
      <c r="AD59" s="849"/>
      <c r="AE59" s="849"/>
      <c r="AF59" s="849"/>
      <c r="AG59" s="849"/>
    </row>
    <row r="60" spans="1:33" s="851" customFormat="1">
      <c r="A60" s="405"/>
      <c r="B60" s="879" t="s">
        <v>239</v>
      </c>
      <c r="C60" s="794">
        <v>0</v>
      </c>
      <c r="D60" s="794">
        <v>0</v>
      </c>
      <c r="E60" s="794">
        <v>0</v>
      </c>
      <c r="F60" s="794">
        <v>0</v>
      </c>
      <c r="G60" s="794">
        <v>0</v>
      </c>
      <c r="H60" s="794">
        <v>0.17354159</v>
      </c>
      <c r="I60" s="794">
        <v>0</v>
      </c>
      <c r="J60" s="794">
        <v>0</v>
      </c>
      <c r="K60" s="794">
        <v>0</v>
      </c>
      <c r="L60" s="784">
        <v>0</v>
      </c>
      <c r="M60" s="794">
        <v>0</v>
      </c>
      <c r="N60" s="794">
        <v>0.17354159</v>
      </c>
      <c r="O60" s="784">
        <f t="shared" si="23"/>
        <v>0.34708317999999999</v>
      </c>
      <c r="P60" s="849"/>
      <c r="Q60" s="849"/>
      <c r="R60" s="849"/>
      <c r="S60" s="849"/>
      <c r="T60" s="849"/>
      <c r="U60" s="849"/>
      <c r="V60" s="849"/>
      <c r="W60" s="849"/>
      <c r="X60" s="849"/>
      <c r="Y60" s="849"/>
      <c r="Z60" s="849"/>
      <c r="AA60" s="849"/>
      <c r="AB60" s="849"/>
      <c r="AC60" s="849"/>
      <c r="AD60" s="849"/>
      <c r="AE60" s="849"/>
      <c r="AF60" s="849"/>
      <c r="AG60" s="849"/>
    </row>
    <row r="61" spans="1:33" s="851" customFormat="1">
      <c r="A61" s="405"/>
      <c r="B61" s="290" t="s">
        <v>25</v>
      </c>
      <c r="C61" s="794">
        <f>+C62+C63</f>
        <v>0</v>
      </c>
      <c r="D61" s="794">
        <f t="shared" ref="D61:N61" si="28">+D62+D63</f>
        <v>0</v>
      </c>
      <c r="E61" s="794">
        <f t="shared" si="28"/>
        <v>0</v>
      </c>
      <c r="F61" s="794">
        <f t="shared" si="28"/>
        <v>0</v>
      </c>
      <c r="G61" s="794">
        <f t="shared" si="28"/>
        <v>0</v>
      </c>
      <c r="H61" s="794">
        <f t="shared" si="28"/>
        <v>1.9115959323267728</v>
      </c>
      <c r="I61" s="794">
        <f t="shared" si="28"/>
        <v>0</v>
      </c>
      <c r="J61" s="794">
        <f t="shared" si="28"/>
        <v>0</v>
      </c>
      <c r="K61" s="794">
        <f t="shared" si="28"/>
        <v>0</v>
      </c>
      <c r="L61" s="794">
        <f t="shared" si="28"/>
        <v>0</v>
      </c>
      <c r="M61" s="794">
        <f t="shared" si="28"/>
        <v>0</v>
      </c>
      <c r="N61" s="794">
        <f t="shared" si="28"/>
        <v>1.9115959323267728</v>
      </c>
      <c r="O61" s="784">
        <f t="shared" si="23"/>
        <v>3.8231918646535457</v>
      </c>
      <c r="P61" s="849"/>
      <c r="Q61" s="849"/>
      <c r="R61" s="849"/>
      <c r="S61" s="849"/>
      <c r="T61" s="849"/>
      <c r="U61" s="849"/>
      <c r="V61" s="849"/>
      <c r="W61" s="849"/>
      <c r="X61" s="849"/>
      <c r="Y61" s="849"/>
      <c r="Z61" s="849"/>
      <c r="AA61" s="849"/>
      <c r="AB61" s="849"/>
      <c r="AC61" s="849"/>
      <c r="AD61" s="849"/>
      <c r="AE61" s="849"/>
      <c r="AF61" s="849"/>
      <c r="AG61" s="849"/>
    </row>
    <row r="62" spans="1:33" s="851" customFormat="1">
      <c r="A62" s="405"/>
      <c r="B62" s="877" t="s">
        <v>236</v>
      </c>
      <c r="C62" s="794">
        <v>0</v>
      </c>
      <c r="D62" s="794">
        <v>0</v>
      </c>
      <c r="E62" s="794">
        <v>0</v>
      </c>
      <c r="F62" s="794">
        <v>0</v>
      </c>
      <c r="G62" s="794">
        <v>0</v>
      </c>
      <c r="H62" s="794">
        <v>1.3189361345376112</v>
      </c>
      <c r="I62" s="794">
        <v>0</v>
      </c>
      <c r="J62" s="794">
        <v>0</v>
      </c>
      <c r="K62" s="794">
        <v>0</v>
      </c>
      <c r="L62" s="784">
        <v>0</v>
      </c>
      <c r="M62" s="794">
        <v>0</v>
      </c>
      <c r="N62" s="794">
        <v>1.3189361345376112</v>
      </c>
      <c r="O62" s="784">
        <f t="shared" si="23"/>
        <v>2.6378722690752223</v>
      </c>
      <c r="P62" s="849"/>
      <c r="Q62" s="849"/>
      <c r="R62" s="849"/>
      <c r="S62" s="849"/>
      <c r="T62" s="849"/>
      <c r="U62" s="849"/>
      <c r="V62" s="849"/>
      <c r="W62" s="849"/>
      <c r="X62" s="849"/>
      <c r="Y62" s="849"/>
      <c r="Z62" s="849"/>
      <c r="AA62" s="849"/>
      <c r="AB62" s="849"/>
      <c r="AC62" s="849"/>
      <c r="AD62" s="849"/>
      <c r="AE62" s="849"/>
      <c r="AF62" s="849"/>
      <c r="AG62" s="849"/>
    </row>
    <row r="63" spans="1:33" s="851" customFormat="1">
      <c r="A63" s="405"/>
      <c r="B63" s="877" t="s">
        <v>237</v>
      </c>
      <c r="C63" s="794">
        <v>0</v>
      </c>
      <c r="D63" s="794">
        <v>0</v>
      </c>
      <c r="E63" s="794">
        <v>0</v>
      </c>
      <c r="F63" s="794">
        <v>0</v>
      </c>
      <c r="G63" s="794">
        <v>0</v>
      </c>
      <c r="H63" s="794">
        <v>0.59265979778916156</v>
      </c>
      <c r="I63" s="794">
        <v>0</v>
      </c>
      <c r="J63" s="794">
        <v>0</v>
      </c>
      <c r="K63" s="794">
        <v>0</v>
      </c>
      <c r="L63" s="876">
        <v>0</v>
      </c>
      <c r="M63" s="794">
        <v>0</v>
      </c>
      <c r="N63" s="794">
        <v>0.59265979778916156</v>
      </c>
      <c r="O63" s="784">
        <f t="shared" si="23"/>
        <v>1.1853195955783231</v>
      </c>
      <c r="P63" s="849"/>
      <c r="Q63" s="849"/>
      <c r="R63" s="849"/>
      <c r="S63" s="849"/>
      <c r="T63" s="849"/>
      <c r="U63" s="849"/>
      <c r="V63" s="849"/>
      <c r="W63" s="849"/>
      <c r="X63" s="849"/>
      <c r="Y63" s="849"/>
      <c r="Z63" s="849"/>
      <c r="AA63" s="849"/>
      <c r="AB63" s="849"/>
      <c r="AC63" s="849"/>
      <c r="AD63" s="849"/>
      <c r="AE63" s="849"/>
      <c r="AF63" s="849"/>
      <c r="AG63" s="849"/>
    </row>
    <row r="64" spans="1:33" s="851" customFormat="1">
      <c r="A64" s="405"/>
      <c r="B64" s="788" t="s">
        <v>26</v>
      </c>
      <c r="C64" s="789">
        <v>0</v>
      </c>
      <c r="D64" s="789">
        <v>0</v>
      </c>
      <c r="E64" s="789">
        <v>0</v>
      </c>
      <c r="F64" s="789">
        <v>0</v>
      </c>
      <c r="G64" s="789">
        <v>0</v>
      </c>
      <c r="H64" s="789">
        <v>131.71299081830068</v>
      </c>
      <c r="I64" s="789">
        <v>0</v>
      </c>
      <c r="J64" s="789">
        <v>0</v>
      </c>
      <c r="K64" s="789">
        <v>0</v>
      </c>
      <c r="L64" s="779">
        <v>0</v>
      </c>
      <c r="M64" s="789">
        <v>0</v>
      </c>
      <c r="N64" s="789">
        <v>131.71299081830068</v>
      </c>
      <c r="O64" s="779">
        <f>SUM(C64:N64)</f>
        <v>263.42598163660136</v>
      </c>
      <c r="P64" s="849"/>
      <c r="Q64" s="849"/>
      <c r="R64" s="849"/>
      <c r="S64" s="849"/>
      <c r="T64" s="849"/>
      <c r="U64" s="849"/>
      <c r="V64" s="849"/>
      <c r="W64" s="849"/>
      <c r="X64" s="849"/>
      <c r="Y64" s="849"/>
      <c r="Z64" s="849"/>
      <c r="AA64" s="849"/>
      <c r="AB64" s="849"/>
      <c r="AC64" s="849"/>
      <c r="AD64" s="849"/>
      <c r="AE64" s="849"/>
      <c r="AF64" s="849"/>
      <c r="AG64" s="849"/>
    </row>
    <row r="65" spans="1:33" s="851" customFormat="1">
      <c r="A65" s="405"/>
      <c r="B65" s="788" t="s">
        <v>498</v>
      </c>
      <c r="C65" s="828">
        <v>0</v>
      </c>
      <c r="D65" s="828">
        <v>0</v>
      </c>
      <c r="E65" s="828">
        <v>0</v>
      </c>
      <c r="F65" s="828">
        <v>6.0168980000000004E-2</v>
      </c>
      <c r="G65" s="828">
        <v>0</v>
      </c>
      <c r="H65" s="828">
        <v>0</v>
      </c>
      <c r="I65" s="828">
        <v>0</v>
      </c>
      <c r="J65" s="828">
        <v>0</v>
      </c>
      <c r="K65" s="828">
        <v>0</v>
      </c>
      <c r="L65" s="779">
        <v>6.0168980000000004E-2</v>
      </c>
      <c r="M65" s="828">
        <v>0</v>
      </c>
      <c r="N65" s="789">
        <v>0</v>
      </c>
      <c r="O65" s="779">
        <f>SUM(C65:N65)</f>
        <v>0.12033796000000001</v>
      </c>
      <c r="P65" s="849"/>
      <c r="Q65" s="849"/>
      <c r="R65" s="849"/>
      <c r="S65" s="849"/>
      <c r="T65" s="849"/>
      <c r="U65" s="849"/>
      <c r="V65" s="849"/>
      <c r="W65" s="849"/>
      <c r="X65" s="849"/>
      <c r="Y65" s="849"/>
      <c r="Z65" s="849"/>
      <c r="AA65" s="849"/>
      <c r="AB65" s="849"/>
      <c r="AC65" s="849"/>
      <c r="AD65" s="849"/>
      <c r="AE65" s="849"/>
      <c r="AF65" s="849"/>
      <c r="AG65" s="849"/>
    </row>
    <row r="66" spans="1:33" s="851" customFormat="1">
      <c r="A66" s="405"/>
      <c r="B66" s="790" t="s">
        <v>499</v>
      </c>
      <c r="C66" s="828">
        <v>0</v>
      </c>
      <c r="D66" s="828">
        <v>0</v>
      </c>
      <c r="E66" s="828">
        <v>0</v>
      </c>
      <c r="F66" s="828">
        <v>0.16648025</v>
      </c>
      <c r="G66" s="828">
        <v>0</v>
      </c>
      <c r="H66" s="828">
        <v>0</v>
      </c>
      <c r="I66" s="828">
        <v>0</v>
      </c>
      <c r="J66" s="828">
        <v>0</v>
      </c>
      <c r="K66" s="828">
        <v>0</v>
      </c>
      <c r="L66" s="779">
        <v>0.16648025</v>
      </c>
      <c r="M66" s="828">
        <v>0</v>
      </c>
      <c r="N66" s="789">
        <v>0</v>
      </c>
      <c r="O66" s="779">
        <f t="shared" ref="O66:O121" si="29">SUM(C66:N66)</f>
        <v>0.33296049999999999</v>
      </c>
      <c r="P66" s="849"/>
      <c r="Q66" s="849"/>
      <c r="R66" s="849"/>
      <c r="S66" s="849"/>
      <c r="T66" s="849"/>
      <c r="U66" s="849"/>
      <c r="V66" s="849"/>
      <c r="W66" s="849"/>
      <c r="X66" s="849"/>
      <c r="Y66" s="849"/>
      <c r="Z66" s="849"/>
      <c r="AA66" s="849"/>
      <c r="AB66" s="849"/>
      <c r="AC66" s="849"/>
      <c r="AD66" s="849"/>
      <c r="AE66" s="849"/>
      <c r="AF66" s="849"/>
      <c r="AG66" s="849"/>
    </row>
    <row r="67" spans="1:33" s="851" customFormat="1">
      <c r="A67" s="405"/>
      <c r="B67" s="790" t="s">
        <v>560</v>
      </c>
      <c r="C67" s="828">
        <v>0</v>
      </c>
      <c r="D67" s="828">
        <v>0</v>
      </c>
      <c r="E67" s="828">
        <v>0</v>
      </c>
      <c r="F67" s="828">
        <v>0</v>
      </c>
      <c r="G67" s="828">
        <v>0.88678447999999999</v>
      </c>
      <c r="H67" s="828">
        <v>0</v>
      </c>
      <c r="I67" s="828">
        <v>0</v>
      </c>
      <c r="J67" s="828">
        <v>0</v>
      </c>
      <c r="K67" s="828">
        <v>0</v>
      </c>
      <c r="L67" s="779">
        <v>0</v>
      </c>
      <c r="M67" s="828">
        <v>0.59142603000000005</v>
      </c>
      <c r="N67" s="789">
        <v>0</v>
      </c>
      <c r="O67" s="779">
        <f t="shared" si="29"/>
        <v>1.47821051</v>
      </c>
      <c r="P67" s="849"/>
      <c r="Q67" s="849"/>
      <c r="R67" s="849"/>
      <c r="S67" s="849"/>
      <c r="T67" s="849"/>
      <c r="U67" s="849"/>
      <c r="V67" s="849"/>
      <c r="W67" s="849"/>
      <c r="X67" s="849"/>
      <c r="Y67" s="849"/>
      <c r="Z67" s="849"/>
      <c r="AA67" s="849"/>
      <c r="AB67" s="849"/>
      <c r="AC67" s="849"/>
      <c r="AD67" s="849"/>
      <c r="AE67" s="849"/>
      <c r="AF67" s="849"/>
      <c r="AG67" s="849"/>
    </row>
    <row r="68" spans="1:33" s="851" customFormat="1">
      <c r="A68" s="405"/>
      <c r="B68" s="790" t="s">
        <v>593</v>
      </c>
      <c r="C68" s="828">
        <v>1.9839379284954677</v>
      </c>
      <c r="D68" s="828">
        <v>1.9653975324859472</v>
      </c>
      <c r="E68" s="828">
        <v>1.9460186096115863</v>
      </c>
      <c r="F68" s="828">
        <v>1.9276292937661417</v>
      </c>
      <c r="G68" s="828">
        <v>1.9087732109181141</v>
      </c>
      <c r="H68" s="828">
        <v>1.8898114138856534</v>
      </c>
      <c r="I68" s="828">
        <v>1.870743310173697</v>
      </c>
      <c r="J68" s="828">
        <v>1.8515683036410595</v>
      </c>
      <c r="K68" s="828">
        <v>1.8322857950068365</v>
      </c>
      <c r="L68" s="779">
        <v>1.8128951815465639</v>
      </c>
      <c r="M68" s="828">
        <v>1.793395857193498</v>
      </c>
      <c r="N68" s="789">
        <v>1.7737872125386134</v>
      </c>
      <c r="O68" s="779">
        <f t="shared" si="29"/>
        <v>22.55624364926318</v>
      </c>
      <c r="P68" s="849"/>
      <c r="Q68" s="849"/>
      <c r="R68" s="849"/>
      <c r="S68" s="849"/>
      <c r="T68" s="849"/>
      <c r="U68" s="849"/>
      <c r="V68" s="849"/>
      <c r="W68" s="849"/>
      <c r="X68" s="849"/>
      <c r="Y68" s="849"/>
      <c r="Z68" s="849"/>
      <c r="AA68" s="849"/>
      <c r="AB68" s="849"/>
      <c r="AC68" s="849"/>
      <c r="AD68" s="849"/>
      <c r="AE68" s="849"/>
      <c r="AF68" s="849"/>
      <c r="AG68" s="849"/>
    </row>
    <row r="69" spans="1:33" s="851" customFormat="1">
      <c r="A69" s="405"/>
      <c r="B69" s="790" t="s">
        <v>558</v>
      </c>
      <c r="C69" s="828">
        <v>64.045635603382792</v>
      </c>
      <c r="D69" s="828">
        <v>0</v>
      </c>
      <c r="E69" s="828">
        <v>0</v>
      </c>
      <c r="F69" s="828">
        <v>62.653339177292757</v>
      </c>
      <c r="G69" s="828">
        <v>0</v>
      </c>
      <c r="H69" s="828">
        <v>0</v>
      </c>
      <c r="I69" s="828">
        <v>0</v>
      </c>
      <c r="J69" s="828">
        <v>0</v>
      </c>
      <c r="K69" s="828">
        <v>0</v>
      </c>
      <c r="L69" s="779">
        <v>0</v>
      </c>
      <c r="M69" s="828">
        <v>0</v>
      </c>
      <c r="N69" s="789">
        <v>0</v>
      </c>
      <c r="O69" s="779">
        <f t="shared" si="29"/>
        <v>126.69897478067554</v>
      </c>
      <c r="P69" s="849"/>
      <c r="Q69" s="849"/>
      <c r="R69" s="849"/>
      <c r="S69" s="849"/>
      <c r="T69" s="849"/>
      <c r="U69" s="849"/>
      <c r="V69" s="849"/>
      <c r="W69" s="849"/>
      <c r="X69" s="849"/>
      <c r="Y69" s="849"/>
      <c r="Z69" s="849"/>
      <c r="AA69" s="849"/>
      <c r="AB69" s="849"/>
      <c r="AC69" s="849"/>
      <c r="AD69" s="849"/>
      <c r="AE69" s="849"/>
      <c r="AF69" s="849"/>
      <c r="AG69" s="849"/>
    </row>
    <row r="70" spans="1:33" s="851" customFormat="1">
      <c r="A70" s="405"/>
      <c r="B70" s="788" t="s">
        <v>746</v>
      </c>
      <c r="C70" s="828">
        <v>0</v>
      </c>
      <c r="D70" s="828">
        <v>0.14901053</v>
      </c>
      <c r="E70" s="828">
        <v>0</v>
      </c>
      <c r="F70" s="828">
        <v>0</v>
      </c>
      <c r="G70" s="828">
        <v>0</v>
      </c>
      <c r="H70" s="828">
        <v>0</v>
      </c>
      <c r="I70" s="828">
        <v>0</v>
      </c>
      <c r="J70" s="828">
        <v>0.14901053</v>
      </c>
      <c r="K70" s="828">
        <v>0</v>
      </c>
      <c r="L70" s="779">
        <v>0</v>
      </c>
      <c r="M70" s="828">
        <v>0</v>
      </c>
      <c r="N70" s="789">
        <v>0</v>
      </c>
      <c r="O70" s="779">
        <f t="shared" si="29"/>
        <v>0.29802106</v>
      </c>
      <c r="P70" s="849"/>
      <c r="Q70" s="849"/>
      <c r="R70" s="849"/>
      <c r="S70" s="849"/>
      <c r="T70" s="849"/>
      <c r="U70" s="849"/>
      <c r="V70" s="849"/>
      <c r="W70" s="849"/>
      <c r="X70" s="849"/>
      <c r="Y70" s="849"/>
      <c r="Z70" s="849"/>
      <c r="AA70" s="849"/>
      <c r="AB70" s="849"/>
      <c r="AC70" s="849"/>
      <c r="AD70" s="849"/>
      <c r="AE70" s="849"/>
      <c r="AF70" s="849"/>
      <c r="AG70" s="849"/>
    </row>
    <row r="71" spans="1:33" s="851" customFormat="1">
      <c r="A71" s="405"/>
      <c r="B71" s="790" t="s">
        <v>745</v>
      </c>
      <c r="C71" s="828">
        <v>0</v>
      </c>
      <c r="D71" s="828">
        <v>0</v>
      </c>
      <c r="E71" s="828">
        <v>0</v>
      </c>
      <c r="F71" s="828">
        <v>0</v>
      </c>
      <c r="G71" s="828">
        <v>0</v>
      </c>
      <c r="H71" s="828">
        <v>0</v>
      </c>
      <c r="I71" s="828">
        <v>0</v>
      </c>
      <c r="J71" s="828">
        <v>0</v>
      </c>
      <c r="K71" s="828">
        <v>0</v>
      </c>
      <c r="L71" s="779">
        <v>0</v>
      </c>
      <c r="M71" s="828">
        <v>0</v>
      </c>
      <c r="N71" s="789">
        <v>0</v>
      </c>
      <c r="O71" s="779">
        <f t="shared" si="29"/>
        <v>0</v>
      </c>
      <c r="P71" s="849"/>
      <c r="Q71" s="849"/>
      <c r="R71" s="849"/>
      <c r="S71" s="849"/>
      <c r="T71" s="849"/>
      <c r="U71" s="849"/>
      <c r="V71" s="849"/>
      <c r="W71" s="849"/>
      <c r="X71" s="849"/>
      <c r="Y71" s="849"/>
      <c r="Z71" s="849"/>
      <c r="AA71" s="849"/>
      <c r="AB71" s="849"/>
      <c r="AC71" s="849"/>
      <c r="AD71" s="849"/>
      <c r="AE71" s="849"/>
      <c r="AF71" s="849"/>
      <c r="AG71" s="849"/>
    </row>
    <row r="72" spans="1:33" s="851" customFormat="1">
      <c r="A72" s="405"/>
      <c r="B72" s="788" t="s">
        <v>814</v>
      </c>
      <c r="C72" s="828">
        <v>0</v>
      </c>
      <c r="D72" s="828">
        <v>0</v>
      </c>
      <c r="E72" s="828">
        <v>0</v>
      </c>
      <c r="F72" s="828">
        <v>0</v>
      </c>
      <c r="G72" s="828">
        <v>0</v>
      </c>
      <c r="H72" s="828">
        <v>0</v>
      </c>
      <c r="I72" s="828">
        <v>0</v>
      </c>
      <c r="J72" s="828">
        <v>0</v>
      </c>
      <c r="K72" s="828">
        <v>0</v>
      </c>
      <c r="L72" s="779">
        <v>0</v>
      </c>
      <c r="M72" s="828">
        <v>0</v>
      </c>
      <c r="N72" s="789">
        <v>0</v>
      </c>
      <c r="O72" s="779">
        <f t="shared" si="29"/>
        <v>0</v>
      </c>
      <c r="P72" s="849"/>
      <c r="Q72" s="849"/>
      <c r="R72" s="849"/>
      <c r="S72" s="849"/>
      <c r="T72" s="849"/>
      <c r="U72" s="849"/>
      <c r="V72" s="849"/>
      <c r="W72" s="849"/>
      <c r="X72" s="849"/>
      <c r="Y72" s="849"/>
      <c r="Z72" s="849"/>
      <c r="AA72" s="849"/>
      <c r="AB72" s="849"/>
      <c r="AC72" s="849"/>
      <c r="AD72" s="849"/>
      <c r="AE72" s="849"/>
      <c r="AF72" s="849"/>
      <c r="AG72" s="849"/>
    </row>
    <row r="73" spans="1:33" s="851" customFormat="1">
      <c r="A73" s="405"/>
      <c r="B73" s="788" t="s">
        <v>815</v>
      </c>
      <c r="C73" s="828">
        <v>0</v>
      </c>
      <c r="D73" s="828">
        <v>0</v>
      </c>
      <c r="E73" s="828">
        <v>0</v>
      </c>
      <c r="F73" s="828">
        <v>0.97618748</v>
      </c>
      <c r="G73" s="828">
        <v>0</v>
      </c>
      <c r="H73" s="828">
        <v>0</v>
      </c>
      <c r="I73" s="828">
        <v>0</v>
      </c>
      <c r="J73" s="828">
        <v>0</v>
      </c>
      <c r="K73" s="828">
        <v>0</v>
      </c>
      <c r="L73" s="779">
        <v>0</v>
      </c>
      <c r="M73" s="828">
        <v>0</v>
      </c>
      <c r="N73" s="789">
        <v>0</v>
      </c>
      <c r="O73" s="779">
        <f t="shared" si="29"/>
        <v>0.97618748</v>
      </c>
      <c r="P73" s="849"/>
      <c r="Q73" s="849"/>
      <c r="R73" s="849"/>
      <c r="S73" s="849"/>
      <c r="T73" s="849"/>
      <c r="U73" s="849"/>
      <c r="V73" s="849"/>
      <c r="W73" s="849"/>
      <c r="X73" s="849"/>
      <c r="Y73" s="849"/>
      <c r="Z73" s="849"/>
      <c r="AA73" s="849"/>
      <c r="AB73" s="849"/>
      <c r="AC73" s="849"/>
      <c r="AD73" s="849"/>
      <c r="AE73" s="849"/>
      <c r="AF73" s="849"/>
      <c r="AG73" s="849"/>
    </row>
    <row r="74" spans="1:33" s="851" customFormat="1">
      <c r="A74" s="405"/>
      <c r="B74" s="788" t="s">
        <v>744</v>
      </c>
      <c r="C74" s="828">
        <v>0</v>
      </c>
      <c r="D74" s="828">
        <v>0</v>
      </c>
      <c r="E74" s="828">
        <v>0</v>
      </c>
      <c r="F74" s="828">
        <v>0</v>
      </c>
      <c r="G74" s="828">
        <v>357.62069987998183</v>
      </c>
      <c r="H74" s="828">
        <v>0</v>
      </c>
      <c r="I74" s="828">
        <v>0</v>
      </c>
      <c r="J74" s="828">
        <v>0</v>
      </c>
      <c r="K74" s="828">
        <v>0</v>
      </c>
      <c r="L74" s="779">
        <v>0</v>
      </c>
      <c r="M74" s="828">
        <v>0</v>
      </c>
      <c r="N74" s="789">
        <v>0</v>
      </c>
      <c r="O74" s="779">
        <f t="shared" si="29"/>
        <v>357.62069987998183</v>
      </c>
      <c r="P74" s="849"/>
      <c r="Q74" s="849"/>
      <c r="R74" s="849"/>
      <c r="S74" s="849"/>
      <c r="T74" s="849"/>
      <c r="U74" s="849"/>
      <c r="V74" s="849"/>
      <c r="W74" s="849"/>
      <c r="X74" s="849"/>
      <c r="Y74" s="849"/>
      <c r="Z74" s="849"/>
      <c r="AA74" s="849"/>
      <c r="AB74" s="849"/>
      <c r="AC74" s="849"/>
      <c r="AD74" s="849"/>
      <c r="AE74" s="849"/>
      <c r="AF74" s="849"/>
      <c r="AG74" s="849"/>
    </row>
    <row r="75" spans="1:33" s="851" customFormat="1">
      <c r="A75" s="405"/>
      <c r="B75" s="790" t="s">
        <v>477</v>
      </c>
      <c r="C75" s="789">
        <v>0</v>
      </c>
      <c r="D75" s="789">
        <v>0</v>
      </c>
      <c r="E75" s="789">
        <v>0</v>
      </c>
      <c r="F75" s="789">
        <v>75.800403249607527</v>
      </c>
      <c r="G75" s="789">
        <v>0</v>
      </c>
      <c r="H75" s="789">
        <v>0</v>
      </c>
      <c r="I75" s="789">
        <v>0</v>
      </c>
      <c r="J75" s="789">
        <v>0</v>
      </c>
      <c r="K75" s="789">
        <v>0</v>
      </c>
      <c r="L75" s="779">
        <v>75.800403249607527</v>
      </c>
      <c r="M75" s="789">
        <v>0</v>
      </c>
      <c r="N75" s="789">
        <v>0</v>
      </c>
      <c r="O75" s="779">
        <f t="shared" si="29"/>
        <v>151.60080649921505</v>
      </c>
      <c r="P75" s="849"/>
      <c r="Q75" s="849"/>
      <c r="R75" s="849"/>
      <c r="S75" s="849"/>
      <c r="T75" s="849"/>
      <c r="U75" s="849"/>
      <c r="V75" s="849"/>
      <c r="W75" s="849"/>
      <c r="X75" s="849"/>
      <c r="Y75" s="849"/>
      <c r="Z75" s="849"/>
      <c r="AA75" s="849"/>
      <c r="AB75" s="849"/>
      <c r="AC75" s="849"/>
      <c r="AD75" s="849"/>
      <c r="AE75" s="849"/>
      <c r="AF75" s="849"/>
      <c r="AG75" s="849"/>
    </row>
    <row r="76" spans="1:33" s="851" customFormat="1">
      <c r="A76" s="405"/>
      <c r="B76" s="788" t="s">
        <v>478</v>
      </c>
      <c r="C76" s="789">
        <v>0</v>
      </c>
      <c r="D76" s="789">
        <v>0</v>
      </c>
      <c r="E76" s="789">
        <v>0</v>
      </c>
      <c r="F76" s="789">
        <v>51.97780163548893</v>
      </c>
      <c r="G76" s="789">
        <v>0</v>
      </c>
      <c r="H76" s="789">
        <v>0</v>
      </c>
      <c r="I76" s="789">
        <v>0</v>
      </c>
      <c r="J76" s="789">
        <v>0</v>
      </c>
      <c r="K76" s="789">
        <v>0</v>
      </c>
      <c r="L76" s="779">
        <v>51.97780163548893</v>
      </c>
      <c r="M76" s="789">
        <v>0</v>
      </c>
      <c r="N76" s="789">
        <v>0</v>
      </c>
      <c r="O76" s="779">
        <f t="shared" si="29"/>
        <v>103.95560327097786</v>
      </c>
      <c r="P76" s="849"/>
      <c r="Q76" s="849"/>
      <c r="R76" s="849"/>
      <c r="S76" s="849"/>
      <c r="T76" s="849"/>
      <c r="U76" s="849"/>
      <c r="V76" s="849"/>
      <c r="W76" s="849"/>
      <c r="X76" s="849"/>
      <c r="Y76" s="849"/>
      <c r="Z76" s="849"/>
      <c r="AA76" s="849"/>
      <c r="AB76" s="849"/>
      <c r="AC76" s="849"/>
      <c r="AD76" s="849"/>
      <c r="AE76" s="849"/>
      <c r="AF76" s="849"/>
      <c r="AG76" s="849"/>
    </row>
    <row r="77" spans="1:33" s="851" customFormat="1">
      <c r="A77" s="405"/>
      <c r="B77" s="790" t="s">
        <v>479</v>
      </c>
      <c r="C77" s="789">
        <v>0</v>
      </c>
      <c r="D77" s="789">
        <v>0</v>
      </c>
      <c r="E77" s="789">
        <v>0</v>
      </c>
      <c r="F77" s="789">
        <v>0</v>
      </c>
      <c r="G77" s="789">
        <v>0</v>
      </c>
      <c r="H77" s="789">
        <v>0</v>
      </c>
      <c r="I77" s="789">
        <v>0</v>
      </c>
      <c r="J77" s="789">
        <v>0</v>
      </c>
      <c r="K77" s="789">
        <v>0</v>
      </c>
      <c r="L77" s="779">
        <v>0</v>
      </c>
      <c r="M77" s="789">
        <v>0</v>
      </c>
      <c r="N77" s="789">
        <v>0</v>
      </c>
      <c r="O77" s="779">
        <f t="shared" si="29"/>
        <v>0</v>
      </c>
      <c r="P77" s="849"/>
      <c r="Q77" s="849"/>
      <c r="R77" s="849"/>
      <c r="S77" s="849"/>
      <c r="T77" s="849"/>
      <c r="U77" s="849"/>
      <c r="V77" s="849"/>
      <c r="W77" s="849"/>
      <c r="X77" s="849"/>
      <c r="Y77" s="849"/>
      <c r="Z77" s="849"/>
      <c r="AA77" s="849"/>
      <c r="AB77" s="849"/>
      <c r="AC77" s="849"/>
      <c r="AD77" s="849"/>
      <c r="AE77" s="849"/>
      <c r="AF77" s="849"/>
      <c r="AG77" s="849"/>
    </row>
    <row r="78" spans="1:33" s="851" customFormat="1">
      <c r="A78" s="405"/>
      <c r="B78" s="788" t="s">
        <v>871</v>
      </c>
      <c r="C78" s="789">
        <v>7.0564574599686019</v>
      </c>
      <c r="D78" s="789">
        <v>0</v>
      </c>
      <c r="E78" s="789">
        <v>0</v>
      </c>
      <c r="F78" s="789">
        <v>6.903056210867474</v>
      </c>
      <c r="G78" s="789">
        <v>0</v>
      </c>
      <c r="H78" s="789">
        <v>0</v>
      </c>
      <c r="I78" s="789">
        <v>6.9797568354686783</v>
      </c>
      <c r="J78" s="789">
        <v>0</v>
      </c>
      <c r="K78" s="789">
        <v>0</v>
      </c>
      <c r="L78" s="779">
        <v>7.0564574599686019</v>
      </c>
      <c r="M78" s="789">
        <v>0</v>
      </c>
      <c r="N78" s="789">
        <v>0</v>
      </c>
      <c r="O78" s="779">
        <f t="shared" si="29"/>
        <v>27.995727966273357</v>
      </c>
      <c r="P78" s="849"/>
      <c r="Q78" s="849"/>
      <c r="R78" s="849"/>
      <c r="S78" s="849"/>
      <c r="T78" s="849"/>
      <c r="U78" s="849"/>
      <c r="V78" s="849"/>
      <c r="W78" s="849"/>
      <c r="X78" s="849"/>
      <c r="Y78" s="849"/>
      <c r="Z78" s="849"/>
      <c r="AA78" s="849"/>
      <c r="AB78" s="849"/>
      <c r="AC78" s="849"/>
      <c r="AD78" s="849"/>
      <c r="AE78" s="849"/>
      <c r="AF78" s="849"/>
      <c r="AG78" s="849"/>
    </row>
    <row r="79" spans="1:33" s="753" customFormat="1">
      <c r="A79" s="405"/>
      <c r="B79" s="788" t="s">
        <v>830</v>
      </c>
      <c r="C79" s="789">
        <v>0</v>
      </c>
      <c r="D79" s="789">
        <v>56.555524402896644</v>
      </c>
      <c r="E79" s="789">
        <v>0</v>
      </c>
      <c r="F79" s="789">
        <v>0</v>
      </c>
      <c r="G79" s="789">
        <v>54.711322520180275</v>
      </c>
      <c r="H79" s="789">
        <v>0</v>
      </c>
      <c r="I79" s="789">
        <v>0</v>
      </c>
      <c r="J79" s="789">
        <v>56.555524402896644</v>
      </c>
      <c r="K79" s="789">
        <v>0</v>
      </c>
      <c r="L79" s="779">
        <v>0</v>
      </c>
      <c r="M79" s="789">
        <v>56.555524402896644</v>
      </c>
      <c r="N79" s="789">
        <v>0</v>
      </c>
      <c r="O79" s="779">
        <f t="shared" si="29"/>
        <v>224.37789572887021</v>
      </c>
      <c r="P79" s="849"/>
      <c r="Q79" s="849"/>
      <c r="R79" s="849"/>
      <c r="S79" s="849"/>
      <c r="T79" s="849"/>
      <c r="U79" s="849"/>
      <c r="V79" s="849"/>
      <c r="W79" s="849"/>
      <c r="X79" s="849"/>
      <c r="Y79" s="849"/>
      <c r="Z79" s="849"/>
      <c r="AA79" s="849"/>
      <c r="AB79" s="849"/>
      <c r="AC79" s="849"/>
      <c r="AD79" s="849"/>
      <c r="AE79" s="849"/>
      <c r="AF79" s="849"/>
      <c r="AG79" s="849"/>
    </row>
    <row r="80" spans="1:33" s="753" customFormat="1">
      <c r="A80" s="405"/>
      <c r="B80" s="788" t="s">
        <v>872</v>
      </c>
      <c r="C80" s="789">
        <v>0</v>
      </c>
      <c r="D80" s="789">
        <v>11.201921722489491</v>
      </c>
      <c r="E80" s="789">
        <v>0</v>
      </c>
      <c r="F80" s="789">
        <v>0</v>
      </c>
      <c r="G80" s="789">
        <v>10.55877905950271</v>
      </c>
      <c r="H80" s="789">
        <v>0</v>
      </c>
      <c r="I80" s="789">
        <v>0</v>
      </c>
      <c r="J80" s="789">
        <v>10.627464198308603</v>
      </c>
      <c r="K80" s="789">
        <v>0</v>
      </c>
      <c r="L80" s="779">
        <v>0</v>
      </c>
      <c r="M80" s="789">
        <v>10.34023543616752</v>
      </c>
      <c r="N80" s="789">
        <v>0</v>
      </c>
      <c r="O80" s="779">
        <f t="shared" si="29"/>
        <v>42.728400416468318</v>
      </c>
      <c r="P80" s="849"/>
      <c r="Q80" s="849"/>
      <c r="R80" s="849"/>
      <c r="S80" s="849"/>
      <c r="T80" s="849"/>
      <c r="U80" s="849"/>
      <c r="V80" s="849"/>
      <c r="W80" s="849"/>
      <c r="X80" s="849"/>
      <c r="Y80" s="849"/>
      <c r="Z80" s="849"/>
      <c r="AA80" s="849"/>
      <c r="AB80" s="849"/>
      <c r="AC80" s="849"/>
      <c r="AD80" s="849"/>
      <c r="AE80" s="849"/>
      <c r="AF80" s="849"/>
      <c r="AG80" s="849"/>
    </row>
    <row r="81" spans="1:33" s="753" customFormat="1">
      <c r="A81" s="405"/>
      <c r="B81" s="788" t="s">
        <v>860</v>
      </c>
      <c r="C81" s="789">
        <v>0</v>
      </c>
      <c r="D81" s="789">
        <v>0</v>
      </c>
      <c r="E81" s="789">
        <v>0</v>
      </c>
      <c r="F81" s="789">
        <v>0</v>
      </c>
      <c r="G81" s="789">
        <v>0.70027716000000007</v>
      </c>
      <c r="H81" s="789">
        <v>0</v>
      </c>
      <c r="I81" s="789">
        <v>0</v>
      </c>
      <c r="J81" s="789">
        <v>0</v>
      </c>
      <c r="K81" s="789">
        <v>0</v>
      </c>
      <c r="L81" s="779">
        <v>0</v>
      </c>
      <c r="M81" s="789">
        <v>0.70027716000000007</v>
      </c>
      <c r="N81" s="789">
        <v>0</v>
      </c>
      <c r="O81" s="779">
        <f t="shared" si="29"/>
        <v>1.4005543200000001</v>
      </c>
      <c r="P81" s="849"/>
      <c r="Q81" s="849"/>
      <c r="R81" s="849"/>
      <c r="S81" s="849"/>
      <c r="T81" s="849"/>
      <c r="U81" s="849"/>
      <c r="V81" s="849"/>
      <c r="W81" s="849"/>
      <c r="X81" s="849"/>
      <c r="Y81" s="849"/>
      <c r="Z81" s="849"/>
      <c r="AA81" s="849"/>
      <c r="AB81" s="849"/>
      <c r="AC81" s="849"/>
      <c r="AD81" s="849"/>
      <c r="AE81" s="849"/>
      <c r="AF81" s="849"/>
      <c r="AG81" s="849"/>
    </row>
    <row r="82" spans="1:33" s="753" customFormat="1">
      <c r="A82" s="405"/>
      <c r="B82" s="788" t="s">
        <v>888</v>
      </c>
      <c r="C82" s="789">
        <v>0</v>
      </c>
      <c r="D82" s="789">
        <v>0</v>
      </c>
      <c r="E82" s="789">
        <v>0</v>
      </c>
      <c r="F82" s="789">
        <v>0.65982375999999998</v>
      </c>
      <c r="G82" s="789">
        <v>0</v>
      </c>
      <c r="H82" s="789">
        <v>0</v>
      </c>
      <c r="I82" s="789">
        <v>0</v>
      </c>
      <c r="J82" s="789">
        <v>0</v>
      </c>
      <c r="K82" s="789">
        <v>0</v>
      </c>
      <c r="L82" s="779">
        <v>0.52785901000000002</v>
      </c>
      <c r="M82" s="789">
        <v>0</v>
      </c>
      <c r="N82" s="789">
        <v>0</v>
      </c>
      <c r="O82" s="779">
        <f>SUM(C82:N82)</f>
        <v>1.1876827699999999</v>
      </c>
      <c r="P82" s="849"/>
      <c r="Q82" s="849"/>
      <c r="R82" s="849"/>
      <c r="S82" s="849"/>
      <c r="T82" s="849"/>
      <c r="U82" s="849"/>
      <c r="V82" s="849"/>
      <c r="W82" s="849"/>
      <c r="X82" s="849"/>
      <c r="Y82" s="849"/>
      <c r="Z82" s="849"/>
      <c r="AA82" s="849"/>
      <c r="AB82" s="849"/>
      <c r="AC82" s="849"/>
      <c r="AD82" s="849"/>
      <c r="AE82" s="849"/>
      <c r="AF82" s="849"/>
      <c r="AG82" s="849"/>
    </row>
    <row r="83" spans="1:33" s="851" customFormat="1">
      <c r="A83" s="405"/>
      <c r="B83" s="790" t="s">
        <v>700</v>
      </c>
      <c r="C83" s="789">
        <v>0</v>
      </c>
      <c r="D83" s="789">
        <v>0</v>
      </c>
      <c r="E83" s="789">
        <v>27.707185333509106</v>
      </c>
      <c r="F83" s="789">
        <v>0</v>
      </c>
      <c r="G83" s="789">
        <v>0</v>
      </c>
      <c r="H83" s="789">
        <v>0</v>
      </c>
      <c r="I83" s="789">
        <v>0</v>
      </c>
      <c r="J83" s="789">
        <v>0</v>
      </c>
      <c r="K83" s="789">
        <v>0</v>
      </c>
      <c r="L83" s="779">
        <v>0</v>
      </c>
      <c r="M83" s="789">
        <v>0</v>
      </c>
      <c r="N83" s="789">
        <v>0</v>
      </c>
      <c r="O83" s="779">
        <f t="shared" si="29"/>
        <v>27.707185333509106</v>
      </c>
      <c r="P83" s="849"/>
      <c r="Q83" s="849"/>
      <c r="R83" s="849"/>
      <c r="S83" s="849"/>
      <c r="T83" s="849"/>
      <c r="U83" s="849"/>
      <c r="V83" s="849"/>
      <c r="W83" s="849"/>
      <c r="X83" s="849"/>
      <c r="Y83" s="849"/>
      <c r="Z83" s="849"/>
      <c r="AA83" s="849"/>
      <c r="AB83" s="849"/>
      <c r="AC83" s="849"/>
      <c r="AD83" s="849"/>
      <c r="AE83" s="849"/>
      <c r="AF83" s="849"/>
      <c r="AG83" s="849"/>
    </row>
    <row r="84" spans="1:33" s="851" customFormat="1">
      <c r="A84" s="405"/>
      <c r="B84" s="790" t="s">
        <v>804</v>
      </c>
      <c r="C84" s="789">
        <v>0</v>
      </c>
      <c r="D84" s="789">
        <v>33.381504309377306</v>
      </c>
      <c r="E84" s="789">
        <v>0</v>
      </c>
      <c r="F84" s="789">
        <v>0</v>
      </c>
      <c r="G84" s="789">
        <v>0</v>
      </c>
      <c r="H84" s="789">
        <v>0</v>
      </c>
      <c r="I84" s="789">
        <v>0</v>
      </c>
      <c r="J84" s="789">
        <v>33.381504309377306</v>
      </c>
      <c r="K84" s="789">
        <v>0</v>
      </c>
      <c r="L84" s="779">
        <v>0</v>
      </c>
      <c r="M84" s="789">
        <v>0</v>
      </c>
      <c r="N84" s="789">
        <v>0</v>
      </c>
      <c r="O84" s="779">
        <f t="shared" si="29"/>
        <v>66.763008618754611</v>
      </c>
      <c r="P84" s="849"/>
      <c r="Q84" s="849"/>
      <c r="R84" s="849"/>
      <c r="S84" s="849"/>
      <c r="T84" s="849"/>
      <c r="U84" s="849"/>
      <c r="V84" s="849"/>
      <c r="W84" s="849"/>
      <c r="X84" s="849"/>
      <c r="Y84" s="849"/>
      <c r="Z84" s="849"/>
      <c r="AA84" s="849"/>
      <c r="AB84" s="849"/>
      <c r="AC84" s="849"/>
      <c r="AD84" s="849"/>
      <c r="AE84" s="849"/>
      <c r="AF84" s="849"/>
      <c r="AG84" s="849"/>
    </row>
    <row r="85" spans="1:33" s="851" customFormat="1">
      <c r="A85" s="405"/>
      <c r="B85" s="788" t="s">
        <v>803</v>
      </c>
      <c r="C85" s="789">
        <v>0</v>
      </c>
      <c r="D85" s="789">
        <v>0</v>
      </c>
      <c r="E85" s="789">
        <v>35.027175286015101</v>
      </c>
      <c r="F85" s="789">
        <v>0</v>
      </c>
      <c r="G85" s="789">
        <v>0</v>
      </c>
      <c r="H85" s="789">
        <v>0</v>
      </c>
      <c r="I85" s="789">
        <v>0</v>
      </c>
      <c r="J85" s="789">
        <v>0</v>
      </c>
      <c r="K85" s="789">
        <v>35.027175286015101</v>
      </c>
      <c r="L85" s="779">
        <v>0</v>
      </c>
      <c r="M85" s="789">
        <v>0</v>
      </c>
      <c r="N85" s="789">
        <v>0</v>
      </c>
      <c r="O85" s="779">
        <f t="shared" si="29"/>
        <v>70.054350572030202</v>
      </c>
      <c r="P85" s="849"/>
      <c r="Q85" s="849"/>
      <c r="R85" s="849"/>
      <c r="S85" s="849"/>
      <c r="T85" s="849"/>
      <c r="U85" s="849"/>
      <c r="V85" s="849"/>
      <c r="W85" s="849"/>
      <c r="X85" s="849"/>
      <c r="Y85" s="849"/>
      <c r="Z85" s="849"/>
      <c r="AA85" s="849"/>
      <c r="AB85" s="849"/>
      <c r="AC85" s="849"/>
      <c r="AD85" s="849"/>
      <c r="AE85" s="849"/>
      <c r="AF85" s="849"/>
      <c r="AG85" s="849"/>
    </row>
    <row r="86" spans="1:33" s="851" customFormat="1">
      <c r="A86" s="405"/>
      <c r="B86" s="790" t="s">
        <v>801</v>
      </c>
      <c r="C86" s="789">
        <v>0</v>
      </c>
      <c r="D86" s="789">
        <v>0</v>
      </c>
      <c r="E86" s="789">
        <v>34.465484014864586</v>
      </c>
      <c r="F86" s="789">
        <v>0</v>
      </c>
      <c r="G86" s="789">
        <v>0</v>
      </c>
      <c r="H86" s="789">
        <v>0</v>
      </c>
      <c r="I86" s="789">
        <v>0</v>
      </c>
      <c r="J86" s="789">
        <v>0</v>
      </c>
      <c r="K86" s="789">
        <v>34.465484014864586</v>
      </c>
      <c r="L86" s="779">
        <v>0</v>
      </c>
      <c r="M86" s="789">
        <v>0</v>
      </c>
      <c r="N86" s="789">
        <v>0</v>
      </c>
      <c r="O86" s="779">
        <f t="shared" si="29"/>
        <v>68.930968029729172</v>
      </c>
      <c r="P86" s="849"/>
      <c r="Q86" s="849"/>
      <c r="R86" s="849"/>
      <c r="S86" s="849"/>
      <c r="T86" s="849"/>
      <c r="U86" s="849"/>
      <c r="V86" s="849"/>
      <c r="W86" s="849"/>
      <c r="X86" s="849"/>
      <c r="Y86" s="849"/>
      <c r="Z86" s="849"/>
      <c r="AA86" s="849"/>
      <c r="AB86" s="849"/>
      <c r="AC86" s="849"/>
      <c r="AD86" s="849"/>
      <c r="AE86" s="849"/>
      <c r="AF86" s="849"/>
      <c r="AG86" s="849"/>
    </row>
    <row r="87" spans="1:33" s="851" customFormat="1">
      <c r="A87" s="405"/>
      <c r="B87" s="790" t="s">
        <v>802</v>
      </c>
      <c r="C87" s="789">
        <v>0</v>
      </c>
      <c r="D87" s="789">
        <v>0</v>
      </c>
      <c r="E87" s="789">
        <v>43.702636102569954</v>
      </c>
      <c r="F87" s="789">
        <v>0</v>
      </c>
      <c r="G87" s="789">
        <v>0</v>
      </c>
      <c r="H87" s="789">
        <v>0</v>
      </c>
      <c r="I87" s="789">
        <v>0</v>
      </c>
      <c r="J87" s="789">
        <v>0</v>
      </c>
      <c r="K87" s="789">
        <v>43.702636102569954</v>
      </c>
      <c r="L87" s="779">
        <v>0</v>
      </c>
      <c r="M87" s="789">
        <v>0</v>
      </c>
      <c r="N87" s="789">
        <v>0</v>
      </c>
      <c r="O87" s="779">
        <f t="shared" si="29"/>
        <v>87.405272205139909</v>
      </c>
      <c r="P87" s="849"/>
      <c r="Q87" s="849"/>
      <c r="R87" s="849"/>
      <c r="S87" s="849"/>
      <c r="T87" s="849"/>
      <c r="U87" s="849"/>
      <c r="V87" s="849"/>
      <c r="W87" s="849"/>
      <c r="X87" s="849"/>
      <c r="Y87" s="849"/>
      <c r="Z87" s="849"/>
      <c r="AA87" s="849"/>
      <c r="AB87" s="849"/>
      <c r="AC87" s="849"/>
      <c r="AD87" s="849"/>
      <c r="AE87" s="849"/>
      <c r="AF87" s="849"/>
      <c r="AG87" s="849"/>
    </row>
    <row r="88" spans="1:33" s="851" customFormat="1">
      <c r="A88" s="405"/>
      <c r="B88" s="788" t="s">
        <v>805</v>
      </c>
      <c r="C88" s="789">
        <v>0</v>
      </c>
      <c r="D88" s="789">
        <v>0</v>
      </c>
      <c r="E88" s="789">
        <v>0</v>
      </c>
      <c r="F88" s="789">
        <v>0</v>
      </c>
      <c r="G88" s="789">
        <v>10.393790866044101</v>
      </c>
      <c r="H88" s="789">
        <v>0</v>
      </c>
      <c r="I88" s="789">
        <v>0</v>
      </c>
      <c r="J88" s="789">
        <v>0</v>
      </c>
      <c r="K88" s="789">
        <v>0</v>
      </c>
      <c r="L88" s="779">
        <v>0</v>
      </c>
      <c r="M88" s="789">
        <v>10.393790866044101</v>
      </c>
      <c r="N88" s="789">
        <v>0</v>
      </c>
      <c r="O88" s="779">
        <f t="shared" si="29"/>
        <v>20.787581732088203</v>
      </c>
      <c r="P88" s="849"/>
      <c r="Q88" s="849"/>
      <c r="R88" s="849"/>
      <c r="S88" s="849"/>
      <c r="T88" s="849"/>
      <c r="U88" s="849"/>
      <c r="V88" s="849"/>
      <c r="W88" s="849"/>
      <c r="X88" s="849"/>
      <c r="Y88" s="849"/>
      <c r="Z88" s="849"/>
      <c r="AA88" s="849"/>
      <c r="AB88" s="849"/>
      <c r="AC88" s="849"/>
      <c r="AD88" s="849"/>
      <c r="AE88" s="849"/>
      <c r="AF88" s="849"/>
      <c r="AG88" s="849"/>
    </row>
    <row r="89" spans="1:33" s="851" customFormat="1">
      <c r="A89" s="405"/>
      <c r="B89" s="788" t="s">
        <v>806</v>
      </c>
      <c r="C89" s="789">
        <v>0</v>
      </c>
      <c r="D89" s="789">
        <v>0</v>
      </c>
      <c r="E89" s="789">
        <v>0</v>
      </c>
      <c r="F89" s="789">
        <v>0</v>
      </c>
      <c r="G89" s="789">
        <v>1.6297246416571951</v>
      </c>
      <c r="H89" s="789">
        <v>0</v>
      </c>
      <c r="I89" s="789">
        <v>0</v>
      </c>
      <c r="J89" s="789">
        <v>0</v>
      </c>
      <c r="K89" s="789">
        <v>0</v>
      </c>
      <c r="L89" s="779">
        <v>0</v>
      </c>
      <c r="M89" s="789">
        <v>1.6297246416571951</v>
      </c>
      <c r="N89" s="789">
        <v>0</v>
      </c>
      <c r="O89" s="779">
        <f t="shared" si="29"/>
        <v>3.2594492833143902</v>
      </c>
      <c r="P89" s="849"/>
      <c r="Q89" s="849"/>
      <c r="R89" s="849"/>
      <c r="S89" s="849"/>
      <c r="T89" s="849"/>
      <c r="U89" s="849"/>
      <c r="V89" s="849"/>
      <c r="W89" s="849"/>
      <c r="X89" s="849"/>
      <c r="Y89" s="849"/>
      <c r="Z89" s="849"/>
      <c r="AA89" s="849"/>
      <c r="AB89" s="849"/>
      <c r="AC89" s="849"/>
      <c r="AD89" s="849"/>
      <c r="AE89" s="849"/>
      <c r="AF89" s="849"/>
      <c r="AG89" s="849"/>
    </row>
    <row r="90" spans="1:33" s="851" customFormat="1">
      <c r="A90" s="405"/>
      <c r="B90" s="788" t="s">
        <v>586</v>
      </c>
      <c r="C90" s="789">
        <v>0</v>
      </c>
      <c r="D90" s="789">
        <v>0</v>
      </c>
      <c r="E90" s="789">
        <v>22.879426993554642</v>
      </c>
      <c r="F90" s="789">
        <v>0</v>
      </c>
      <c r="G90" s="789">
        <v>0</v>
      </c>
      <c r="H90" s="789">
        <v>0</v>
      </c>
      <c r="I90" s="789">
        <v>0</v>
      </c>
      <c r="J90" s="789">
        <v>0</v>
      </c>
      <c r="K90" s="789">
        <v>22.879426993554642</v>
      </c>
      <c r="L90" s="779">
        <v>0</v>
      </c>
      <c r="M90" s="789">
        <v>0</v>
      </c>
      <c r="N90" s="789">
        <v>0</v>
      </c>
      <c r="O90" s="779">
        <f t="shared" si="29"/>
        <v>45.758853987109283</v>
      </c>
      <c r="P90" s="849"/>
      <c r="Q90" s="849"/>
      <c r="R90" s="849"/>
      <c r="S90" s="849"/>
      <c r="T90" s="849"/>
      <c r="U90" s="849"/>
      <c r="V90" s="849"/>
      <c r="W90" s="849"/>
      <c r="X90" s="849"/>
      <c r="Y90" s="849"/>
      <c r="Z90" s="849"/>
      <c r="AA90" s="849"/>
      <c r="AB90" s="849"/>
      <c r="AC90" s="849"/>
      <c r="AD90" s="849"/>
      <c r="AE90" s="849"/>
      <c r="AF90" s="849"/>
      <c r="AG90" s="849"/>
    </row>
    <row r="91" spans="1:33" s="851" customFormat="1">
      <c r="A91" s="405"/>
      <c r="B91" s="790" t="s">
        <v>587</v>
      </c>
      <c r="C91" s="789">
        <v>0</v>
      </c>
      <c r="D91" s="789">
        <v>0</v>
      </c>
      <c r="E91" s="789">
        <v>0</v>
      </c>
      <c r="F91" s="789">
        <v>22.638906611749867</v>
      </c>
      <c r="G91" s="789">
        <v>0</v>
      </c>
      <c r="H91" s="789">
        <v>0</v>
      </c>
      <c r="I91" s="789">
        <v>0</v>
      </c>
      <c r="J91" s="789">
        <v>0</v>
      </c>
      <c r="K91" s="789">
        <v>0</v>
      </c>
      <c r="L91" s="779">
        <v>22.638906611749867</v>
      </c>
      <c r="M91" s="789">
        <v>0</v>
      </c>
      <c r="N91" s="789">
        <v>0</v>
      </c>
      <c r="O91" s="779">
        <f t="shared" si="29"/>
        <v>45.277813223499734</v>
      </c>
      <c r="P91" s="849"/>
      <c r="Q91" s="849"/>
      <c r="R91" s="849"/>
      <c r="S91" s="849"/>
      <c r="T91" s="849"/>
      <c r="U91" s="849"/>
      <c r="V91" s="849"/>
      <c r="W91" s="849"/>
      <c r="X91" s="849"/>
      <c r="Y91" s="849"/>
      <c r="Z91" s="849"/>
      <c r="AA91" s="849"/>
      <c r="AB91" s="849"/>
      <c r="AC91" s="849"/>
      <c r="AD91" s="849"/>
      <c r="AE91" s="849"/>
      <c r="AF91" s="849"/>
      <c r="AG91" s="849"/>
    </row>
    <row r="92" spans="1:33" s="851" customFormat="1">
      <c r="A92" s="405"/>
      <c r="B92" s="790" t="s">
        <v>598</v>
      </c>
      <c r="C92" s="789">
        <v>0</v>
      </c>
      <c r="D92" s="789">
        <v>0</v>
      </c>
      <c r="E92" s="789">
        <v>0</v>
      </c>
      <c r="F92" s="789">
        <v>0</v>
      </c>
      <c r="G92" s="789">
        <v>43.570311247848878</v>
      </c>
      <c r="H92" s="789">
        <v>0</v>
      </c>
      <c r="I92" s="789">
        <v>0</v>
      </c>
      <c r="J92" s="789">
        <v>0</v>
      </c>
      <c r="K92" s="789">
        <v>0</v>
      </c>
      <c r="L92" s="779">
        <v>0</v>
      </c>
      <c r="M92" s="789">
        <v>43.570311247848878</v>
      </c>
      <c r="N92" s="789">
        <v>0</v>
      </c>
      <c r="O92" s="779">
        <f t="shared" si="29"/>
        <v>87.140622495697755</v>
      </c>
      <c r="P92" s="849"/>
      <c r="Q92" s="849"/>
      <c r="R92" s="849"/>
      <c r="S92" s="849"/>
      <c r="T92" s="849"/>
      <c r="U92" s="849"/>
      <c r="V92" s="849"/>
      <c r="W92" s="849"/>
      <c r="X92" s="849"/>
      <c r="Y92" s="849"/>
      <c r="Z92" s="849"/>
      <c r="AA92" s="849"/>
      <c r="AB92" s="849"/>
      <c r="AC92" s="849"/>
      <c r="AD92" s="849"/>
      <c r="AE92" s="849"/>
      <c r="AF92" s="849"/>
      <c r="AG92" s="849"/>
    </row>
    <row r="93" spans="1:33" s="851" customFormat="1">
      <c r="A93" s="405"/>
      <c r="B93" s="790" t="s">
        <v>832</v>
      </c>
      <c r="C93" s="789">
        <v>11.138120031923954</v>
      </c>
      <c r="D93" s="789">
        <v>0</v>
      </c>
      <c r="E93" s="789">
        <v>0</v>
      </c>
      <c r="F93" s="789">
        <v>0</v>
      </c>
      <c r="G93" s="789">
        <v>0</v>
      </c>
      <c r="H93" s="789">
        <v>0</v>
      </c>
      <c r="I93" s="789">
        <v>11.138120031923954</v>
      </c>
      <c r="J93" s="789">
        <v>0</v>
      </c>
      <c r="K93" s="789">
        <v>0</v>
      </c>
      <c r="L93" s="779">
        <v>0</v>
      </c>
      <c r="M93" s="789">
        <v>0</v>
      </c>
      <c r="N93" s="789">
        <v>0</v>
      </c>
      <c r="O93" s="779">
        <f t="shared" si="29"/>
        <v>22.276240063847908</v>
      </c>
      <c r="P93" s="849"/>
      <c r="Q93" s="849"/>
      <c r="R93" s="849"/>
      <c r="S93" s="849"/>
      <c r="T93" s="849"/>
      <c r="U93" s="849"/>
      <c r="V93" s="849"/>
      <c r="W93" s="849"/>
      <c r="X93" s="849"/>
      <c r="Y93" s="849"/>
      <c r="Z93" s="849"/>
      <c r="AA93" s="849"/>
      <c r="AB93" s="849"/>
      <c r="AC93" s="849"/>
      <c r="AD93" s="849"/>
      <c r="AE93" s="849"/>
      <c r="AF93" s="849"/>
      <c r="AG93" s="849"/>
    </row>
    <row r="94" spans="1:33" s="851" customFormat="1">
      <c r="A94" s="405"/>
      <c r="B94" s="788" t="s">
        <v>787</v>
      </c>
      <c r="C94" s="789">
        <v>0.84365288940358996</v>
      </c>
      <c r="D94" s="789">
        <v>0</v>
      </c>
      <c r="E94" s="789">
        <v>0</v>
      </c>
      <c r="F94" s="789">
        <v>0</v>
      </c>
      <c r="G94" s="789">
        <v>0</v>
      </c>
      <c r="H94" s="789">
        <v>0</v>
      </c>
      <c r="I94" s="789">
        <v>0.84365288940358996</v>
      </c>
      <c r="J94" s="789">
        <v>0</v>
      </c>
      <c r="K94" s="789">
        <v>0</v>
      </c>
      <c r="L94" s="779">
        <v>0</v>
      </c>
      <c r="M94" s="789">
        <v>0</v>
      </c>
      <c r="N94" s="789">
        <v>0</v>
      </c>
      <c r="O94" s="779">
        <f t="shared" si="29"/>
        <v>1.6873057788071799</v>
      </c>
      <c r="P94" s="849"/>
      <c r="Q94" s="849"/>
      <c r="R94" s="849"/>
      <c r="S94" s="849"/>
      <c r="T94" s="849"/>
      <c r="U94" s="849"/>
      <c r="V94" s="849"/>
      <c r="W94" s="849"/>
      <c r="X94" s="849"/>
      <c r="Y94" s="849"/>
      <c r="Z94" s="849"/>
      <c r="AA94" s="849"/>
      <c r="AB94" s="849"/>
      <c r="AC94" s="849"/>
      <c r="AD94" s="849"/>
      <c r="AE94" s="849"/>
      <c r="AF94" s="849"/>
      <c r="AG94" s="849"/>
    </row>
    <row r="95" spans="1:33" s="851" customFormat="1">
      <c r="A95" s="405"/>
      <c r="B95" s="788" t="s">
        <v>791</v>
      </c>
      <c r="C95" s="789">
        <v>0.26169581933989577</v>
      </c>
      <c r="D95" s="789">
        <v>0</v>
      </c>
      <c r="E95" s="789">
        <v>0</v>
      </c>
      <c r="F95" s="789">
        <v>0</v>
      </c>
      <c r="G95" s="789">
        <v>0</v>
      </c>
      <c r="H95" s="789">
        <v>0</v>
      </c>
      <c r="I95" s="789">
        <v>0.26169581933989577</v>
      </c>
      <c r="J95" s="789">
        <v>0</v>
      </c>
      <c r="K95" s="789">
        <v>0</v>
      </c>
      <c r="L95" s="779">
        <v>0</v>
      </c>
      <c r="M95" s="789">
        <v>0</v>
      </c>
      <c r="N95" s="789">
        <v>0</v>
      </c>
      <c r="O95" s="779">
        <f t="shared" si="29"/>
        <v>0.52339163867979155</v>
      </c>
      <c r="P95" s="849"/>
      <c r="Q95" s="849"/>
      <c r="R95" s="849"/>
      <c r="S95" s="849"/>
      <c r="T95" s="849"/>
      <c r="U95" s="849"/>
      <c r="V95" s="849"/>
      <c r="W95" s="849"/>
      <c r="X95" s="849"/>
      <c r="Y95" s="849"/>
      <c r="Z95" s="849"/>
      <c r="AA95" s="849"/>
      <c r="AB95" s="849"/>
      <c r="AC95" s="849"/>
      <c r="AD95" s="849"/>
      <c r="AE95" s="849"/>
      <c r="AF95" s="849"/>
      <c r="AG95" s="849"/>
    </row>
    <row r="96" spans="1:33" s="851" customFormat="1">
      <c r="A96" s="405"/>
      <c r="B96" s="788" t="s">
        <v>789</v>
      </c>
      <c r="C96" s="789">
        <v>7.0295611349160394</v>
      </c>
      <c r="D96" s="789">
        <v>0</v>
      </c>
      <c r="E96" s="789">
        <v>0</v>
      </c>
      <c r="F96" s="789">
        <v>0</v>
      </c>
      <c r="G96" s="789">
        <v>0</v>
      </c>
      <c r="H96" s="789">
        <v>0</v>
      </c>
      <c r="I96" s="789">
        <v>7.0295611349160394</v>
      </c>
      <c r="J96" s="789">
        <v>0</v>
      </c>
      <c r="K96" s="789">
        <v>0</v>
      </c>
      <c r="L96" s="779">
        <v>0</v>
      </c>
      <c r="M96" s="789">
        <v>0</v>
      </c>
      <c r="N96" s="789">
        <v>0</v>
      </c>
      <c r="O96" s="779">
        <f t="shared" si="29"/>
        <v>14.059122269832079</v>
      </c>
      <c r="P96" s="849"/>
      <c r="Q96" s="849"/>
      <c r="R96" s="849"/>
      <c r="S96" s="849"/>
      <c r="T96" s="849"/>
      <c r="U96" s="849"/>
      <c r="V96" s="849"/>
      <c r="W96" s="849"/>
      <c r="X96" s="849"/>
      <c r="Y96" s="849"/>
      <c r="Z96" s="849"/>
      <c r="AA96" s="849"/>
      <c r="AB96" s="849"/>
      <c r="AC96" s="849"/>
      <c r="AD96" s="849"/>
      <c r="AE96" s="849"/>
      <c r="AF96" s="849"/>
      <c r="AG96" s="849"/>
    </row>
    <row r="97" spans="1:33" s="851" customFormat="1">
      <c r="A97" s="405"/>
      <c r="B97" s="790" t="s">
        <v>788</v>
      </c>
      <c r="C97" s="789">
        <v>1.2976053618992471</v>
      </c>
      <c r="D97" s="789">
        <v>0</v>
      </c>
      <c r="E97" s="789">
        <v>0</v>
      </c>
      <c r="F97" s="789">
        <v>0</v>
      </c>
      <c r="G97" s="789">
        <v>0</v>
      </c>
      <c r="H97" s="789">
        <v>0</v>
      </c>
      <c r="I97" s="789">
        <v>1.2976053618992471</v>
      </c>
      <c r="J97" s="789">
        <v>0</v>
      </c>
      <c r="K97" s="789">
        <v>0</v>
      </c>
      <c r="L97" s="779">
        <v>0</v>
      </c>
      <c r="M97" s="789">
        <v>0</v>
      </c>
      <c r="N97" s="789">
        <v>0</v>
      </c>
      <c r="O97" s="779">
        <f t="shared" si="29"/>
        <v>2.5952107237984943</v>
      </c>
      <c r="P97" s="849"/>
      <c r="Q97" s="849"/>
      <c r="R97" s="849"/>
      <c r="S97" s="849"/>
      <c r="T97" s="849"/>
      <c r="U97" s="849"/>
      <c r="V97" s="849"/>
      <c r="W97" s="849"/>
      <c r="X97" s="849"/>
      <c r="Y97" s="849"/>
      <c r="Z97" s="849"/>
      <c r="AA97" s="849"/>
      <c r="AB97" s="849"/>
      <c r="AC97" s="849"/>
      <c r="AD97" s="849"/>
      <c r="AE97" s="849"/>
      <c r="AF97" s="849"/>
      <c r="AG97" s="849"/>
    </row>
    <row r="98" spans="1:33" s="851" customFormat="1">
      <c r="A98" s="405"/>
      <c r="B98" s="790" t="s">
        <v>790</v>
      </c>
      <c r="C98" s="789">
        <v>13.658963011001738</v>
      </c>
      <c r="D98" s="789">
        <v>0</v>
      </c>
      <c r="E98" s="789">
        <v>0</v>
      </c>
      <c r="F98" s="789">
        <v>0</v>
      </c>
      <c r="G98" s="789">
        <v>0</v>
      </c>
      <c r="H98" s="789">
        <v>0</v>
      </c>
      <c r="I98" s="789">
        <v>13.658963011001738</v>
      </c>
      <c r="J98" s="789">
        <v>0</v>
      </c>
      <c r="K98" s="789">
        <v>0</v>
      </c>
      <c r="L98" s="779">
        <v>0</v>
      </c>
      <c r="M98" s="789">
        <v>0</v>
      </c>
      <c r="N98" s="789">
        <v>0</v>
      </c>
      <c r="O98" s="779">
        <f t="shared" si="29"/>
        <v>27.317926022003476</v>
      </c>
      <c r="P98" s="849"/>
      <c r="Q98" s="849"/>
      <c r="R98" s="849"/>
      <c r="S98" s="849"/>
      <c r="T98" s="849"/>
      <c r="U98" s="849"/>
      <c r="V98" s="849"/>
      <c r="W98" s="849"/>
      <c r="X98" s="849"/>
      <c r="Y98" s="849"/>
      <c r="Z98" s="849"/>
      <c r="AA98" s="849"/>
      <c r="AB98" s="849"/>
      <c r="AC98" s="849"/>
      <c r="AD98" s="849"/>
      <c r="AE98" s="849"/>
      <c r="AF98" s="849"/>
      <c r="AG98" s="849"/>
    </row>
    <row r="99" spans="1:33" s="851" customFormat="1">
      <c r="A99" s="405"/>
      <c r="B99" s="788" t="s">
        <v>792</v>
      </c>
      <c r="C99" s="789">
        <v>1.077559722061378</v>
      </c>
      <c r="D99" s="789">
        <v>0</v>
      </c>
      <c r="E99" s="789">
        <v>0</v>
      </c>
      <c r="F99" s="789">
        <v>0</v>
      </c>
      <c r="G99" s="789">
        <v>0</v>
      </c>
      <c r="H99" s="789">
        <v>0</v>
      </c>
      <c r="I99" s="789">
        <v>1.077559722061378</v>
      </c>
      <c r="J99" s="789">
        <v>0</v>
      </c>
      <c r="K99" s="789">
        <v>0</v>
      </c>
      <c r="L99" s="779">
        <v>0</v>
      </c>
      <c r="M99" s="789">
        <v>0</v>
      </c>
      <c r="N99" s="789">
        <v>0</v>
      </c>
      <c r="O99" s="779">
        <f t="shared" si="29"/>
        <v>2.1551194441227559</v>
      </c>
      <c r="P99" s="849"/>
      <c r="Q99" s="849"/>
      <c r="R99" s="849"/>
      <c r="S99" s="849"/>
      <c r="T99" s="849"/>
      <c r="U99" s="849"/>
      <c r="V99" s="849"/>
      <c r="W99" s="849"/>
      <c r="X99" s="849"/>
      <c r="Y99" s="849"/>
      <c r="Z99" s="849"/>
      <c r="AA99" s="849"/>
      <c r="AB99" s="849"/>
      <c r="AC99" s="849"/>
      <c r="AD99" s="849"/>
      <c r="AE99" s="849"/>
      <c r="AF99" s="849"/>
      <c r="AG99" s="849"/>
    </row>
    <row r="100" spans="1:33" s="851" customFormat="1">
      <c r="A100" s="405"/>
      <c r="B100" s="790" t="s">
        <v>780</v>
      </c>
      <c r="C100" s="789">
        <v>13.175143550000001</v>
      </c>
      <c r="D100" s="789">
        <v>0</v>
      </c>
      <c r="E100" s="789">
        <v>0</v>
      </c>
      <c r="F100" s="789">
        <v>0</v>
      </c>
      <c r="G100" s="789">
        <v>0</v>
      </c>
      <c r="H100" s="789">
        <v>0</v>
      </c>
      <c r="I100" s="789">
        <v>13.175143550000001</v>
      </c>
      <c r="J100" s="789">
        <v>0</v>
      </c>
      <c r="K100" s="789">
        <v>0</v>
      </c>
      <c r="L100" s="779">
        <v>0</v>
      </c>
      <c r="M100" s="789">
        <v>0</v>
      </c>
      <c r="N100" s="789">
        <v>0</v>
      </c>
      <c r="O100" s="779">
        <f t="shared" si="29"/>
        <v>26.350287100000003</v>
      </c>
      <c r="P100" s="849"/>
      <c r="Q100" s="849"/>
      <c r="R100" s="849"/>
      <c r="S100" s="849"/>
      <c r="T100" s="849"/>
      <c r="U100" s="849"/>
      <c r="V100" s="849"/>
      <c r="W100" s="849"/>
      <c r="X100" s="849"/>
      <c r="Y100" s="849"/>
      <c r="Z100" s="849"/>
      <c r="AA100" s="849"/>
      <c r="AB100" s="849"/>
      <c r="AC100" s="849"/>
      <c r="AD100" s="849"/>
      <c r="AE100" s="849"/>
      <c r="AF100" s="849"/>
      <c r="AG100" s="849"/>
    </row>
    <row r="101" spans="1:33" s="851" customFormat="1">
      <c r="A101" s="405"/>
      <c r="B101" s="790" t="s">
        <v>778</v>
      </c>
      <c r="C101" s="789">
        <v>114.05065267000001</v>
      </c>
      <c r="D101" s="789">
        <v>0</v>
      </c>
      <c r="E101" s="789">
        <v>0</v>
      </c>
      <c r="F101" s="789">
        <v>0</v>
      </c>
      <c r="G101" s="789">
        <v>0</v>
      </c>
      <c r="H101" s="789">
        <v>0</v>
      </c>
      <c r="I101" s="789">
        <v>114.05065267000001</v>
      </c>
      <c r="J101" s="789">
        <v>0</v>
      </c>
      <c r="K101" s="789">
        <v>0</v>
      </c>
      <c r="L101" s="779">
        <v>0</v>
      </c>
      <c r="M101" s="789">
        <v>0</v>
      </c>
      <c r="N101" s="789">
        <v>0</v>
      </c>
      <c r="O101" s="779">
        <f t="shared" si="29"/>
        <v>228.10130534000001</v>
      </c>
      <c r="P101" s="849"/>
      <c r="Q101" s="849"/>
      <c r="R101" s="849"/>
      <c r="S101" s="849"/>
      <c r="T101" s="849"/>
      <c r="U101" s="849"/>
      <c r="V101" s="849"/>
      <c r="W101" s="849"/>
      <c r="X101" s="849"/>
      <c r="Y101" s="849"/>
      <c r="Z101" s="849"/>
      <c r="AA101" s="849"/>
      <c r="AB101" s="849"/>
      <c r="AC101" s="849"/>
      <c r="AD101" s="849"/>
      <c r="AE101" s="849"/>
      <c r="AF101" s="849"/>
      <c r="AG101" s="849"/>
    </row>
    <row r="102" spans="1:33" s="851" customFormat="1">
      <c r="A102" s="405"/>
      <c r="B102" s="790" t="s">
        <v>776</v>
      </c>
      <c r="C102" s="789">
        <v>40.22653013</v>
      </c>
      <c r="D102" s="789">
        <v>0</v>
      </c>
      <c r="E102" s="789">
        <v>0</v>
      </c>
      <c r="F102" s="789">
        <v>0</v>
      </c>
      <c r="G102" s="789">
        <v>0</v>
      </c>
      <c r="H102" s="789">
        <v>0</v>
      </c>
      <c r="I102" s="789">
        <v>40.22653013</v>
      </c>
      <c r="J102" s="789">
        <v>0</v>
      </c>
      <c r="K102" s="789">
        <v>0</v>
      </c>
      <c r="L102" s="779">
        <v>0</v>
      </c>
      <c r="M102" s="789">
        <v>0</v>
      </c>
      <c r="N102" s="789">
        <v>0</v>
      </c>
      <c r="O102" s="779">
        <f t="shared" si="29"/>
        <v>80.453060260000001</v>
      </c>
      <c r="P102" s="849"/>
      <c r="Q102" s="849"/>
      <c r="R102" s="849"/>
      <c r="S102" s="849"/>
      <c r="T102" s="849"/>
      <c r="U102" s="849"/>
      <c r="V102" s="849"/>
      <c r="W102" s="849"/>
      <c r="X102" s="849"/>
      <c r="Y102" s="849"/>
      <c r="Z102" s="849"/>
      <c r="AA102" s="849"/>
      <c r="AB102" s="849"/>
      <c r="AC102" s="849"/>
      <c r="AD102" s="849"/>
      <c r="AE102" s="849"/>
      <c r="AF102" s="849"/>
      <c r="AG102" s="849"/>
    </row>
    <row r="103" spans="1:33" s="851" customFormat="1">
      <c r="A103" s="405"/>
      <c r="B103" s="788" t="s">
        <v>777</v>
      </c>
      <c r="C103" s="789">
        <v>115.32216260999999</v>
      </c>
      <c r="D103" s="789">
        <v>0</v>
      </c>
      <c r="E103" s="789">
        <v>0</v>
      </c>
      <c r="F103" s="789">
        <v>0</v>
      </c>
      <c r="G103" s="789">
        <v>0</v>
      </c>
      <c r="H103" s="789">
        <v>0</v>
      </c>
      <c r="I103" s="789">
        <v>115.32216260999999</v>
      </c>
      <c r="J103" s="789">
        <v>0</v>
      </c>
      <c r="K103" s="789">
        <v>0</v>
      </c>
      <c r="L103" s="779">
        <v>0</v>
      </c>
      <c r="M103" s="789">
        <v>0</v>
      </c>
      <c r="N103" s="789">
        <v>0</v>
      </c>
      <c r="O103" s="779">
        <f t="shared" si="29"/>
        <v>230.64432521999998</v>
      </c>
      <c r="P103" s="849"/>
      <c r="Q103" s="849"/>
      <c r="R103" s="849"/>
      <c r="S103" s="849"/>
      <c r="T103" s="849"/>
      <c r="U103" s="849"/>
      <c r="V103" s="849"/>
      <c r="W103" s="849"/>
      <c r="X103" s="849"/>
      <c r="Y103" s="849"/>
      <c r="Z103" s="849"/>
      <c r="AA103" s="849"/>
      <c r="AB103" s="849"/>
      <c r="AC103" s="849"/>
      <c r="AD103" s="849"/>
      <c r="AE103" s="849"/>
      <c r="AF103" s="849"/>
      <c r="AG103" s="849"/>
    </row>
    <row r="104" spans="1:33" s="851" customFormat="1">
      <c r="A104" s="405"/>
      <c r="B104" s="790" t="s">
        <v>779</v>
      </c>
      <c r="C104" s="789">
        <v>131.02639098999998</v>
      </c>
      <c r="D104" s="789">
        <v>0</v>
      </c>
      <c r="E104" s="789">
        <v>0</v>
      </c>
      <c r="F104" s="789">
        <v>0</v>
      </c>
      <c r="G104" s="789">
        <v>0</v>
      </c>
      <c r="H104" s="789">
        <v>0</v>
      </c>
      <c r="I104" s="789">
        <v>131.02639098999998</v>
      </c>
      <c r="J104" s="789">
        <v>0</v>
      </c>
      <c r="K104" s="789">
        <v>0</v>
      </c>
      <c r="L104" s="779">
        <v>0</v>
      </c>
      <c r="M104" s="789">
        <v>0</v>
      </c>
      <c r="N104" s="789">
        <v>0</v>
      </c>
      <c r="O104" s="779">
        <f t="shared" si="29"/>
        <v>262.05278197999996</v>
      </c>
      <c r="P104" s="849"/>
      <c r="Q104" s="849"/>
      <c r="R104" s="849"/>
      <c r="S104" s="849"/>
      <c r="T104" s="849"/>
      <c r="U104" s="849"/>
      <c r="V104" s="849"/>
      <c r="W104" s="849"/>
      <c r="X104" s="849"/>
      <c r="Y104" s="849"/>
      <c r="Z104" s="849"/>
      <c r="AA104" s="849"/>
      <c r="AB104" s="849"/>
      <c r="AC104" s="849"/>
      <c r="AD104" s="849"/>
      <c r="AE104" s="849"/>
      <c r="AF104" s="849"/>
      <c r="AG104" s="849"/>
    </row>
    <row r="105" spans="1:33" s="851" customFormat="1">
      <c r="A105" s="405"/>
      <c r="B105" s="790" t="s">
        <v>781</v>
      </c>
      <c r="C105" s="789">
        <v>11.767483820000001</v>
      </c>
      <c r="D105" s="789">
        <v>0</v>
      </c>
      <c r="E105" s="789">
        <v>0</v>
      </c>
      <c r="F105" s="789">
        <v>0</v>
      </c>
      <c r="G105" s="789">
        <v>0</v>
      </c>
      <c r="H105" s="789">
        <v>0</v>
      </c>
      <c r="I105" s="789">
        <v>11.767483820000001</v>
      </c>
      <c r="J105" s="789">
        <v>0</v>
      </c>
      <c r="K105" s="789">
        <v>0</v>
      </c>
      <c r="L105" s="779">
        <v>0</v>
      </c>
      <c r="M105" s="789">
        <v>0</v>
      </c>
      <c r="N105" s="789">
        <v>0</v>
      </c>
      <c r="O105" s="779">
        <f t="shared" si="29"/>
        <v>23.534967640000001</v>
      </c>
      <c r="P105" s="849"/>
      <c r="Q105" s="849"/>
      <c r="R105" s="849"/>
      <c r="S105" s="849"/>
      <c r="T105" s="849"/>
      <c r="U105" s="849"/>
      <c r="V105" s="849"/>
      <c r="W105" s="849"/>
      <c r="X105" s="849"/>
      <c r="Y105" s="849"/>
      <c r="Z105" s="849"/>
      <c r="AA105" s="849"/>
      <c r="AB105" s="849"/>
      <c r="AC105" s="849"/>
      <c r="AD105" s="849"/>
      <c r="AE105" s="849"/>
      <c r="AF105" s="849"/>
      <c r="AG105" s="849"/>
    </row>
    <row r="106" spans="1:33" s="851" customFormat="1">
      <c r="A106" s="405"/>
      <c r="B106" s="788" t="s">
        <v>786</v>
      </c>
      <c r="C106" s="789">
        <v>10.97139902</v>
      </c>
      <c r="D106" s="789">
        <v>0</v>
      </c>
      <c r="E106" s="789">
        <v>0</v>
      </c>
      <c r="F106" s="789">
        <v>0</v>
      </c>
      <c r="G106" s="789">
        <v>0</v>
      </c>
      <c r="H106" s="789">
        <v>0</v>
      </c>
      <c r="I106" s="789">
        <v>10.97139902</v>
      </c>
      <c r="J106" s="789">
        <v>0</v>
      </c>
      <c r="K106" s="789">
        <v>0</v>
      </c>
      <c r="L106" s="779">
        <v>0</v>
      </c>
      <c r="M106" s="789">
        <v>0</v>
      </c>
      <c r="N106" s="789">
        <v>0</v>
      </c>
      <c r="O106" s="779">
        <f t="shared" si="29"/>
        <v>21.94279804</v>
      </c>
      <c r="P106" s="849"/>
      <c r="Q106" s="849"/>
      <c r="R106" s="849"/>
      <c r="S106" s="849"/>
      <c r="T106" s="849"/>
      <c r="U106" s="849"/>
      <c r="V106" s="849"/>
      <c r="W106" s="849"/>
      <c r="X106" s="849"/>
      <c r="Y106" s="849"/>
      <c r="Z106" s="849"/>
      <c r="AA106" s="849"/>
      <c r="AB106" s="849"/>
      <c r="AC106" s="849"/>
      <c r="AD106" s="849"/>
      <c r="AE106" s="849"/>
      <c r="AF106" s="849"/>
      <c r="AG106" s="849"/>
    </row>
    <row r="107" spans="1:33" s="851" customFormat="1">
      <c r="A107" s="405"/>
      <c r="B107" s="788" t="s">
        <v>784</v>
      </c>
      <c r="C107" s="837">
        <v>72.166570790000009</v>
      </c>
      <c r="D107" s="837">
        <v>0</v>
      </c>
      <c r="E107" s="837">
        <v>0</v>
      </c>
      <c r="F107" s="837">
        <v>0</v>
      </c>
      <c r="G107" s="837">
        <v>0</v>
      </c>
      <c r="H107" s="837">
        <v>0</v>
      </c>
      <c r="I107" s="837">
        <v>72.166570790000009</v>
      </c>
      <c r="J107" s="837">
        <v>0</v>
      </c>
      <c r="K107" s="837">
        <v>0</v>
      </c>
      <c r="L107" s="779">
        <v>0</v>
      </c>
      <c r="M107" s="837">
        <v>0</v>
      </c>
      <c r="N107" s="789">
        <v>0</v>
      </c>
      <c r="O107" s="779">
        <f t="shared" si="29"/>
        <v>144.33314158000002</v>
      </c>
      <c r="P107" s="849"/>
      <c r="Q107" s="849"/>
      <c r="R107" s="849"/>
      <c r="S107" s="849"/>
      <c r="T107" s="849"/>
      <c r="U107" s="849"/>
      <c r="V107" s="849"/>
      <c r="W107" s="849"/>
      <c r="X107" s="849"/>
      <c r="Y107" s="849"/>
      <c r="Z107" s="849"/>
      <c r="AA107" s="849"/>
      <c r="AB107" s="849"/>
      <c r="AC107" s="849"/>
      <c r="AD107" s="849"/>
      <c r="AE107" s="849"/>
      <c r="AF107" s="849"/>
      <c r="AG107" s="849"/>
    </row>
    <row r="108" spans="1:33" s="851" customFormat="1">
      <c r="A108" s="405"/>
      <c r="B108" s="788" t="s">
        <v>782</v>
      </c>
      <c r="C108" s="837">
        <v>33.793892560000003</v>
      </c>
      <c r="D108" s="837">
        <v>0</v>
      </c>
      <c r="E108" s="837">
        <v>0</v>
      </c>
      <c r="F108" s="837">
        <v>0</v>
      </c>
      <c r="G108" s="837">
        <v>0</v>
      </c>
      <c r="H108" s="837">
        <v>0</v>
      </c>
      <c r="I108" s="837">
        <v>33.793892560000003</v>
      </c>
      <c r="J108" s="837">
        <v>0</v>
      </c>
      <c r="K108" s="837">
        <v>0</v>
      </c>
      <c r="L108" s="779">
        <v>0</v>
      </c>
      <c r="M108" s="837">
        <v>0</v>
      </c>
      <c r="N108" s="789">
        <v>0</v>
      </c>
      <c r="O108" s="779">
        <f t="shared" si="29"/>
        <v>67.587785120000007</v>
      </c>
      <c r="P108" s="849"/>
      <c r="Q108" s="849"/>
      <c r="R108" s="849"/>
      <c r="S108" s="849"/>
      <c r="T108" s="849"/>
      <c r="U108" s="849"/>
      <c r="V108" s="849"/>
      <c r="W108" s="849"/>
      <c r="X108" s="849"/>
      <c r="Y108" s="849"/>
      <c r="Z108" s="849"/>
      <c r="AA108" s="849"/>
      <c r="AB108" s="849"/>
      <c r="AC108" s="849"/>
      <c r="AD108" s="849"/>
      <c r="AE108" s="849"/>
      <c r="AF108" s="849"/>
      <c r="AG108" s="849"/>
    </row>
    <row r="109" spans="1:33" s="851" customFormat="1">
      <c r="A109" s="405"/>
      <c r="B109" s="788" t="s">
        <v>783</v>
      </c>
      <c r="C109" s="837">
        <v>107.26803781</v>
      </c>
      <c r="D109" s="837">
        <v>0</v>
      </c>
      <c r="E109" s="837">
        <v>0</v>
      </c>
      <c r="F109" s="837">
        <v>0</v>
      </c>
      <c r="G109" s="837">
        <v>0</v>
      </c>
      <c r="H109" s="837">
        <v>0</v>
      </c>
      <c r="I109" s="837">
        <v>107.26803781</v>
      </c>
      <c r="J109" s="837">
        <v>0</v>
      </c>
      <c r="K109" s="837">
        <v>0</v>
      </c>
      <c r="L109" s="779">
        <v>0</v>
      </c>
      <c r="M109" s="837">
        <v>0</v>
      </c>
      <c r="N109" s="789">
        <v>0</v>
      </c>
      <c r="O109" s="779">
        <f t="shared" si="29"/>
        <v>214.53607561999999</v>
      </c>
      <c r="P109" s="849"/>
      <c r="Q109" s="849"/>
      <c r="R109" s="849"/>
      <c r="S109" s="849"/>
      <c r="T109" s="849"/>
      <c r="U109" s="849"/>
      <c r="V109" s="849"/>
      <c r="W109" s="849"/>
      <c r="X109" s="849"/>
      <c r="Y109" s="849"/>
      <c r="Z109" s="849"/>
      <c r="AA109" s="849"/>
      <c r="AB109" s="849"/>
      <c r="AC109" s="849"/>
      <c r="AD109" s="849"/>
      <c r="AE109" s="849"/>
      <c r="AF109" s="849"/>
      <c r="AG109" s="849"/>
    </row>
    <row r="110" spans="1:33" s="851" customFormat="1">
      <c r="A110" s="405"/>
      <c r="B110" s="788" t="s">
        <v>785</v>
      </c>
      <c r="C110" s="837">
        <v>18.75133786</v>
      </c>
      <c r="D110" s="837">
        <v>0</v>
      </c>
      <c r="E110" s="837">
        <v>0</v>
      </c>
      <c r="F110" s="837">
        <v>0</v>
      </c>
      <c r="G110" s="837">
        <v>0</v>
      </c>
      <c r="H110" s="837">
        <v>0</v>
      </c>
      <c r="I110" s="837">
        <v>18.75133786</v>
      </c>
      <c r="J110" s="837">
        <v>0</v>
      </c>
      <c r="K110" s="837">
        <v>0</v>
      </c>
      <c r="L110" s="779">
        <v>0</v>
      </c>
      <c r="M110" s="837">
        <v>0</v>
      </c>
      <c r="N110" s="789">
        <v>0</v>
      </c>
      <c r="O110" s="779">
        <f t="shared" si="29"/>
        <v>37.502675719999999</v>
      </c>
      <c r="P110" s="849"/>
      <c r="Q110" s="849"/>
      <c r="R110" s="849"/>
      <c r="S110" s="849"/>
      <c r="T110" s="849"/>
      <c r="U110" s="849"/>
      <c r="V110" s="849"/>
      <c r="W110" s="849"/>
      <c r="X110" s="849"/>
      <c r="Y110" s="849"/>
      <c r="Z110" s="849"/>
      <c r="AA110" s="849"/>
      <c r="AB110" s="849"/>
      <c r="AC110" s="849"/>
      <c r="AD110" s="849"/>
      <c r="AE110" s="849"/>
      <c r="AF110" s="849"/>
      <c r="AG110" s="849"/>
    </row>
    <row r="111" spans="1:33" s="851" customFormat="1">
      <c r="A111" s="405"/>
      <c r="B111" s="788" t="s">
        <v>217</v>
      </c>
      <c r="C111" s="837">
        <f>+C112+C113</f>
        <v>19.776278035853551</v>
      </c>
      <c r="D111" s="837">
        <f t="shared" ref="D111:N111" si="30">+D112+D113</f>
        <v>0</v>
      </c>
      <c r="E111" s="837">
        <f t="shared" si="30"/>
        <v>0</v>
      </c>
      <c r="F111" s="837">
        <f t="shared" si="30"/>
        <v>0</v>
      </c>
      <c r="G111" s="837">
        <f t="shared" si="30"/>
        <v>0</v>
      </c>
      <c r="H111" s="837">
        <f t="shared" si="30"/>
        <v>0</v>
      </c>
      <c r="I111" s="837">
        <f t="shared" si="30"/>
        <v>0</v>
      </c>
      <c r="J111" s="837">
        <f t="shared" si="30"/>
        <v>0</v>
      </c>
      <c r="K111" s="837">
        <f t="shared" si="30"/>
        <v>0</v>
      </c>
      <c r="L111" s="837">
        <f t="shared" si="30"/>
        <v>0</v>
      </c>
      <c r="M111" s="837">
        <f t="shared" si="30"/>
        <v>0</v>
      </c>
      <c r="N111" s="837">
        <f t="shared" si="30"/>
        <v>0</v>
      </c>
      <c r="O111" s="779">
        <f t="shared" si="29"/>
        <v>19.776278035853551</v>
      </c>
      <c r="P111" s="849"/>
      <c r="Q111" s="849"/>
      <c r="R111" s="849"/>
      <c r="S111" s="849"/>
      <c r="T111" s="849"/>
      <c r="U111" s="849"/>
      <c r="V111" s="849"/>
      <c r="W111" s="849"/>
      <c r="X111" s="849"/>
      <c r="Y111" s="849"/>
      <c r="Z111" s="849"/>
      <c r="AA111" s="849"/>
      <c r="AB111" s="849"/>
      <c r="AC111" s="849"/>
      <c r="AD111" s="849"/>
      <c r="AE111" s="849"/>
      <c r="AF111" s="849"/>
      <c r="AG111" s="849"/>
    </row>
    <row r="112" spans="1:33" s="851" customFormat="1">
      <c r="A112" s="405"/>
      <c r="B112" s="788" t="s">
        <v>71</v>
      </c>
      <c r="C112" s="837">
        <v>19.776278035853551</v>
      </c>
      <c r="D112" s="837">
        <v>0</v>
      </c>
      <c r="E112" s="837">
        <v>0</v>
      </c>
      <c r="F112" s="837">
        <v>0</v>
      </c>
      <c r="G112" s="837">
        <v>0</v>
      </c>
      <c r="H112" s="837">
        <v>0</v>
      </c>
      <c r="I112" s="837">
        <v>0</v>
      </c>
      <c r="J112" s="837">
        <v>0</v>
      </c>
      <c r="K112" s="837">
        <v>0</v>
      </c>
      <c r="L112" s="779">
        <v>0</v>
      </c>
      <c r="M112" s="837">
        <v>0</v>
      </c>
      <c r="N112" s="789">
        <v>0</v>
      </c>
      <c r="O112" s="779">
        <f t="shared" si="29"/>
        <v>19.776278035853551</v>
      </c>
      <c r="P112" s="849"/>
      <c r="Q112" s="849"/>
      <c r="R112" s="849"/>
      <c r="S112" s="849"/>
      <c r="T112" s="849"/>
      <c r="U112" s="849"/>
      <c r="V112" s="849"/>
      <c r="W112" s="849"/>
      <c r="X112" s="849"/>
      <c r="Y112" s="849"/>
      <c r="Z112" s="849"/>
      <c r="AA112" s="849"/>
      <c r="AB112" s="849"/>
      <c r="AC112" s="849"/>
      <c r="AD112" s="849"/>
      <c r="AE112" s="849"/>
      <c r="AF112" s="849"/>
      <c r="AG112" s="849"/>
    </row>
    <row r="113" spans="1:33" s="851" customFormat="1">
      <c r="A113" s="405"/>
      <c r="B113" s="788" t="s">
        <v>69</v>
      </c>
      <c r="C113" s="837">
        <v>0</v>
      </c>
      <c r="D113" s="837">
        <v>0</v>
      </c>
      <c r="E113" s="837">
        <v>0</v>
      </c>
      <c r="F113" s="837">
        <v>0</v>
      </c>
      <c r="G113" s="837">
        <v>0</v>
      </c>
      <c r="H113" s="837">
        <v>0</v>
      </c>
      <c r="I113" s="837">
        <v>0</v>
      </c>
      <c r="J113" s="837">
        <v>0</v>
      </c>
      <c r="K113" s="837">
        <v>0</v>
      </c>
      <c r="L113" s="779">
        <v>0</v>
      </c>
      <c r="M113" s="837">
        <v>0</v>
      </c>
      <c r="N113" s="789">
        <v>0</v>
      </c>
      <c r="O113" s="779">
        <f t="shared" si="29"/>
        <v>0</v>
      </c>
      <c r="P113" s="849"/>
      <c r="Q113" s="849"/>
      <c r="R113" s="849"/>
      <c r="S113" s="849"/>
      <c r="T113" s="849"/>
      <c r="U113" s="849"/>
      <c r="V113" s="849"/>
      <c r="W113" s="849"/>
      <c r="X113" s="849"/>
      <c r="Y113" s="849"/>
      <c r="Z113" s="849"/>
      <c r="AA113" s="849"/>
      <c r="AB113" s="849"/>
      <c r="AC113" s="849"/>
      <c r="AD113" s="849"/>
      <c r="AE113" s="849"/>
      <c r="AF113" s="849"/>
      <c r="AG113" s="849"/>
    </row>
    <row r="114" spans="1:33" s="851" customFormat="1">
      <c r="A114" s="405"/>
      <c r="B114" s="868" t="s">
        <v>335</v>
      </c>
      <c r="C114" s="881">
        <f>+C115+C120</f>
        <v>9.9134199192532222</v>
      </c>
      <c r="D114" s="881">
        <f t="shared" ref="D114:N114" si="31">+D115+D120</f>
        <v>0.2099926389636117</v>
      </c>
      <c r="E114" s="881">
        <f t="shared" si="31"/>
        <v>0.2281929785475314</v>
      </c>
      <c r="F114" s="881">
        <f t="shared" si="31"/>
        <v>7.7261215649718524</v>
      </c>
      <c r="G114" s="881">
        <f t="shared" si="31"/>
        <v>0.186203661278312</v>
      </c>
      <c r="H114" s="881">
        <f t="shared" si="31"/>
        <v>0.17827400442517291</v>
      </c>
      <c r="I114" s="881">
        <f t="shared" si="31"/>
        <v>5.8115865709983767</v>
      </c>
      <c r="J114" s="881">
        <f t="shared" si="31"/>
        <v>0.1624146871559535</v>
      </c>
      <c r="K114" s="881">
        <f t="shared" si="31"/>
        <v>0.18061503030281434</v>
      </c>
      <c r="L114" s="881">
        <f t="shared" si="31"/>
        <v>3.8536574023980017</v>
      </c>
      <c r="M114" s="881">
        <f t="shared" si="31"/>
        <v>0.13862571303359497</v>
      </c>
      <c r="N114" s="881">
        <f t="shared" si="31"/>
        <v>0.13069605618045585</v>
      </c>
      <c r="O114" s="870">
        <f t="shared" si="29"/>
        <v>28.719800227508898</v>
      </c>
      <c r="P114" s="862"/>
      <c r="Q114" s="849"/>
      <c r="R114" s="849"/>
      <c r="S114" s="849"/>
      <c r="T114" s="849"/>
      <c r="U114" s="849"/>
      <c r="V114" s="849"/>
      <c r="W114" s="849"/>
      <c r="X114" s="849"/>
      <c r="Y114" s="849"/>
      <c r="Z114" s="849"/>
      <c r="AA114" s="849"/>
      <c r="AB114" s="849"/>
      <c r="AC114" s="849"/>
      <c r="AD114" s="849"/>
      <c r="AE114" s="849"/>
      <c r="AF114" s="849"/>
      <c r="AG114" s="849"/>
    </row>
    <row r="115" spans="1:33" s="851" customFormat="1">
      <c r="A115" s="405"/>
      <c r="B115" s="780" t="s">
        <v>71</v>
      </c>
      <c r="C115" s="831">
        <f>+C116+C118</f>
        <v>9.9134199192532222</v>
      </c>
      <c r="D115" s="831">
        <f t="shared" ref="D115:N115" si="32">+D116+D118</f>
        <v>0.2099926389636117</v>
      </c>
      <c r="E115" s="831">
        <f t="shared" si="32"/>
        <v>0.20206297854753141</v>
      </c>
      <c r="F115" s="831">
        <f t="shared" si="32"/>
        <v>7.7261215649718524</v>
      </c>
      <c r="G115" s="831">
        <f t="shared" si="32"/>
        <v>0.186203661278312</v>
      </c>
      <c r="H115" s="831">
        <f t="shared" si="32"/>
        <v>0.17827400442517291</v>
      </c>
      <c r="I115" s="831">
        <f t="shared" si="32"/>
        <v>5.8115865709983767</v>
      </c>
      <c r="J115" s="831">
        <f t="shared" si="32"/>
        <v>0.1624146871559535</v>
      </c>
      <c r="K115" s="831">
        <f t="shared" si="32"/>
        <v>0.15448503030281435</v>
      </c>
      <c r="L115" s="831">
        <f t="shared" si="32"/>
        <v>3.8536574023980017</v>
      </c>
      <c r="M115" s="831">
        <f t="shared" si="32"/>
        <v>0.13862571303359497</v>
      </c>
      <c r="N115" s="831">
        <f t="shared" si="32"/>
        <v>0.13069605618045585</v>
      </c>
      <c r="O115" s="831">
        <f t="shared" ref="O115" si="33">+O116+O118</f>
        <v>28.667540227508905</v>
      </c>
      <c r="P115" s="849"/>
      <c r="Q115" s="849"/>
      <c r="R115" s="849"/>
      <c r="S115" s="849"/>
      <c r="T115" s="849"/>
      <c r="U115" s="849"/>
      <c r="V115" s="849"/>
      <c r="W115" s="849"/>
      <c r="X115" s="849"/>
      <c r="Y115" s="849"/>
      <c r="Z115" s="849"/>
      <c r="AA115" s="849"/>
      <c r="AB115" s="849"/>
      <c r="AC115" s="849"/>
      <c r="AD115" s="849"/>
      <c r="AE115" s="849"/>
      <c r="AF115" s="849"/>
      <c r="AG115" s="849"/>
    </row>
    <row r="116" spans="1:33">
      <c r="B116" s="882" t="s">
        <v>584</v>
      </c>
      <c r="C116" s="793">
        <f>+C117</f>
        <v>0.21792229581675079</v>
      </c>
      <c r="D116" s="793">
        <f t="shared" ref="D116:N116" si="34">+D117</f>
        <v>0.2099926389636117</v>
      </c>
      <c r="E116" s="793">
        <f t="shared" si="34"/>
        <v>0.20206297854753141</v>
      </c>
      <c r="F116" s="793">
        <f t="shared" si="34"/>
        <v>0.19413332169439229</v>
      </c>
      <c r="G116" s="793">
        <f t="shared" si="34"/>
        <v>0.186203661278312</v>
      </c>
      <c r="H116" s="793">
        <f t="shared" si="34"/>
        <v>0.17827400442517291</v>
      </c>
      <c r="I116" s="793">
        <f t="shared" si="34"/>
        <v>0.17034434757203376</v>
      </c>
      <c r="J116" s="793">
        <f t="shared" si="34"/>
        <v>0.1624146871559535</v>
      </c>
      <c r="K116" s="793">
        <f t="shared" si="34"/>
        <v>0.15448503030281435</v>
      </c>
      <c r="L116" s="793">
        <f t="shared" si="34"/>
        <v>0.14655536988673409</v>
      </c>
      <c r="M116" s="793">
        <f t="shared" si="34"/>
        <v>0.13862571303359497</v>
      </c>
      <c r="N116" s="793">
        <f t="shared" si="34"/>
        <v>0.13069605618045585</v>
      </c>
      <c r="O116" s="784">
        <f t="shared" si="29"/>
        <v>2.0917101048573579</v>
      </c>
      <c r="P116" s="849"/>
      <c r="Q116" s="849"/>
      <c r="R116" s="849"/>
      <c r="S116" s="849"/>
      <c r="T116" s="849"/>
      <c r="U116" s="849"/>
      <c r="V116" s="849"/>
      <c r="W116" s="849"/>
      <c r="X116" s="849"/>
      <c r="Y116" s="849"/>
      <c r="Z116" s="849"/>
      <c r="AA116" s="849"/>
      <c r="AB116" s="849"/>
      <c r="AC116" s="849"/>
      <c r="AD116" s="849"/>
      <c r="AE116" s="849"/>
      <c r="AF116" s="849"/>
      <c r="AG116" s="849"/>
    </row>
    <row r="117" spans="1:33" s="851" customFormat="1">
      <c r="A117" s="405"/>
      <c r="B117" s="835" t="s">
        <v>670</v>
      </c>
      <c r="C117" s="793">
        <v>0.21792229581675079</v>
      </c>
      <c r="D117" s="793">
        <v>0.2099926389636117</v>
      </c>
      <c r="E117" s="793">
        <v>0.20206297854753141</v>
      </c>
      <c r="F117" s="793">
        <v>0.19413332169439229</v>
      </c>
      <c r="G117" s="793">
        <v>0.186203661278312</v>
      </c>
      <c r="H117" s="793">
        <v>0.17827400442517291</v>
      </c>
      <c r="I117" s="793">
        <v>0.17034434757203376</v>
      </c>
      <c r="J117" s="793">
        <v>0.1624146871559535</v>
      </c>
      <c r="K117" s="793">
        <v>0.15448503030281435</v>
      </c>
      <c r="L117" s="784">
        <v>0.14655536988673409</v>
      </c>
      <c r="M117" s="793">
        <v>0.13862571303359497</v>
      </c>
      <c r="N117" s="793">
        <v>0.13069605618045585</v>
      </c>
      <c r="O117" s="784">
        <f t="shared" si="29"/>
        <v>2.0917101048573579</v>
      </c>
      <c r="P117" s="849"/>
      <c r="Q117" s="849"/>
      <c r="R117" s="849"/>
      <c r="S117" s="849"/>
      <c r="T117" s="849"/>
      <c r="U117" s="849"/>
      <c r="V117" s="849"/>
      <c r="W117" s="849"/>
      <c r="X117" s="849"/>
      <c r="Y117" s="849"/>
      <c r="Z117" s="849"/>
      <c r="AA117" s="849"/>
      <c r="AB117" s="849"/>
      <c r="AC117" s="849"/>
      <c r="AD117" s="849"/>
      <c r="AE117" s="849"/>
      <c r="AF117" s="849"/>
      <c r="AG117" s="849"/>
    </row>
    <row r="118" spans="1:33" s="851" customFormat="1">
      <c r="A118" s="405"/>
      <c r="B118" s="883" t="s">
        <v>585</v>
      </c>
      <c r="C118" s="793">
        <f>+C119</f>
        <v>9.6954976234364718</v>
      </c>
      <c r="D118" s="793">
        <f t="shared" ref="D118:N118" si="35">+D119</f>
        <v>0</v>
      </c>
      <c r="E118" s="793">
        <f t="shared" si="35"/>
        <v>0</v>
      </c>
      <c r="F118" s="793">
        <f t="shared" si="35"/>
        <v>7.5319882432774605</v>
      </c>
      <c r="G118" s="793">
        <f t="shared" si="35"/>
        <v>0</v>
      </c>
      <c r="H118" s="793">
        <f t="shared" si="35"/>
        <v>0</v>
      </c>
      <c r="I118" s="793">
        <f t="shared" si="35"/>
        <v>5.6412422234263433</v>
      </c>
      <c r="J118" s="793">
        <f t="shared" si="35"/>
        <v>0</v>
      </c>
      <c r="K118" s="793">
        <f t="shared" si="35"/>
        <v>0</v>
      </c>
      <c r="L118" s="793">
        <f t="shared" si="35"/>
        <v>3.7071020325112678</v>
      </c>
      <c r="M118" s="793">
        <f t="shared" si="35"/>
        <v>0</v>
      </c>
      <c r="N118" s="793">
        <f t="shared" si="35"/>
        <v>0</v>
      </c>
      <c r="O118" s="784">
        <f t="shared" si="29"/>
        <v>26.575830122651546</v>
      </c>
      <c r="P118" s="849"/>
      <c r="Q118" s="849"/>
      <c r="R118" s="849"/>
      <c r="S118" s="849"/>
      <c r="T118" s="849"/>
      <c r="U118" s="849"/>
      <c r="V118" s="849"/>
      <c r="W118" s="849"/>
      <c r="X118" s="849"/>
      <c r="Y118" s="849"/>
      <c r="Z118" s="849"/>
      <c r="AA118" s="849"/>
      <c r="AB118" s="849"/>
      <c r="AC118" s="849"/>
      <c r="AD118" s="849"/>
      <c r="AE118" s="849"/>
      <c r="AF118" s="849"/>
      <c r="AG118" s="849"/>
    </row>
    <row r="119" spans="1:33" s="851" customFormat="1">
      <c r="A119" s="405"/>
      <c r="B119" s="835" t="s">
        <v>670</v>
      </c>
      <c r="C119" s="793">
        <v>9.6954976234364718</v>
      </c>
      <c r="D119" s="793">
        <v>0</v>
      </c>
      <c r="E119" s="793">
        <v>0</v>
      </c>
      <c r="F119" s="793">
        <v>7.5319882432774605</v>
      </c>
      <c r="G119" s="793">
        <v>0</v>
      </c>
      <c r="H119" s="793">
        <v>0</v>
      </c>
      <c r="I119" s="793">
        <v>5.6412422234263433</v>
      </c>
      <c r="J119" s="793">
        <v>0</v>
      </c>
      <c r="K119" s="793">
        <v>0</v>
      </c>
      <c r="L119" s="784">
        <v>3.7071020325112678</v>
      </c>
      <c r="M119" s="793">
        <v>0</v>
      </c>
      <c r="N119" s="793">
        <v>0</v>
      </c>
      <c r="O119" s="784">
        <f t="shared" si="29"/>
        <v>26.575830122651546</v>
      </c>
      <c r="P119" s="849"/>
      <c r="Q119" s="849"/>
      <c r="R119" s="849"/>
      <c r="S119" s="849"/>
      <c r="T119" s="849"/>
      <c r="U119" s="849"/>
      <c r="V119" s="849"/>
      <c r="W119" s="849"/>
      <c r="X119" s="849"/>
      <c r="Y119" s="849"/>
      <c r="Z119" s="849"/>
      <c r="AA119" s="849"/>
      <c r="AB119" s="849"/>
      <c r="AC119" s="849"/>
      <c r="AD119" s="849"/>
      <c r="AE119" s="849"/>
      <c r="AF119" s="849"/>
      <c r="AG119" s="849"/>
    </row>
    <row r="120" spans="1:33" s="851" customFormat="1">
      <c r="A120" s="405"/>
      <c r="B120" s="780" t="s">
        <v>69</v>
      </c>
      <c r="C120" s="831">
        <f>+C121</f>
        <v>0</v>
      </c>
      <c r="D120" s="831">
        <f t="shared" ref="D120:N120" si="36">+D121</f>
        <v>0</v>
      </c>
      <c r="E120" s="831">
        <f t="shared" si="36"/>
        <v>2.613E-2</v>
      </c>
      <c r="F120" s="831">
        <f t="shared" si="36"/>
        <v>0</v>
      </c>
      <c r="G120" s="831">
        <f t="shared" si="36"/>
        <v>0</v>
      </c>
      <c r="H120" s="831">
        <f t="shared" si="36"/>
        <v>0</v>
      </c>
      <c r="I120" s="831">
        <f t="shared" si="36"/>
        <v>0</v>
      </c>
      <c r="J120" s="831">
        <f t="shared" si="36"/>
        <v>0</v>
      </c>
      <c r="K120" s="831">
        <f t="shared" si="36"/>
        <v>2.613E-2</v>
      </c>
      <c r="L120" s="831">
        <f t="shared" si="36"/>
        <v>0</v>
      </c>
      <c r="M120" s="831">
        <f t="shared" si="36"/>
        <v>0</v>
      </c>
      <c r="N120" s="831">
        <f t="shared" si="36"/>
        <v>0</v>
      </c>
      <c r="O120" s="831">
        <f t="shared" si="29"/>
        <v>5.2260000000000001E-2</v>
      </c>
      <c r="P120" s="849"/>
      <c r="Q120" s="849"/>
      <c r="R120" s="849"/>
      <c r="S120" s="849"/>
      <c r="T120" s="849"/>
      <c r="U120" s="849"/>
      <c r="V120" s="849"/>
      <c r="W120" s="849"/>
      <c r="X120" s="849"/>
      <c r="Y120" s="849"/>
      <c r="Z120" s="849"/>
      <c r="AA120" s="849"/>
      <c r="AB120" s="849"/>
      <c r="AC120" s="849"/>
      <c r="AD120" s="849"/>
      <c r="AE120" s="849"/>
      <c r="AF120" s="849"/>
      <c r="AG120" s="849"/>
    </row>
    <row r="121" spans="1:33" s="851" customFormat="1">
      <c r="A121" s="405"/>
      <c r="B121" s="835" t="s">
        <v>766</v>
      </c>
      <c r="C121" s="793">
        <v>0</v>
      </c>
      <c r="D121" s="793">
        <v>0</v>
      </c>
      <c r="E121" s="793">
        <v>2.613E-2</v>
      </c>
      <c r="F121" s="793">
        <v>0</v>
      </c>
      <c r="G121" s="793">
        <v>0</v>
      </c>
      <c r="H121" s="793">
        <v>0</v>
      </c>
      <c r="I121" s="793">
        <v>0</v>
      </c>
      <c r="J121" s="793">
        <v>0</v>
      </c>
      <c r="K121" s="793">
        <v>2.613E-2</v>
      </c>
      <c r="L121" s="784">
        <v>0</v>
      </c>
      <c r="M121" s="793">
        <v>0</v>
      </c>
      <c r="N121" s="793">
        <v>0</v>
      </c>
      <c r="O121" s="784">
        <f t="shared" si="29"/>
        <v>5.2260000000000001E-2</v>
      </c>
      <c r="P121" s="849"/>
      <c r="Q121" s="849"/>
      <c r="R121" s="849"/>
      <c r="S121" s="849"/>
      <c r="T121" s="849"/>
      <c r="U121" s="849"/>
      <c r="V121" s="849"/>
      <c r="W121" s="849"/>
      <c r="X121" s="849"/>
      <c r="Y121" s="849"/>
      <c r="Z121" s="849"/>
      <c r="AA121" s="849"/>
      <c r="AB121" s="849"/>
      <c r="AC121" s="849"/>
      <c r="AD121" s="849"/>
      <c r="AE121" s="849"/>
      <c r="AF121" s="849"/>
      <c r="AG121" s="849"/>
    </row>
    <row r="122" spans="1:33" s="851" customFormat="1">
      <c r="A122" s="405"/>
      <c r="B122" s="800"/>
      <c r="C122" s="801"/>
      <c r="D122" s="801"/>
      <c r="E122" s="801"/>
      <c r="F122" s="801"/>
      <c r="G122" s="801"/>
      <c r="H122" s="801"/>
      <c r="I122" s="801"/>
      <c r="J122" s="801"/>
      <c r="K122" s="801"/>
      <c r="L122" s="801"/>
      <c r="M122" s="801"/>
      <c r="N122" s="801"/>
      <c r="O122" s="801"/>
      <c r="P122" s="849"/>
      <c r="Q122" s="849"/>
      <c r="R122" s="849"/>
      <c r="S122" s="849"/>
      <c r="T122" s="849"/>
      <c r="U122" s="849"/>
      <c r="V122" s="849"/>
      <c r="W122" s="849"/>
      <c r="X122" s="849"/>
      <c r="Y122" s="849"/>
      <c r="Z122" s="849"/>
      <c r="AA122" s="849"/>
      <c r="AB122" s="849"/>
      <c r="AC122" s="849"/>
      <c r="AD122" s="849"/>
      <c r="AE122" s="849"/>
      <c r="AF122" s="849"/>
      <c r="AG122" s="849"/>
    </row>
    <row r="123" spans="1:33">
      <c r="B123" s="802" t="s">
        <v>104</v>
      </c>
      <c r="C123" s="804">
        <f>+C124+C125</f>
        <v>116.95170477596101</v>
      </c>
      <c r="D123" s="804">
        <f t="shared" ref="D123:N123" si="37">+D124+D125</f>
        <v>106.35219640329638</v>
      </c>
      <c r="E123" s="804">
        <f t="shared" si="37"/>
        <v>178.06719291938083</v>
      </c>
      <c r="F123" s="804">
        <f t="shared" si="37"/>
        <v>234.30112478082793</v>
      </c>
      <c r="G123" s="804">
        <f t="shared" si="37"/>
        <v>484.24450584762087</v>
      </c>
      <c r="H123" s="804">
        <f t="shared" si="37"/>
        <v>232.48706351691169</v>
      </c>
      <c r="I123" s="804">
        <f t="shared" si="37"/>
        <v>28.764830348774204</v>
      </c>
      <c r="J123" s="804">
        <f t="shared" si="37"/>
        <v>105.61633169846294</v>
      </c>
      <c r="K123" s="804">
        <f t="shared" si="37"/>
        <v>150.41839342076975</v>
      </c>
      <c r="L123" s="804">
        <f t="shared" si="37"/>
        <v>166.632604150969</v>
      </c>
      <c r="M123" s="804">
        <f t="shared" si="37"/>
        <v>128.15974112192481</v>
      </c>
      <c r="N123" s="804">
        <f t="shared" si="37"/>
        <v>232.25022917044606</v>
      </c>
      <c r="O123" s="804">
        <f>SUM(C123:N123)</f>
        <v>2164.2459181553454</v>
      </c>
      <c r="P123" s="884"/>
      <c r="Q123" s="849"/>
      <c r="R123" s="849"/>
      <c r="S123" s="849"/>
      <c r="T123" s="849"/>
      <c r="U123" s="849"/>
      <c r="V123" s="849"/>
      <c r="W123" s="849"/>
      <c r="X123" s="849"/>
      <c r="Y123" s="849"/>
      <c r="Z123" s="849"/>
      <c r="AA123" s="849"/>
      <c r="AB123" s="849"/>
      <c r="AC123" s="849"/>
      <c r="AD123" s="849"/>
      <c r="AE123" s="849"/>
      <c r="AF123" s="849"/>
      <c r="AG123" s="849"/>
    </row>
    <row r="124" spans="1:33">
      <c r="B124" s="790" t="s">
        <v>105</v>
      </c>
      <c r="C124" s="793">
        <v>14.39389812482408</v>
      </c>
      <c r="D124" s="793">
        <v>36.629352745424292</v>
      </c>
      <c r="E124" s="793">
        <v>176.12117430976923</v>
      </c>
      <c r="F124" s="793">
        <v>25.870895730527636</v>
      </c>
      <c r="G124" s="793">
        <v>58.744654017037988</v>
      </c>
      <c r="H124" s="793">
        <v>230.59725210302602</v>
      </c>
      <c r="I124" s="793">
        <v>14.273087979705489</v>
      </c>
      <c r="J124" s="793">
        <v>36.581774793616638</v>
      </c>
      <c r="K124" s="793">
        <v>148.58610762576291</v>
      </c>
      <c r="L124" s="793">
        <v>25.750085581846101</v>
      </c>
      <c r="M124" s="793">
        <v>58.770308265667147</v>
      </c>
      <c r="N124" s="793">
        <v>230.47644195790744</v>
      </c>
      <c r="O124" s="779">
        <f>SUM(C124:N124)</f>
        <v>1056.7950332351149</v>
      </c>
      <c r="P124" s="884"/>
      <c r="Q124" s="849"/>
      <c r="R124" s="849"/>
      <c r="S124" s="849"/>
      <c r="T124" s="849"/>
      <c r="U124" s="849"/>
      <c r="V124" s="849"/>
      <c r="W124" s="849"/>
      <c r="X124" s="849"/>
      <c r="Y124" s="849"/>
      <c r="Z124" s="849"/>
      <c r="AA124" s="849"/>
      <c r="AB124" s="849"/>
      <c r="AC124" s="849"/>
      <c r="AD124" s="849"/>
      <c r="AE124" s="849"/>
      <c r="AF124" s="849"/>
      <c r="AG124" s="849"/>
    </row>
    <row r="125" spans="1:33">
      <c r="B125" s="790" t="s">
        <v>500</v>
      </c>
      <c r="C125" s="779">
        <v>102.55780665113693</v>
      </c>
      <c r="D125" s="779">
        <v>69.72284365787209</v>
      </c>
      <c r="E125" s="779">
        <v>1.9460186096115863</v>
      </c>
      <c r="F125" s="779">
        <v>208.43022905030028</v>
      </c>
      <c r="G125" s="779">
        <v>425.49985183058288</v>
      </c>
      <c r="H125" s="779">
        <v>1.8898114138856534</v>
      </c>
      <c r="I125" s="779">
        <v>14.491742369068717</v>
      </c>
      <c r="J125" s="779">
        <v>69.034556904846312</v>
      </c>
      <c r="K125" s="779">
        <v>1.8322857950068365</v>
      </c>
      <c r="L125" s="779">
        <v>140.88251856912291</v>
      </c>
      <c r="M125" s="779">
        <v>69.389432856257656</v>
      </c>
      <c r="N125" s="779">
        <v>1.7737872125386134</v>
      </c>
      <c r="O125" s="779">
        <f>SUM(C125:N125)</f>
        <v>1107.4508849202305</v>
      </c>
      <c r="P125" s="884"/>
      <c r="Q125" s="849"/>
      <c r="R125" s="849"/>
      <c r="S125" s="849"/>
      <c r="T125" s="849"/>
      <c r="U125" s="849"/>
      <c r="V125" s="849"/>
      <c r="W125" s="849"/>
      <c r="X125" s="849"/>
      <c r="Y125" s="849"/>
      <c r="Z125" s="849"/>
      <c r="AA125" s="849"/>
      <c r="AB125" s="849"/>
      <c r="AC125" s="849"/>
      <c r="AD125" s="849"/>
      <c r="AE125" s="849"/>
      <c r="AF125" s="849"/>
      <c r="AG125" s="849"/>
    </row>
    <row r="126" spans="1:33">
      <c r="B126" s="802" t="s">
        <v>106</v>
      </c>
      <c r="C126" s="804">
        <v>749.74278813096282</v>
      </c>
      <c r="D126" s="804">
        <v>391.16840414118411</v>
      </c>
      <c r="E126" s="804">
        <v>92.830888974958626</v>
      </c>
      <c r="F126" s="804">
        <v>34.007505803485685</v>
      </c>
      <c r="G126" s="804">
        <v>713.98071191433337</v>
      </c>
      <c r="H126" s="804">
        <v>52.483430108497956</v>
      </c>
      <c r="I126" s="804">
        <v>746.07770402614165</v>
      </c>
      <c r="J126" s="804">
        <v>316.55330416752633</v>
      </c>
      <c r="K126" s="804">
        <v>91.077455757281768</v>
      </c>
      <c r="L126" s="804">
        <v>33.58786407660088</v>
      </c>
      <c r="M126" s="804">
        <v>300.14630436172445</v>
      </c>
      <c r="N126" s="804">
        <v>49.762487664200712</v>
      </c>
      <c r="O126" s="804">
        <f>SUM(C126:N126)</f>
        <v>3571.4188491268987</v>
      </c>
      <c r="P126" s="884"/>
      <c r="Q126" s="849"/>
      <c r="R126" s="849"/>
      <c r="S126" s="849"/>
      <c r="T126" s="849"/>
      <c r="U126" s="849"/>
      <c r="V126" s="849"/>
      <c r="W126" s="849"/>
      <c r="X126" s="849"/>
      <c r="Y126" s="849"/>
      <c r="Z126" s="849"/>
      <c r="AA126" s="849"/>
      <c r="AB126" s="849"/>
      <c r="AC126" s="849"/>
      <c r="AD126" s="849"/>
      <c r="AE126" s="849"/>
      <c r="AF126" s="849"/>
      <c r="AG126" s="849"/>
    </row>
    <row r="127" spans="1:33">
      <c r="B127" s="885"/>
      <c r="C127" s="855"/>
      <c r="D127" s="742"/>
      <c r="E127" s="742"/>
      <c r="F127" s="742"/>
      <c r="G127" s="742"/>
      <c r="H127" s="742"/>
      <c r="I127" s="742"/>
      <c r="J127" s="742"/>
      <c r="K127" s="742"/>
      <c r="L127" s="742"/>
      <c r="M127" s="742"/>
      <c r="N127" s="742"/>
      <c r="O127" s="742"/>
    </row>
    <row r="128" spans="1:33">
      <c r="B128" s="748" t="s">
        <v>336</v>
      </c>
      <c r="C128" s="886"/>
      <c r="D128" s="887"/>
      <c r="E128" s="887"/>
      <c r="F128" s="887"/>
      <c r="G128" s="887"/>
      <c r="H128" s="887"/>
      <c r="I128" s="887"/>
      <c r="J128" s="887"/>
      <c r="K128" s="887"/>
      <c r="L128" s="887"/>
      <c r="M128" s="887"/>
      <c r="N128" s="887"/>
      <c r="O128" s="888"/>
    </row>
    <row r="129" spans="3:15">
      <c r="C129" s="888"/>
      <c r="D129" s="888"/>
      <c r="E129" s="888"/>
      <c r="F129" s="888"/>
      <c r="G129" s="888"/>
      <c r="H129" s="888"/>
      <c r="I129" s="888"/>
      <c r="J129" s="888"/>
      <c r="K129" s="888"/>
      <c r="L129" s="888"/>
      <c r="M129" s="889"/>
      <c r="N129" s="888"/>
      <c r="O129" s="888"/>
    </row>
    <row r="130" spans="3:15">
      <c r="C130" s="886"/>
      <c r="D130" s="886"/>
      <c r="E130" s="886"/>
      <c r="F130" s="886"/>
      <c r="G130" s="886"/>
      <c r="H130" s="886"/>
      <c r="I130" s="886"/>
      <c r="J130" s="886"/>
      <c r="K130" s="886"/>
      <c r="L130" s="886"/>
      <c r="M130" s="886"/>
      <c r="N130" s="886"/>
      <c r="O130" s="886"/>
    </row>
    <row r="131" spans="3:15">
      <c r="C131" s="856"/>
      <c r="D131" s="856"/>
      <c r="E131" s="856"/>
      <c r="F131" s="856"/>
      <c r="G131" s="856"/>
      <c r="H131" s="856"/>
      <c r="I131" s="856"/>
      <c r="J131" s="856"/>
      <c r="K131" s="856"/>
      <c r="L131" s="856"/>
      <c r="M131" s="856"/>
      <c r="N131" s="856"/>
      <c r="O131" s="856"/>
    </row>
    <row r="132" spans="3:15">
      <c r="C132" s="856"/>
      <c r="D132" s="856"/>
      <c r="E132" s="862"/>
      <c r="F132" s="856"/>
      <c r="G132" s="856"/>
      <c r="H132" s="856"/>
      <c r="I132" s="856"/>
      <c r="J132" s="862"/>
      <c r="K132" s="862"/>
      <c r="L132" s="856"/>
      <c r="M132" s="856"/>
      <c r="N132" s="856"/>
      <c r="O132" s="856"/>
    </row>
    <row r="133" spans="3:15">
      <c r="C133" s="890"/>
      <c r="D133" s="890"/>
      <c r="E133" s="890"/>
      <c r="F133" s="890"/>
      <c r="G133" s="890"/>
      <c r="H133" s="890"/>
      <c r="I133" s="890"/>
      <c r="J133" s="890"/>
      <c r="K133" s="891"/>
      <c r="L133" s="890"/>
      <c r="M133" s="890"/>
      <c r="N133" s="890"/>
      <c r="O133" s="890"/>
    </row>
    <row r="134" spans="3:15">
      <c r="C134" s="890"/>
      <c r="D134" s="890"/>
      <c r="E134" s="890"/>
      <c r="F134" s="890"/>
      <c r="G134" s="890"/>
      <c r="H134" s="890"/>
      <c r="I134" s="890"/>
      <c r="J134" s="890"/>
      <c r="K134" s="890"/>
      <c r="L134" s="890"/>
      <c r="M134" s="890"/>
      <c r="N134" s="890"/>
      <c r="O134" s="890"/>
    </row>
    <row r="135" spans="3:15">
      <c r="C135" s="890"/>
    </row>
  </sheetData>
  <mergeCells count="2">
    <mergeCell ref="B6:O6"/>
    <mergeCell ref="B11:O11"/>
  </mergeCells>
  <hyperlinks>
    <hyperlink ref="A1" location="INDICE!A1" display="Indice"/>
  </hyperlinks>
  <printOptions horizontalCentered="1"/>
  <pageMargins left="0.39370078740157483" right="0.39370078740157483" top="0.19685039370078741" bottom="0.19685039370078741" header="0.15748031496062992" footer="0"/>
  <pageSetup paperSize="9" scale="45" orientation="portrait" r:id="rId1"/>
  <headerFooter scaleWithDoc="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P447"/>
  <sheetViews>
    <sheetView showGridLines="0" showRuler="0" zoomScale="70" zoomScaleNormal="70" zoomScaleSheetLayoutView="80" workbookViewId="0"/>
  </sheetViews>
  <sheetFormatPr baseColWidth="10" defaultColWidth="11.42578125" defaultRowHeight="12.75"/>
  <cols>
    <col min="1" max="1" width="6.85546875" style="288" customWidth="1"/>
    <col min="2" max="2" width="44.85546875" style="892" customWidth="1"/>
    <col min="3" max="14" width="19.140625" style="892" customWidth="1"/>
    <col min="15" max="15" width="22.140625" style="893" bestFit="1" customWidth="1"/>
    <col min="16" max="16384" width="11.42578125" style="893"/>
  </cols>
  <sheetData>
    <row r="1" spans="1:15" ht="14.25">
      <c r="A1" s="1" t="s">
        <v>216</v>
      </c>
      <c r="B1" s="286"/>
    </row>
    <row r="2" spans="1:15" ht="15" customHeight="1">
      <c r="A2" s="286"/>
      <c r="B2" s="4" t="s">
        <v>696</v>
      </c>
      <c r="C2" s="894"/>
      <c r="D2" s="894"/>
      <c r="E2" s="894"/>
      <c r="F2" s="894"/>
      <c r="G2" s="894"/>
      <c r="H2" s="894"/>
      <c r="I2" s="894"/>
      <c r="J2" s="894"/>
      <c r="K2" s="894"/>
      <c r="L2" s="894"/>
      <c r="M2" s="894"/>
      <c r="N2" s="894"/>
    </row>
    <row r="3" spans="1:15" ht="15" customHeight="1">
      <c r="A3" s="286"/>
      <c r="B3" s="4" t="s">
        <v>299</v>
      </c>
      <c r="C3" s="894"/>
      <c r="D3" s="894"/>
      <c r="E3" s="894"/>
      <c r="F3" s="894"/>
      <c r="G3" s="894"/>
      <c r="H3" s="894"/>
      <c r="I3" s="894"/>
      <c r="J3" s="894"/>
      <c r="K3" s="894"/>
      <c r="L3" s="894"/>
      <c r="M3" s="894"/>
      <c r="N3" s="894"/>
    </row>
    <row r="4" spans="1:15" ht="11.25">
      <c r="A4" s="892"/>
      <c r="B4" s="895"/>
      <c r="C4" s="894"/>
      <c r="D4" s="894"/>
      <c r="E4" s="894"/>
      <c r="F4" s="894"/>
      <c r="G4" s="894"/>
      <c r="H4" s="894"/>
      <c r="I4" s="894"/>
      <c r="J4" s="894"/>
      <c r="K4" s="894"/>
      <c r="L4" s="894"/>
      <c r="M4" s="894"/>
      <c r="N4" s="894"/>
    </row>
    <row r="5" spans="1:15" ht="11.25">
      <c r="A5" s="892"/>
      <c r="B5" s="895"/>
      <c r="C5" s="894"/>
      <c r="D5" s="894"/>
      <c r="E5" s="894"/>
      <c r="F5" s="894"/>
      <c r="G5" s="894"/>
      <c r="H5" s="894"/>
      <c r="I5" s="894"/>
      <c r="J5" s="894"/>
      <c r="K5" s="894"/>
      <c r="L5" s="894"/>
      <c r="M5" s="894"/>
      <c r="N5" s="894"/>
    </row>
    <row r="6" spans="1:15" ht="16.5">
      <c r="A6" s="892"/>
      <c r="B6" s="1377" t="s">
        <v>654</v>
      </c>
      <c r="C6" s="1377"/>
      <c r="D6" s="1377"/>
      <c r="E6" s="1377"/>
      <c r="F6" s="1377"/>
      <c r="G6" s="1377"/>
      <c r="H6" s="1377"/>
      <c r="I6" s="1377"/>
      <c r="J6" s="1377"/>
      <c r="K6" s="1377"/>
      <c r="L6" s="1377"/>
      <c r="M6" s="1377"/>
      <c r="N6" s="1377"/>
    </row>
    <row r="7" spans="1:15" ht="16.5">
      <c r="A7" s="892"/>
      <c r="B7" s="1377" t="s">
        <v>334</v>
      </c>
      <c r="C7" s="1377"/>
      <c r="D7" s="1377"/>
      <c r="E7" s="1377"/>
      <c r="F7" s="1377"/>
      <c r="G7" s="1377"/>
      <c r="H7" s="1377"/>
      <c r="I7" s="1377"/>
      <c r="J7" s="1377"/>
      <c r="K7" s="1377"/>
      <c r="L7" s="1377"/>
      <c r="M7" s="1377"/>
      <c r="N7" s="1377"/>
    </row>
    <row r="8" spans="1:15" ht="11.25">
      <c r="A8" s="892"/>
      <c r="B8" s="896"/>
      <c r="C8" s="897"/>
      <c r="D8" s="898"/>
      <c r="E8" s="898"/>
      <c r="F8" s="898"/>
      <c r="G8" s="898"/>
      <c r="H8" s="898"/>
      <c r="I8" s="898"/>
      <c r="J8" s="898"/>
      <c r="K8" s="898"/>
      <c r="L8" s="898"/>
      <c r="M8" s="898"/>
      <c r="N8" s="898"/>
    </row>
    <row r="9" spans="1:15" ht="13.5" customHeight="1" thickBot="1">
      <c r="A9" s="892"/>
      <c r="B9" s="899" t="s">
        <v>885</v>
      </c>
      <c r="C9" s="897"/>
      <c r="D9" s="898"/>
      <c r="E9" s="898"/>
      <c r="F9" s="898"/>
      <c r="G9" s="898"/>
      <c r="H9" s="898"/>
      <c r="I9" s="898"/>
      <c r="J9" s="898"/>
      <c r="K9" s="898"/>
      <c r="L9" s="898"/>
      <c r="M9" s="898"/>
      <c r="N9" s="898"/>
    </row>
    <row r="10" spans="1:15" ht="12" customHeight="1" thickTop="1">
      <c r="A10" s="892"/>
      <c r="B10" s="1378" t="s">
        <v>295</v>
      </c>
      <c r="C10" s="1380">
        <v>2021</v>
      </c>
      <c r="D10" s="1380">
        <v>2022</v>
      </c>
      <c r="E10" s="1380">
        <v>2023</v>
      </c>
      <c r="F10" s="1380">
        <v>2024</v>
      </c>
      <c r="G10" s="1380">
        <v>2025</v>
      </c>
      <c r="H10" s="1380">
        <v>2026</v>
      </c>
      <c r="I10" s="1380">
        <v>2027</v>
      </c>
      <c r="J10" s="1380">
        <v>2028</v>
      </c>
      <c r="K10" s="1380">
        <v>2029</v>
      </c>
      <c r="L10" s="1380">
        <v>2030</v>
      </c>
      <c r="M10" s="1380" t="s">
        <v>817</v>
      </c>
      <c r="N10" s="1380" t="s">
        <v>275</v>
      </c>
    </row>
    <row r="11" spans="1:15" ht="12" customHeight="1" thickBot="1">
      <c r="A11" s="892"/>
      <c r="B11" s="1379"/>
      <c r="C11" s="1381"/>
      <c r="D11" s="1381"/>
      <c r="E11" s="1381"/>
      <c r="F11" s="1381"/>
      <c r="G11" s="1381"/>
      <c r="H11" s="1381"/>
      <c r="I11" s="1381"/>
      <c r="J11" s="1381"/>
      <c r="K11" s="1381"/>
      <c r="L11" s="1381"/>
      <c r="M11" s="1381"/>
      <c r="N11" s="1381"/>
    </row>
    <row r="12" spans="1:15" s="904" customFormat="1" ht="9.75" customHeight="1" thickTop="1" thickBot="1">
      <c r="A12" s="900"/>
      <c r="B12" s="901"/>
      <c r="C12" s="902"/>
      <c r="D12" s="902"/>
      <c r="E12" s="902"/>
      <c r="F12" s="902"/>
      <c r="G12" s="902"/>
      <c r="H12" s="902"/>
      <c r="I12" s="902"/>
      <c r="J12" s="902"/>
      <c r="K12" s="902"/>
      <c r="L12" s="902"/>
      <c r="M12" s="902"/>
      <c r="N12" s="903"/>
    </row>
    <row r="13" spans="1:15" s="904" customFormat="1" ht="15.75" thickTop="1">
      <c r="A13" s="900"/>
      <c r="B13" s="905" t="s">
        <v>233</v>
      </c>
      <c r="C13" s="906">
        <f t="shared" ref="C13:M13" si="0">+C15+C16</f>
        <v>3508984.6018711589</v>
      </c>
      <c r="D13" s="906">
        <f t="shared" si="0"/>
        <v>29146707.915294711</v>
      </c>
      <c r="E13" s="906">
        <f t="shared" si="0"/>
        <v>25069368.393340386</v>
      </c>
      <c r="F13" s="906">
        <f t="shared" si="0"/>
        <v>24059137.995628435</v>
      </c>
      <c r="G13" s="906">
        <f t="shared" si="0"/>
        <v>22774811.541447878</v>
      </c>
      <c r="H13" s="906">
        <f t="shared" si="0"/>
        <v>12324184.422810055</v>
      </c>
      <c r="I13" s="906">
        <f t="shared" si="0"/>
        <v>11206593.224883234</v>
      </c>
      <c r="J13" s="906">
        <f t="shared" si="0"/>
        <v>13309344.567202844</v>
      </c>
      <c r="K13" s="906">
        <f t="shared" si="0"/>
        <v>17735258.553797461</v>
      </c>
      <c r="L13" s="906">
        <f t="shared" ref="L13" si="1">+L15+L16</f>
        <v>12293625.295132069</v>
      </c>
      <c r="M13" s="906">
        <f t="shared" si="0"/>
        <v>102535883.64503798</v>
      </c>
      <c r="N13" s="906">
        <f>+N15+N16</f>
        <v>273963900.15644622</v>
      </c>
    </row>
    <row r="14" spans="1:15" s="904" customFormat="1" ht="15">
      <c r="A14" s="900"/>
      <c r="B14" s="907" t="s">
        <v>352</v>
      </c>
      <c r="C14" s="908">
        <f t="shared" ref="C14:N14" si="2">+C13/$N$70</f>
        <v>8.8161964201545276E-3</v>
      </c>
      <c r="D14" s="908">
        <f t="shared" si="2"/>
        <v>7.3230045479562897E-2</v>
      </c>
      <c r="E14" s="908">
        <f t="shared" si="2"/>
        <v>6.2985877956559286E-2</v>
      </c>
      <c r="F14" s="908">
        <f t="shared" si="2"/>
        <v>6.0447710758250672E-2</v>
      </c>
      <c r="G14" s="908">
        <f t="shared" si="2"/>
        <v>5.722088716899397E-2</v>
      </c>
      <c r="H14" s="908">
        <f t="shared" si="2"/>
        <v>3.0964065938552002E-2</v>
      </c>
      <c r="I14" s="908">
        <f t="shared" si="2"/>
        <v>2.8156158627387226E-2</v>
      </c>
      <c r="J14" s="908">
        <f t="shared" si="2"/>
        <v>3.3439245035560054E-2</v>
      </c>
      <c r="K14" s="908">
        <f t="shared" si="2"/>
        <v>4.45591932461393E-2</v>
      </c>
      <c r="L14" s="908">
        <f t="shared" ref="L14" si="3">+L13/$N$70</f>
        <v>3.0887287239695915E-2</v>
      </c>
      <c r="M14" s="908">
        <f t="shared" si="2"/>
        <v>0.25761768514080152</v>
      </c>
      <c r="N14" s="909">
        <f t="shared" si="2"/>
        <v>0.6883243530116574</v>
      </c>
    </row>
    <row r="15" spans="1:15" s="904" customFormat="1" ht="15">
      <c r="A15" s="900"/>
      <c r="B15" s="910" t="s">
        <v>271</v>
      </c>
      <c r="C15" s="911">
        <v>2487568.7038925956</v>
      </c>
      <c r="D15" s="911">
        <v>25625726.33441728</v>
      </c>
      <c r="E15" s="912">
        <v>21818709.857920635</v>
      </c>
      <c r="F15" s="912">
        <v>20100570.918509822</v>
      </c>
      <c r="G15" s="912">
        <v>18602527.798098806</v>
      </c>
      <c r="H15" s="912">
        <v>8265168.0881912895</v>
      </c>
      <c r="I15" s="912">
        <v>7388335.2937314203</v>
      </c>
      <c r="J15" s="912">
        <v>9266755.2543997951</v>
      </c>
      <c r="K15" s="912">
        <v>13826931.948675187</v>
      </c>
      <c r="L15" s="912">
        <v>8467200.8348815273</v>
      </c>
      <c r="M15" s="912">
        <v>87688994.821062878</v>
      </c>
      <c r="N15" s="912">
        <f>SUM(C15:M15)</f>
        <v>223538489.85378122</v>
      </c>
    </row>
    <row r="16" spans="1:15" ht="15">
      <c r="A16" s="900"/>
      <c r="B16" s="910" t="s">
        <v>301</v>
      </c>
      <c r="C16" s="911">
        <v>1021415.8979785632</v>
      </c>
      <c r="D16" s="911">
        <v>3520981.5808774298</v>
      </c>
      <c r="E16" s="912">
        <v>3250658.5354197528</v>
      </c>
      <c r="F16" s="912">
        <v>3958567.0771186124</v>
      </c>
      <c r="G16" s="912">
        <v>4172283.7433490725</v>
      </c>
      <c r="H16" s="912">
        <v>4059016.3346187668</v>
      </c>
      <c r="I16" s="912">
        <v>3818257.9311518134</v>
      </c>
      <c r="J16" s="912">
        <v>4042589.3128030491</v>
      </c>
      <c r="K16" s="912">
        <v>3908326.6051222719</v>
      </c>
      <c r="L16" s="912">
        <v>3826424.4602505411</v>
      </c>
      <c r="M16" s="912">
        <v>14846888.823975097</v>
      </c>
      <c r="N16" s="912">
        <f>SUM(C16:M16)</f>
        <v>50425410.302664965</v>
      </c>
      <c r="O16" s="904"/>
    </row>
    <row r="17" spans="1:14" ht="9.75" customHeight="1">
      <c r="A17" s="892"/>
      <c r="B17" s="913"/>
      <c r="C17" s="914"/>
      <c r="D17" s="914"/>
      <c r="E17" s="914"/>
      <c r="F17" s="914"/>
      <c r="G17" s="914"/>
      <c r="H17" s="914"/>
      <c r="I17" s="914"/>
      <c r="J17" s="914"/>
      <c r="K17" s="914"/>
      <c r="L17" s="914"/>
      <c r="M17" s="914"/>
      <c r="N17" s="914"/>
    </row>
    <row r="18" spans="1:14" ht="15">
      <c r="A18" s="892"/>
      <c r="B18" s="907" t="s">
        <v>234</v>
      </c>
      <c r="C18" s="915">
        <f t="shared" ref="C18:G18" si="4">+C20+C21</f>
        <v>7866880.2184850825</v>
      </c>
      <c r="D18" s="916">
        <f t="shared" si="4"/>
        <v>13614584.902652469</v>
      </c>
      <c r="E18" s="916">
        <f t="shared" si="4"/>
        <v>448025.78200000001</v>
      </c>
      <c r="F18" s="916">
        <f t="shared" si="4"/>
        <v>45310.326999999997</v>
      </c>
      <c r="G18" s="916">
        <f t="shared" si="4"/>
        <v>0</v>
      </c>
      <c r="H18" s="916">
        <f>+H20+H21</f>
        <v>0</v>
      </c>
      <c r="I18" s="916">
        <f t="shared" ref="I18:K18" si="5">+I20+I21</f>
        <v>0</v>
      </c>
      <c r="J18" s="916">
        <f t="shared" si="5"/>
        <v>0</v>
      </c>
      <c r="K18" s="916">
        <f t="shared" si="5"/>
        <v>0</v>
      </c>
      <c r="L18" s="916">
        <f t="shared" ref="L18" si="6">+L20+L21</f>
        <v>0</v>
      </c>
      <c r="M18" s="916">
        <f>+M20+M21</f>
        <v>0</v>
      </c>
      <c r="N18" s="915">
        <f>+N20+N21</f>
        <v>21974801.230137553</v>
      </c>
    </row>
    <row r="19" spans="1:14" ht="15">
      <c r="A19" s="892"/>
      <c r="B19" s="907" t="s">
        <v>352</v>
      </c>
      <c r="C19" s="908">
        <f>+C18/$N$70</f>
        <v>1.9765250945532428E-2</v>
      </c>
      <c r="D19" s="908">
        <f t="shared" ref="D19:N19" si="7">+D18/$N$70</f>
        <v>3.4206150296769454E-2</v>
      </c>
      <c r="E19" s="908">
        <f t="shared" si="7"/>
        <v>1.1256485119082785E-3</v>
      </c>
      <c r="F19" s="908">
        <f t="shared" si="7"/>
        <v>1.1384055161724485E-4</v>
      </c>
      <c r="G19" s="908">
        <f t="shared" si="7"/>
        <v>0</v>
      </c>
      <c r="H19" s="908">
        <f t="shared" si="7"/>
        <v>0</v>
      </c>
      <c r="I19" s="908">
        <f t="shared" si="7"/>
        <v>0</v>
      </c>
      <c r="J19" s="908">
        <f t="shared" si="7"/>
        <v>0</v>
      </c>
      <c r="K19" s="908">
        <f t="shared" si="7"/>
        <v>0</v>
      </c>
      <c r="L19" s="908">
        <f t="shared" ref="L19" si="8">+L18/$N$70</f>
        <v>0</v>
      </c>
      <c r="M19" s="908">
        <f t="shared" si="7"/>
        <v>0</v>
      </c>
      <c r="N19" s="909">
        <f t="shared" si="7"/>
        <v>5.5210890305827411E-2</v>
      </c>
    </row>
    <row r="20" spans="1:14" ht="15">
      <c r="A20" s="892"/>
      <c r="B20" s="910" t="s">
        <v>271</v>
      </c>
      <c r="C20" s="917">
        <v>7666344.6878983015</v>
      </c>
      <c r="D20" s="917">
        <v>13594808.624616615</v>
      </c>
      <c r="E20" s="917">
        <v>448025.78200000001</v>
      </c>
      <c r="F20" s="917">
        <v>45310.326999999997</v>
      </c>
      <c r="G20" s="917">
        <v>0</v>
      </c>
      <c r="H20" s="917">
        <v>0</v>
      </c>
      <c r="I20" s="917">
        <v>0</v>
      </c>
      <c r="J20" s="917">
        <v>0</v>
      </c>
      <c r="K20" s="917">
        <v>0</v>
      </c>
      <c r="L20" s="917">
        <v>0</v>
      </c>
      <c r="M20" s="917">
        <v>0</v>
      </c>
      <c r="N20" s="911">
        <f>SUM(C20:M20)</f>
        <v>21754489.421514917</v>
      </c>
    </row>
    <row r="21" spans="1:14" ht="15">
      <c r="A21" s="892"/>
      <c r="B21" s="910" t="s">
        <v>301</v>
      </c>
      <c r="C21" s="917">
        <v>200535.53058678078</v>
      </c>
      <c r="D21" s="917">
        <v>19776.278035853553</v>
      </c>
      <c r="E21" s="917">
        <v>0</v>
      </c>
      <c r="F21" s="917">
        <v>0</v>
      </c>
      <c r="G21" s="917">
        <v>0</v>
      </c>
      <c r="H21" s="917">
        <v>0</v>
      </c>
      <c r="I21" s="917">
        <v>0</v>
      </c>
      <c r="J21" s="917">
        <v>0</v>
      </c>
      <c r="K21" s="917">
        <v>0</v>
      </c>
      <c r="L21" s="917">
        <v>0</v>
      </c>
      <c r="M21" s="917">
        <v>0</v>
      </c>
      <c r="N21" s="911">
        <f>SUM(C21:M21)</f>
        <v>220311.80862263433</v>
      </c>
    </row>
    <row r="22" spans="1:14" ht="9.75" customHeight="1">
      <c r="A22" s="892"/>
      <c r="B22" s="913"/>
      <c r="C22" s="918"/>
      <c r="D22" s="918"/>
      <c r="E22" s="918"/>
      <c r="F22" s="918"/>
      <c r="G22" s="918"/>
      <c r="H22" s="918"/>
      <c r="I22" s="918"/>
      <c r="J22" s="918"/>
      <c r="K22" s="918"/>
      <c r="L22" s="918"/>
      <c r="M22" s="918"/>
      <c r="N22" s="918"/>
    </row>
    <row r="23" spans="1:14" ht="15">
      <c r="A23" s="892"/>
      <c r="B23" s="919" t="s">
        <v>596</v>
      </c>
      <c r="C23" s="915">
        <f t="shared" ref="C23:N23" si="9">+C25+C26</f>
        <v>357075.77500000002</v>
      </c>
      <c r="D23" s="915">
        <f t="shared" si="9"/>
        <v>362913.77500000002</v>
      </c>
      <c r="E23" s="915">
        <f t="shared" si="9"/>
        <v>368538.77500000002</v>
      </c>
      <c r="F23" s="915">
        <f t="shared" si="9"/>
        <v>368538.77500000002</v>
      </c>
      <c r="G23" s="915">
        <f t="shared" si="9"/>
        <v>368538.77500000002</v>
      </c>
      <c r="H23" s="915">
        <f t="shared" si="9"/>
        <v>368538.77500000002</v>
      </c>
      <c r="I23" s="915">
        <f t="shared" si="9"/>
        <v>368538.77500000002</v>
      </c>
      <c r="J23" s="915">
        <f t="shared" si="9"/>
        <v>368538.77500000002</v>
      </c>
      <c r="K23" s="915">
        <f t="shared" si="9"/>
        <v>368538.77500000002</v>
      </c>
      <c r="L23" s="915">
        <f t="shared" ref="L23" si="10">+L25+L26</f>
        <v>368538.77500000002</v>
      </c>
      <c r="M23" s="915">
        <f t="shared" si="9"/>
        <v>3412169.5749999997</v>
      </c>
      <c r="N23" s="915">
        <f t="shared" si="9"/>
        <v>7080469.3249999993</v>
      </c>
    </row>
    <row r="24" spans="1:14" ht="15">
      <c r="A24" s="892"/>
      <c r="B24" s="907" t="s">
        <v>352</v>
      </c>
      <c r="C24" s="908">
        <f>+C23/$N$70</f>
        <v>8.9713992121829558E-4</v>
      </c>
      <c r="D24" s="908">
        <f t="shared" ref="D24:N24" si="11">+D23/$N$70</f>
        <v>9.1180768427243282E-4</v>
      </c>
      <c r="E24" s="908">
        <f t="shared" si="11"/>
        <v>9.2594029255943554E-4</v>
      </c>
      <c r="F24" s="908">
        <f t="shared" si="11"/>
        <v>9.2594029255943554E-4</v>
      </c>
      <c r="G24" s="908">
        <f t="shared" si="11"/>
        <v>9.2594029255943554E-4</v>
      </c>
      <c r="H24" s="908">
        <f t="shared" si="11"/>
        <v>9.2594029255943554E-4</v>
      </c>
      <c r="I24" s="908">
        <f t="shared" si="11"/>
        <v>9.2594029255943554E-4</v>
      </c>
      <c r="J24" s="908">
        <f t="shared" si="11"/>
        <v>9.2594029255943554E-4</v>
      </c>
      <c r="K24" s="908">
        <f t="shared" si="11"/>
        <v>9.2594029255943554E-4</v>
      </c>
      <c r="L24" s="908">
        <f t="shared" ref="L24" si="12">+L23/$N$70</f>
        <v>9.2594029255943554E-4</v>
      </c>
      <c r="M24" s="908">
        <f t="shared" si="11"/>
        <v>8.5729521799650637E-3</v>
      </c>
      <c r="N24" s="909">
        <f t="shared" si="11"/>
        <v>1.7789422125931275E-2</v>
      </c>
    </row>
    <row r="25" spans="1:14" ht="15">
      <c r="A25" s="892"/>
      <c r="B25" s="920" t="s">
        <v>271</v>
      </c>
      <c r="C25" s="921">
        <v>357075.77500000002</v>
      </c>
      <c r="D25" s="921">
        <v>362913.77500000002</v>
      </c>
      <c r="E25" s="921">
        <v>368538.77500000002</v>
      </c>
      <c r="F25" s="921">
        <v>368538.77500000002</v>
      </c>
      <c r="G25" s="921">
        <v>368538.77500000002</v>
      </c>
      <c r="H25" s="921">
        <v>368538.77500000002</v>
      </c>
      <c r="I25" s="921">
        <v>368538.77500000002</v>
      </c>
      <c r="J25" s="921">
        <v>368538.77500000002</v>
      </c>
      <c r="K25" s="921">
        <v>368538.77500000002</v>
      </c>
      <c r="L25" s="921">
        <v>368538.77500000002</v>
      </c>
      <c r="M25" s="921">
        <v>3412169.5749999997</v>
      </c>
      <c r="N25" s="911">
        <f>SUM(C25:M25)</f>
        <v>7080469.3249999993</v>
      </c>
    </row>
    <row r="26" spans="1:14" ht="15">
      <c r="A26" s="892"/>
      <c r="B26" s="920" t="s">
        <v>301</v>
      </c>
      <c r="C26" s="922">
        <v>0</v>
      </c>
      <c r="D26" s="922">
        <v>0</v>
      </c>
      <c r="E26" s="922">
        <v>0</v>
      </c>
      <c r="F26" s="922">
        <v>0</v>
      </c>
      <c r="G26" s="922">
        <v>0</v>
      </c>
      <c r="H26" s="922">
        <v>0</v>
      </c>
      <c r="I26" s="922">
        <v>0</v>
      </c>
      <c r="J26" s="922">
        <v>0</v>
      </c>
      <c r="K26" s="922">
        <v>0</v>
      </c>
      <c r="L26" s="922">
        <v>0</v>
      </c>
      <c r="M26" s="922">
        <v>0</v>
      </c>
      <c r="N26" s="923">
        <f>SUM(C26:M26)</f>
        <v>0</v>
      </c>
    </row>
    <row r="27" spans="1:14" ht="9.75" customHeight="1">
      <c r="A27" s="892"/>
      <c r="B27" s="913"/>
      <c r="C27" s="918"/>
      <c r="D27" s="918"/>
      <c r="E27" s="918"/>
      <c r="F27" s="918"/>
      <c r="G27" s="918"/>
      <c r="H27" s="918"/>
      <c r="I27" s="918"/>
      <c r="J27" s="918"/>
      <c r="K27" s="918"/>
      <c r="L27" s="918"/>
      <c r="M27" s="918"/>
      <c r="N27" s="918"/>
    </row>
    <row r="28" spans="1:14" ht="15">
      <c r="A28" s="892"/>
      <c r="B28" s="907" t="s">
        <v>517</v>
      </c>
      <c r="C28" s="915">
        <f t="shared" ref="C28:N28" si="13">+C30+C31</f>
        <v>5910869.7136278264</v>
      </c>
      <c r="D28" s="915">
        <f t="shared" si="13"/>
        <v>23777223.074716795</v>
      </c>
      <c r="E28" s="915">
        <f t="shared" si="13"/>
        <v>21822670.375222601</v>
      </c>
      <c r="F28" s="915">
        <f t="shared" si="13"/>
        <v>7539348.0868039941</v>
      </c>
      <c r="G28" s="915">
        <f t="shared" si="13"/>
        <v>2587607.8990613697</v>
      </c>
      <c r="H28" s="915">
        <f t="shared" si="13"/>
        <v>2370958.0913791833</v>
      </c>
      <c r="I28" s="915">
        <f t="shared" si="13"/>
        <v>2413024.4197373157</v>
      </c>
      <c r="J28" s="915">
        <f t="shared" si="13"/>
        <v>2133218.146917698</v>
      </c>
      <c r="K28" s="915">
        <f t="shared" si="13"/>
        <v>2033061.122377048</v>
      </c>
      <c r="L28" s="915">
        <f t="shared" ref="L28" si="14">+L30+L31</f>
        <v>1784426.5254681169</v>
      </c>
      <c r="M28" s="915">
        <f t="shared" si="13"/>
        <v>12262555.97195735</v>
      </c>
      <c r="N28" s="915">
        <f t="shared" si="13"/>
        <v>84634963.42726931</v>
      </c>
    </row>
    <row r="29" spans="1:14" ht="15">
      <c r="A29" s="892"/>
      <c r="B29" s="907" t="s">
        <v>352</v>
      </c>
      <c r="C29" s="908">
        <f t="shared" ref="C29:N29" si="15">+C28/$N$70</f>
        <v>1.4850845564126207E-2</v>
      </c>
      <c r="D29" s="908">
        <f t="shared" si="15"/>
        <v>5.9739409754249684E-2</v>
      </c>
      <c r="E29" s="908">
        <f t="shared" si="15"/>
        <v>5.4828667055893211E-2</v>
      </c>
      <c r="F29" s="908">
        <f t="shared" si="15"/>
        <v>1.8942338355584728E-2</v>
      </c>
      <c r="G29" s="908">
        <f t="shared" si="15"/>
        <v>6.5012709044957101E-3</v>
      </c>
      <c r="H29" s="908">
        <f t="shared" si="15"/>
        <v>5.9569461280642774E-3</v>
      </c>
      <c r="I29" s="908">
        <f t="shared" si="15"/>
        <v>6.0626362508656847E-3</v>
      </c>
      <c r="J29" s="908">
        <f t="shared" si="15"/>
        <v>5.3596331486424195E-3</v>
      </c>
      <c r="K29" s="908">
        <f t="shared" si="15"/>
        <v>5.1079922606380238E-3</v>
      </c>
      <c r="L29" s="908">
        <f t="shared" ref="L29" si="16">+L28/$N$70</f>
        <v>4.4833068624672264E-3</v>
      </c>
      <c r="M29" s="908">
        <f t="shared" si="15"/>
        <v>3.0809226693176699E-2</v>
      </c>
      <c r="N29" s="909">
        <f t="shared" si="15"/>
        <v>0.2126422729782039</v>
      </c>
    </row>
    <row r="30" spans="1:14" ht="15">
      <c r="A30" s="892"/>
      <c r="B30" s="920" t="s">
        <v>271</v>
      </c>
      <c r="C30" s="921">
        <f t="shared" ref="C30:K31" si="17">+C35+C40+C45+C50+C55+C60</f>
        <v>5367494.6453026626</v>
      </c>
      <c r="D30" s="921">
        <f t="shared" si="17"/>
        <v>21582316.166347835</v>
      </c>
      <c r="E30" s="921">
        <f t="shared" si="17"/>
        <v>20831640.62374118</v>
      </c>
      <c r="F30" s="921">
        <f t="shared" si="17"/>
        <v>6997640.1488169171</v>
      </c>
      <c r="G30" s="921">
        <f t="shared" si="17"/>
        <v>2121556.1017432855</v>
      </c>
      <c r="H30" s="921">
        <f t="shared" si="17"/>
        <v>1955795.4732135441</v>
      </c>
      <c r="I30" s="921">
        <f t="shared" si="17"/>
        <v>2047269.885182617</v>
      </c>
      <c r="J30" s="921">
        <f t="shared" si="17"/>
        <v>1818335.6136599639</v>
      </c>
      <c r="K30" s="921">
        <f t="shared" si="17"/>
        <v>1762289.8523393213</v>
      </c>
      <c r="L30" s="921">
        <f t="shared" ref="L30" si="18">+L35+L40+L45+L50+L55+L60</f>
        <v>1552141.1594212926</v>
      </c>
      <c r="M30" s="921">
        <f>+M35+M40+M45+M50+M55+M60</f>
        <v>11289805.286649231</v>
      </c>
      <c r="N30" s="921">
        <f>SUM(C30:M30)</f>
        <v>77326284.956417859</v>
      </c>
    </row>
    <row r="31" spans="1:14" ht="15">
      <c r="A31" s="892"/>
      <c r="B31" s="920" t="s">
        <v>301</v>
      </c>
      <c r="C31" s="921">
        <f t="shared" si="17"/>
        <v>543375.06832516345</v>
      </c>
      <c r="D31" s="921">
        <f t="shared" si="17"/>
        <v>2194906.9083689596</v>
      </c>
      <c r="E31" s="921">
        <f t="shared" si="17"/>
        <v>991029.75148141989</v>
      </c>
      <c r="F31" s="921">
        <f t="shared" si="17"/>
        <v>541707.93798707728</v>
      </c>
      <c r="G31" s="921">
        <f t="shared" si="17"/>
        <v>466051.79731808411</v>
      </c>
      <c r="H31" s="921">
        <f t="shared" si="17"/>
        <v>415162.6181656394</v>
      </c>
      <c r="I31" s="921">
        <f t="shared" si="17"/>
        <v>365754.53455469897</v>
      </c>
      <c r="J31" s="921">
        <f t="shared" si="17"/>
        <v>314882.53325773409</v>
      </c>
      <c r="K31" s="921">
        <f t="shared" si="17"/>
        <v>270771.27003772667</v>
      </c>
      <c r="L31" s="921">
        <f t="shared" ref="L31" si="19">+L36+L41+L46+L51+L56+L61</f>
        <v>232285.36604682417</v>
      </c>
      <c r="M31" s="921">
        <f>+M36+M41+M46+M51+M56+M61</f>
        <v>972750.68530811847</v>
      </c>
      <c r="N31" s="921">
        <f>SUM(C31:M31)</f>
        <v>7308678.4708514465</v>
      </c>
    </row>
    <row r="32" spans="1:14" ht="9.75" customHeight="1">
      <c r="A32" s="892"/>
      <c r="B32" s="924"/>
      <c r="C32" s="925"/>
      <c r="D32" s="925"/>
      <c r="E32" s="925"/>
      <c r="F32" s="925"/>
      <c r="G32" s="925"/>
      <c r="H32" s="925"/>
      <c r="I32" s="925"/>
      <c r="J32" s="925"/>
      <c r="K32" s="925"/>
      <c r="L32" s="925"/>
      <c r="M32" s="925"/>
      <c r="N32" s="925"/>
    </row>
    <row r="33" spans="1:14" ht="6.75" customHeight="1">
      <c r="A33" s="892"/>
      <c r="B33" s="926"/>
      <c r="C33" s="927"/>
      <c r="D33" s="927"/>
      <c r="E33" s="927"/>
      <c r="F33" s="927"/>
      <c r="G33" s="927"/>
      <c r="H33" s="927"/>
      <c r="I33" s="927"/>
      <c r="J33" s="927"/>
      <c r="K33" s="927"/>
      <c r="L33" s="927"/>
      <c r="M33" s="927"/>
      <c r="N33" s="927"/>
    </row>
    <row r="34" spans="1:14" ht="14.25">
      <c r="A34" s="892"/>
      <c r="B34" s="913" t="s">
        <v>158</v>
      </c>
      <c r="C34" s="928">
        <f t="shared" ref="C34:N34" si="20">+C35+C36</f>
        <v>2776970.6093283901</v>
      </c>
      <c r="D34" s="928">
        <f t="shared" si="20"/>
        <v>21133605.356064554</v>
      </c>
      <c r="E34" s="928">
        <f t="shared" si="20"/>
        <v>21272640.801431511</v>
      </c>
      <c r="F34" s="928">
        <f t="shared" si="20"/>
        <v>7012584.1536486484</v>
      </c>
      <c r="G34" s="928">
        <f t="shared" si="20"/>
        <v>2079548.0764257573</v>
      </c>
      <c r="H34" s="928">
        <f t="shared" si="20"/>
        <v>1887350.2780422349</v>
      </c>
      <c r="I34" s="928">
        <f t="shared" si="20"/>
        <v>1806425.3730868543</v>
      </c>
      <c r="J34" s="928">
        <f t="shared" si="20"/>
        <v>1720268.6012762066</v>
      </c>
      <c r="K34" s="928">
        <f t="shared" si="20"/>
        <v>1624341.8881699995</v>
      </c>
      <c r="L34" s="928">
        <f t="shared" ref="L34" si="21">+L35+L36</f>
        <v>1551386.5732500001</v>
      </c>
      <c r="M34" s="928">
        <f t="shared" si="20"/>
        <v>11233036.733475003</v>
      </c>
      <c r="N34" s="928">
        <f t="shared" si="20"/>
        <v>74098158.444199145</v>
      </c>
    </row>
    <row r="35" spans="1:14" ht="14.25">
      <c r="A35" s="892"/>
      <c r="B35" s="913" t="s">
        <v>271</v>
      </c>
      <c r="C35" s="928">
        <v>2270977.901246863</v>
      </c>
      <c r="D35" s="928">
        <v>19419969.196462967</v>
      </c>
      <c r="E35" s="928">
        <v>20417762.41470439</v>
      </c>
      <c r="F35" s="928">
        <v>6593678.6497227186</v>
      </c>
      <c r="G35" s="928">
        <v>1722598.8849837405</v>
      </c>
      <c r="H35" s="928">
        <v>1567976.5847967409</v>
      </c>
      <c r="I35" s="928">
        <v>1521485.4200811912</v>
      </c>
      <c r="J35" s="928">
        <v>1467918.5695666466</v>
      </c>
      <c r="K35" s="928">
        <v>1404504.0829899996</v>
      </c>
      <c r="L35" s="928">
        <v>1361094.30507</v>
      </c>
      <c r="M35" s="928">
        <v>10315623.924345002</v>
      </c>
      <c r="N35" s="928">
        <f>SUM(C35:M35)</f>
        <v>68063589.933970243</v>
      </c>
    </row>
    <row r="36" spans="1:14" ht="14.25">
      <c r="A36" s="892"/>
      <c r="B36" s="913" t="s">
        <v>301</v>
      </c>
      <c r="C36" s="928">
        <v>505992.70808152738</v>
      </c>
      <c r="D36" s="928">
        <v>1713636.1596015869</v>
      </c>
      <c r="E36" s="928">
        <v>854878.38672711956</v>
      </c>
      <c r="F36" s="928">
        <v>418905.50392592995</v>
      </c>
      <c r="G36" s="928">
        <v>356949.19144201663</v>
      </c>
      <c r="H36" s="928">
        <v>319373.69324549398</v>
      </c>
      <c r="I36" s="928">
        <v>284939.953005663</v>
      </c>
      <c r="J36" s="928">
        <v>252350.03170955987</v>
      </c>
      <c r="K36" s="928">
        <v>219837.80517999988</v>
      </c>
      <c r="L36" s="928">
        <v>190292.2681800001</v>
      </c>
      <c r="M36" s="928">
        <v>917412.80913000088</v>
      </c>
      <c r="N36" s="928">
        <f>SUM(C36:M36)</f>
        <v>6034568.5102288984</v>
      </c>
    </row>
    <row r="37" spans="1:14" ht="6.75" customHeight="1">
      <c r="A37" s="892"/>
      <c r="B37" s="924"/>
      <c r="C37" s="925"/>
      <c r="D37" s="925"/>
      <c r="E37" s="925"/>
      <c r="F37" s="925"/>
      <c r="G37" s="925"/>
      <c r="H37" s="925"/>
      <c r="I37" s="925"/>
      <c r="J37" s="925"/>
      <c r="K37" s="925"/>
      <c r="L37" s="925"/>
      <c r="M37" s="925"/>
      <c r="N37" s="925"/>
    </row>
    <row r="38" spans="1:14" ht="6.75" customHeight="1">
      <c r="A38" s="892"/>
      <c r="B38" s="913"/>
      <c r="C38" s="914"/>
      <c r="D38" s="914"/>
      <c r="E38" s="914"/>
      <c r="F38" s="914"/>
      <c r="G38" s="914"/>
      <c r="H38" s="914"/>
      <c r="I38" s="914"/>
      <c r="J38" s="914"/>
      <c r="K38" s="914"/>
      <c r="L38" s="914"/>
      <c r="M38" s="914"/>
      <c r="N38" s="914"/>
    </row>
    <row r="39" spans="1:14" ht="14.25">
      <c r="A39" s="892"/>
      <c r="B39" s="913" t="s">
        <v>160</v>
      </c>
      <c r="C39" s="928">
        <f t="shared" ref="C39:M39" si="22">+C40+C41</f>
        <v>35609.294184443585</v>
      </c>
      <c r="D39" s="928">
        <f t="shared" si="22"/>
        <v>2497377.5597862611</v>
      </c>
      <c r="E39" s="928">
        <f t="shared" si="22"/>
        <v>435522.07518082898</v>
      </c>
      <c r="F39" s="928">
        <f t="shared" si="22"/>
        <v>413133.73537157808</v>
      </c>
      <c r="G39" s="928">
        <f t="shared" si="22"/>
        <v>399397.32014714915</v>
      </c>
      <c r="H39" s="928">
        <f t="shared" si="22"/>
        <v>378346.98188374855</v>
      </c>
      <c r="I39" s="928">
        <f t="shared" si="22"/>
        <v>365842.43973080727</v>
      </c>
      <c r="J39" s="928">
        <f t="shared" si="22"/>
        <v>353497.24716789857</v>
      </c>
      <c r="K39" s="928">
        <f t="shared" si="22"/>
        <v>341020.63381963922</v>
      </c>
      <c r="L39" s="928">
        <f t="shared" ref="L39" si="23">+L40+L41</f>
        <v>114600.89853670551</v>
      </c>
      <c r="M39" s="928">
        <f t="shared" si="22"/>
        <v>145192.82134717065</v>
      </c>
      <c r="N39" s="928">
        <f>+N40+N41</f>
        <v>5479541.0071562314</v>
      </c>
    </row>
    <row r="40" spans="1:14" ht="14.25">
      <c r="A40" s="892"/>
      <c r="B40" s="913" t="s">
        <v>271</v>
      </c>
      <c r="C40" s="929">
        <v>10577.341457871877</v>
      </c>
      <c r="D40" s="929">
        <v>2064838.757106008</v>
      </c>
      <c r="E40" s="929">
        <v>346418.95934070891</v>
      </c>
      <c r="F40" s="929">
        <v>336535.16872544249</v>
      </c>
      <c r="G40" s="929">
        <v>335507.38217412226</v>
      </c>
      <c r="H40" s="929">
        <v>326932.31232412229</v>
      </c>
      <c r="I40" s="929">
        <v>326839.09252412221</v>
      </c>
      <c r="J40" s="929">
        <v>326839.09252412221</v>
      </c>
      <c r="K40" s="929">
        <v>326839.09252412221</v>
      </c>
      <c r="L40" s="929">
        <v>108928.34326412226</v>
      </c>
      <c r="M40" s="929">
        <v>137160.88689813035</v>
      </c>
      <c r="N40" s="928">
        <f>SUM(C40:M40)</f>
        <v>4647416.4288628958</v>
      </c>
    </row>
    <row r="41" spans="1:14" ht="14.25">
      <c r="A41" s="892"/>
      <c r="B41" s="913" t="s">
        <v>301</v>
      </c>
      <c r="C41" s="929">
        <v>25031.952726571712</v>
      </c>
      <c r="D41" s="929">
        <v>432538.80268025323</v>
      </c>
      <c r="E41" s="929">
        <v>89103.115840120066</v>
      </c>
      <c r="F41" s="929">
        <v>76598.566646135572</v>
      </c>
      <c r="G41" s="929">
        <v>63889.937973026856</v>
      </c>
      <c r="H41" s="929">
        <v>51414.669559626243</v>
      </c>
      <c r="I41" s="929">
        <v>39003.347206685037</v>
      </c>
      <c r="J41" s="929">
        <v>26658.154643776383</v>
      </c>
      <c r="K41" s="929">
        <v>14181.541295517007</v>
      </c>
      <c r="L41" s="929">
        <v>5672.5552725832504</v>
      </c>
      <c r="M41" s="929">
        <v>8031.9344490403146</v>
      </c>
      <c r="N41" s="928">
        <f>SUM(C41:M41)</f>
        <v>832124.57829333562</v>
      </c>
    </row>
    <row r="42" spans="1:14" ht="6.75" customHeight="1">
      <c r="A42" s="892"/>
      <c r="B42" s="924"/>
      <c r="C42" s="925"/>
      <c r="D42" s="925"/>
      <c r="E42" s="925"/>
      <c r="F42" s="925"/>
      <c r="G42" s="925"/>
      <c r="H42" s="925"/>
      <c r="I42" s="925"/>
      <c r="J42" s="925"/>
      <c r="K42" s="925"/>
      <c r="L42" s="925"/>
      <c r="M42" s="925"/>
      <c r="N42" s="925"/>
    </row>
    <row r="43" spans="1:14" ht="6.75" customHeight="1">
      <c r="A43" s="892"/>
      <c r="B43" s="913"/>
      <c r="C43" s="914"/>
      <c r="D43" s="914"/>
      <c r="E43" s="914"/>
      <c r="F43" s="914"/>
      <c r="G43" s="914"/>
      <c r="H43" s="914"/>
      <c r="I43" s="914"/>
      <c r="J43" s="914"/>
      <c r="K43" s="914"/>
      <c r="L43" s="914"/>
      <c r="M43" s="914"/>
      <c r="N43" s="914"/>
    </row>
    <row r="44" spans="1:14" s="904" customFormat="1" ht="14.25">
      <c r="A44" s="892"/>
      <c r="B44" s="930" t="s">
        <v>507</v>
      </c>
      <c r="C44" s="928">
        <f t="shared" ref="C44:N44" si="24">+C45+C46</f>
        <v>8967.1029975023775</v>
      </c>
      <c r="D44" s="928">
        <f t="shared" si="24"/>
        <v>35941.644179757503</v>
      </c>
      <c r="E44" s="928">
        <f t="shared" si="24"/>
        <v>35941.644179757503</v>
      </c>
      <c r="F44" s="928">
        <f t="shared" si="24"/>
        <v>36014.876380194321</v>
      </c>
      <c r="G44" s="928">
        <f t="shared" si="24"/>
        <v>35941.644179757503</v>
      </c>
      <c r="H44" s="928">
        <f t="shared" si="24"/>
        <v>35941.644179757503</v>
      </c>
      <c r="I44" s="928">
        <f t="shared" si="24"/>
        <v>178240.48914549983</v>
      </c>
      <c r="J44" s="928">
        <f t="shared" si="24"/>
        <v>28809.871573786724</v>
      </c>
      <c r="K44" s="928">
        <f t="shared" si="24"/>
        <v>28736.63937334991</v>
      </c>
      <c r="L44" s="928">
        <f t="shared" ref="L44" si="25">+L45+L46</f>
        <v>67004.749293646921</v>
      </c>
      <c r="M44" s="928">
        <f t="shared" si="24"/>
        <v>541661.88728279423</v>
      </c>
      <c r="N44" s="928">
        <f t="shared" si="24"/>
        <v>1033202.1927658042</v>
      </c>
    </row>
    <row r="45" spans="1:14" s="904" customFormat="1" ht="14.25">
      <c r="A45" s="900"/>
      <c r="B45" s="913" t="s">
        <v>271</v>
      </c>
      <c r="C45" s="929">
        <v>0</v>
      </c>
      <c r="D45" s="931">
        <v>0</v>
      </c>
      <c r="E45" s="931">
        <v>0</v>
      </c>
      <c r="F45" s="931">
        <v>0</v>
      </c>
      <c r="G45" s="931">
        <v>0</v>
      </c>
      <c r="H45" s="931">
        <v>0</v>
      </c>
      <c r="I45" s="931">
        <v>144100.09616734422</v>
      </c>
      <c r="J45" s="931">
        <v>0</v>
      </c>
      <c r="K45" s="931">
        <v>0</v>
      </c>
      <c r="L45" s="931">
        <v>39082.325022179313</v>
      </c>
      <c r="M45" s="929">
        <v>528329.229282388</v>
      </c>
      <c r="N45" s="928">
        <f>SUM(C45:M45)</f>
        <v>711511.65047191153</v>
      </c>
    </row>
    <row r="46" spans="1:14" ht="14.25">
      <c r="A46" s="900"/>
      <c r="B46" s="913" t="s">
        <v>301</v>
      </c>
      <c r="C46" s="929">
        <v>8967.1029975023775</v>
      </c>
      <c r="D46" s="929">
        <v>35941.644179757503</v>
      </c>
      <c r="E46" s="929">
        <v>35941.644179757503</v>
      </c>
      <c r="F46" s="929">
        <v>36014.876380194321</v>
      </c>
      <c r="G46" s="929">
        <v>35941.644179757503</v>
      </c>
      <c r="H46" s="929">
        <v>35941.644179757503</v>
      </c>
      <c r="I46" s="929">
        <v>34140.392978155607</v>
      </c>
      <c r="J46" s="929">
        <v>28809.871573786724</v>
      </c>
      <c r="K46" s="929">
        <v>28736.63937334991</v>
      </c>
      <c r="L46" s="929">
        <v>27922.424271467607</v>
      </c>
      <c r="M46" s="929">
        <v>13332.658000406183</v>
      </c>
      <c r="N46" s="928">
        <f>SUM(C46:M46)</f>
        <v>321690.54229389277</v>
      </c>
    </row>
    <row r="47" spans="1:14" ht="6.75" customHeight="1">
      <c r="A47" s="892"/>
      <c r="B47" s="924"/>
      <c r="C47" s="925"/>
      <c r="D47" s="925"/>
      <c r="E47" s="925"/>
      <c r="F47" s="925"/>
      <c r="G47" s="925"/>
      <c r="H47" s="925"/>
      <c r="I47" s="925"/>
      <c r="J47" s="925"/>
      <c r="K47" s="925"/>
      <c r="L47" s="925"/>
      <c r="M47" s="925"/>
      <c r="N47" s="925"/>
    </row>
    <row r="48" spans="1:14" ht="6.75" customHeight="1">
      <c r="A48" s="892"/>
      <c r="B48" s="926"/>
      <c r="C48" s="927"/>
      <c r="D48" s="927"/>
      <c r="E48" s="927"/>
      <c r="F48" s="927"/>
      <c r="G48" s="927"/>
      <c r="H48" s="927"/>
      <c r="I48" s="927"/>
      <c r="J48" s="927"/>
      <c r="K48" s="927"/>
      <c r="L48" s="927"/>
      <c r="M48" s="927"/>
      <c r="N48" s="927"/>
    </row>
    <row r="49" spans="1:14" s="904" customFormat="1" ht="14.25">
      <c r="A49" s="892"/>
      <c r="B49" s="932" t="s">
        <v>161</v>
      </c>
      <c r="C49" s="928">
        <f t="shared" ref="C49:K49" si="26">+C50+C51</f>
        <v>1397072.5333457652</v>
      </c>
      <c r="D49" s="928">
        <f t="shared" si="26"/>
        <v>72102.095401886647</v>
      </c>
      <c r="E49" s="928">
        <f t="shared" si="26"/>
        <v>71069.183256160424</v>
      </c>
      <c r="F49" s="928">
        <f t="shared" si="26"/>
        <v>70118.650229233332</v>
      </c>
      <c r="G49" s="928">
        <f t="shared" si="26"/>
        <v>65224.187134365864</v>
      </c>
      <c r="H49" s="928">
        <f t="shared" si="26"/>
        <v>62492.15084910248</v>
      </c>
      <c r="I49" s="928">
        <f t="shared" si="26"/>
        <v>56167.392159814706</v>
      </c>
      <c r="J49" s="928">
        <f t="shared" si="26"/>
        <v>24293.701285466126</v>
      </c>
      <c r="K49" s="928">
        <f t="shared" si="26"/>
        <v>13405.650272148234</v>
      </c>
      <c r="L49" s="928">
        <f t="shared" ref="L49" si="27">+L50+L51</f>
        <v>7337.562733063115</v>
      </c>
      <c r="M49" s="933">
        <f>+M50+M51</f>
        <v>3868.5535031847135</v>
      </c>
      <c r="N49" s="928">
        <f>+N50+N51</f>
        <v>1843151.6601701907</v>
      </c>
    </row>
    <row r="50" spans="1:14" s="904" customFormat="1" ht="14.25">
      <c r="A50" s="900"/>
      <c r="B50" s="932" t="s">
        <v>271</v>
      </c>
      <c r="C50" s="934">
        <v>1394247.7347262031</v>
      </c>
      <c r="D50" s="934">
        <v>66408.975488864729</v>
      </c>
      <c r="E50" s="934">
        <v>66311.304136077699</v>
      </c>
      <c r="F50" s="934">
        <v>66278.384808756033</v>
      </c>
      <c r="G50" s="934">
        <v>62301.889025422897</v>
      </c>
      <c r="H50" s="934">
        <v>60408.265282680943</v>
      </c>
      <c r="I50" s="934">
        <v>54845.276409959464</v>
      </c>
      <c r="J50" s="934">
        <v>23577.951569195135</v>
      </c>
      <c r="K50" s="934">
        <v>13012.423671105964</v>
      </c>
      <c r="L50" s="934">
        <v>7167.6797568037055</v>
      </c>
      <c r="M50" s="935">
        <v>3808.9424898668212</v>
      </c>
      <c r="N50" s="928">
        <f>SUM(C50:M50)</f>
        <v>1818368.8273649365</v>
      </c>
    </row>
    <row r="51" spans="1:14" s="904" customFormat="1" ht="14.25">
      <c r="A51" s="900"/>
      <c r="B51" s="936" t="s">
        <v>301</v>
      </c>
      <c r="C51" s="937">
        <v>2824.7986195619646</v>
      </c>
      <c r="D51" s="937">
        <v>5693.1199130219238</v>
      </c>
      <c r="E51" s="937">
        <v>4757.87912008273</v>
      </c>
      <c r="F51" s="937">
        <v>3840.2654204773003</v>
      </c>
      <c r="G51" s="937">
        <v>2922.298108942965</v>
      </c>
      <c r="H51" s="937">
        <v>2083.8855664215403</v>
      </c>
      <c r="I51" s="937">
        <v>1322.1157498552402</v>
      </c>
      <c r="J51" s="937">
        <v>715.74971627099001</v>
      </c>
      <c r="K51" s="937">
        <v>393.22660104226981</v>
      </c>
      <c r="L51" s="937">
        <v>169.88297625940939</v>
      </c>
      <c r="M51" s="938">
        <v>59.611013317892294</v>
      </c>
      <c r="N51" s="928">
        <f>SUM(C51:M51)</f>
        <v>24782.832805254224</v>
      </c>
    </row>
    <row r="52" spans="1:14" s="904" customFormat="1" ht="6.75" customHeight="1">
      <c r="A52" s="900"/>
      <c r="B52" s="924"/>
      <c r="C52" s="925"/>
      <c r="D52" s="925"/>
      <c r="E52" s="925"/>
      <c r="F52" s="925"/>
      <c r="G52" s="925"/>
      <c r="H52" s="925"/>
      <c r="I52" s="925"/>
      <c r="J52" s="925"/>
      <c r="K52" s="925"/>
      <c r="L52" s="925"/>
      <c r="M52" s="925"/>
      <c r="N52" s="925"/>
    </row>
    <row r="53" spans="1:14" ht="6.75" customHeight="1">
      <c r="A53" s="900"/>
      <c r="B53" s="913"/>
      <c r="C53" s="918"/>
      <c r="D53" s="918"/>
      <c r="E53" s="918"/>
      <c r="F53" s="918"/>
      <c r="G53" s="918"/>
      <c r="H53" s="918"/>
      <c r="I53" s="918"/>
      <c r="J53" s="918"/>
      <c r="K53" s="918"/>
      <c r="L53" s="918"/>
      <c r="M53" s="918"/>
      <c r="N53" s="918"/>
    </row>
    <row r="54" spans="1:14" ht="14.25">
      <c r="A54" s="892"/>
      <c r="B54" s="939" t="s">
        <v>677</v>
      </c>
      <c r="C54" s="928">
        <f t="shared" ref="C54:N54" si="28">+C55+C56</f>
        <v>1692250.1737717253</v>
      </c>
      <c r="D54" s="928">
        <f t="shared" si="28"/>
        <v>31847.693670000015</v>
      </c>
      <c r="E54" s="928">
        <f t="shared" si="28"/>
        <v>1147.9455600000001</v>
      </c>
      <c r="F54" s="928">
        <f t="shared" si="28"/>
        <v>1147.9455600000001</v>
      </c>
      <c r="G54" s="928">
        <f t="shared" si="28"/>
        <v>1147.9455600000001</v>
      </c>
      <c r="H54" s="928">
        <f t="shared" si="28"/>
        <v>478.31081</v>
      </c>
      <c r="I54" s="933">
        <f t="shared" si="28"/>
        <v>0</v>
      </c>
      <c r="J54" s="933">
        <f t="shared" si="28"/>
        <v>0</v>
      </c>
      <c r="K54" s="933">
        <f t="shared" si="28"/>
        <v>0</v>
      </c>
      <c r="L54" s="933">
        <f t="shared" ref="L54" si="29">+L55+L56</f>
        <v>0</v>
      </c>
      <c r="M54" s="933">
        <f t="shared" si="28"/>
        <v>0</v>
      </c>
      <c r="N54" s="928">
        <f t="shared" si="28"/>
        <v>1728020.0149317251</v>
      </c>
    </row>
    <row r="55" spans="1:14" ht="14.25">
      <c r="A55" s="892"/>
      <c r="B55" s="913" t="s">
        <v>271</v>
      </c>
      <c r="C55" s="928">
        <v>1691691.6678717253</v>
      </c>
      <c r="D55" s="928">
        <v>31099.237290000015</v>
      </c>
      <c r="E55" s="928">
        <v>1147.9455600000001</v>
      </c>
      <c r="F55" s="928">
        <v>1147.9455600000001</v>
      </c>
      <c r="G55" s="928">
        <v>1147.9455600000001</v>
      </c>
      <c r="H55" s="928">
        <v>478.31081</v>
      </c>
      <c r="I55" s="933">
        <v>0</v>
      </c>
      <c r="J55" s="933">
        <v>0</v>
      </c>
      <c r="K55" s="933">
        <v>0</v>
      </c>
      <c r="L55" s="933">
        <v>0</v>
      </c>
      <c r="M55" s="933">
        <v>0</v>
      </c>
      <c r="N55" s="928">
        <f>SUM(C55:M55)</f>
        <v>1726713.052651725</v>
      </c>
    </row>
    <row r="56" spans="1:14" ht="14.25">
      <c r="A56" s="892"/>
      <c r="B56" s="913" t="s">
        <v>301</v>
      </c>
      <c r="C56" s="928">
        <v>558.5059</v>
      </c>
      <c r="D56" s="928">
        <v>748.45637999999963</v>
      </c>
      <c r="E56" s="928">
        <v>0</v>
      </c>
      <c r="F56" s="928">
        <v>0</v>
      </c>
      <c r="G56" s="933">
        <v>0</v>
      </c>
      <c r="H56" s="933">
        <v>0</v>
      </c>
      <c r="I56" s="933">
        <v>0</v>
      </c>
      <c r="J56" s="933">
        <v>0</v>
      </c>
      <c r="K56" s="933">
        <v>0</v>
      </c>
      <c r="L56" s="933">
        <v>0</v>
      </c>
      <c r="M56" s="933">
        <v>0</v>
      </c>
      <c r="N56" s="928">
        <f>SUM(C56:M56)</f>
        <v>1306.9622799999997</v>
      </c>
    </row>
    <row r="57" spans="1:14" ht="6.75" customHeight="1">
      <c r="A57" s="892"/>
      <c r="B57" s="924"/>
      <c r="C57" s="928"/>
      <c r="D57" s="928"/>
      <c r="E57" s="928"/>
      <c r="F57" s="928"/>
      <c r="G57" s="928"/>
      <c r="H57" s="928"/>
      <c r="I57" s="928"/>
      <c r="J57" s="928"/>
      <c r="K57" s="928"/>
      <c r="L57" s="928"/>
      <c r="M57" s="928"/>
      <c r="N57" s="928"/>
    </row>
    <row r="58" spans="1:14" ht="6.75" customHeight="1">
      <c r="A58" s="892"/>
      <c r="B58" s="940"/>
      <c r="C58" s="941"/>
      <c r="D58" s="941"/>
      <c r="E58" s="941"/>
      <c r="F58" s="941"/>
      <c r="G58" s="941"/>
      <c r="H58" s="941"/>
      <c r="I58" s="941"/>
      <c r="J58" s="941"/>
      <c r="K58" s="941"/>
      <c r="L58" s="941"/>
      <c r="M58" s="941"/>
      <c r="N58" s="941"/>
    </row>
    <row r="59" spans="1:14" ht="14.25">
      <c r="A59" s="892"/>
      <c r="B59" s="939" t="s">
        <v>820</v>
      </c>
      <c r="C59" s="928">
        <f t="shared" ref="C59:N59" si="30">+C60+C61</f>
        <v>0</v>
      </c>
      <c r="D59" s="928">
        <f t="shared" si="30"/>
        <v>6348.7256143401246</v>
      </c>
      <c r="E59" s="928">
        <f t="shared" si="30"/>
        <v>6348.7256143401246</v>
      </c>
      <c r="F59" s="928">
        <f t="shared" si="30"/>
        <v>6348.7256143401246</v>
      </c>
      <c r="G59" s="928">
        <f t="shared" si="30"/>
        <v>6348.7256143401246</v>
      </c>
      <c r="H59" s="928">
        <f t="shared" si="30"/>
        <v>6348.7256143401246</v>
      </c>
      <c r="I59" s="928">
        <f t="shared" si="30"/>
        <v>6348.7256143401246</v>
      </c>
      <c r="J59" s="928">
        <f t="shared" si="30"/>
        <v>6348.7256143401246</v>
      </c>
      <c r="K59" s="928">
        <f t="shared" si="30"/>
        <v>25556.310741911235</v>
      </c>
      <c r="L59" s="928">
        <f t="shared" ref="L59" si="31">+L60+L61</f>
        <v>44096.741654701123</v>
      </c>
      <c r="M59" s="928">
        <f t="shared" si="30"/>
        <v>338795.97634919675</v>
      </c>
      <c r="N59" s="928">
        <f t="shared" si="30"/>
        <v>452890.10804618994</v>
      </c>
    </row>
    <row r="60" spans="1:14" ht="14.25">
      <c r="A60" s="892"/>
      <c r="B60" s="913" t="s">
        <v>271</v>
      </c>
      <c r="C60" s="928">
        <v>0</v>
      </c>
      <c r="D60" s="933">
        <v>0</v>
      </c>
      <c r="E60" s="933">
        <v>0</v>
      </c>
      <c r="F60" s="933">
        <v>0</v>
      </c>
      <c r="G60" s="933">
        <v>0</v>
      </c>
      <c r="H60" s="933">
        <v>0</v>
      </c>
      <c r="I60" s="933">
        <v>0</v>
      </c>
      <c r="J60" s="933">
        <v>0</v>
      </c>
      <c r="K60" s="928">
        <v>17934.253154093643</v>
      </c>
      <c r="L60" s="928">
        <v>35868.506308187287</v>
      </c>
      <c r="M60" s="928">
        <v>304882.30363384367</v>
      </c>
      <c r="N60" s="928">
        <f>SUM(C60:M60)</f>
        <v>358685.06309612456</v>
      </c>
    </row>
    <row r="61" spans="1:14" ht="14.25">
      <c r="A61" s="892"/>
      <c r="B61" s="913" t="s">
        <v>301</v>
      </c>
      <c r="C61" s="928">
        <v>0</v>
      </c>
      <c r="D61" s="928">
        <v>6348.7256143401246</v>
      </c>
      <c r="E61" s="928">
        <v>6348.7256143401246</v>
      </c>
      <c r="F61" s="928">
        <v>6348.7256143401246</v>
      </c>
      <c r="G61" s="928">
        <v>6348.7256143401246</v>
      </c>
      <c r="H61" s="928">
        <v>6348.7256143401246</v>
      </c>
      <c r="I61" s="928">
        <v>6348.7256143401246</v>
      </c>
      <c r="J61" s="928">
        <v>6348.7256143401246</v>
      </c>
      <c r="K61" s="928">
        <v>7622.0575878175914</v>
      </c>
      <c r="L61" s="928">
        <v>8228.2353465138403</v>
      </c>
      <c r="M61" s="928">
        <v>33913.672715353066</v>
      </c>
      <c r="N61" s="928">
        <f>SUM(C61:M61)</f>
        <v>94205.044950065378</v>
      </c>
    </row>
    <row r="62" spans="1:14" ht="6.75" customHeight="1">
      <c r="A62" s="892"/>
      <c r="B62" s="930"/>
      <c r="C62" s="929"/>
      <c r="D62" s="929"/>
      <c r="E62" s="929"/>
      <c r="F62" s="929"/>
      <c r="G62" s="929"/>
      <c r="H62" s="929"/>
      <c r="I62" s="929"/>
      <c r="J62" s="929"/>
      <c r="K62" s="929"/>
      <c r="L62" s="929"/>
      <c r="M62" s="929"/>
      <c r="N62" s="929"/>
    </row>
    <row r="63" spans="1:14" ht="6" customHeight="1">
      <c r="A63" s="892"/>
      <c r="B63" s="930"/>
      <c r="C63" s="929"/>
      <c r="D63" s="929"/>
      <c r="E63" s="929"/>
      <c r="F63" s="929"/>
      <c r="G63" s="929"/>
      <c r="H63" s="929"/>
      <c r="I63" s="929"/>
      <c r="J63" s="929"/>
      <c r="K63" s="929"/>
      <c r="L63" s="929"/>
      <c r="M63" s="929"/>
      <c r="N63" s="929"/>
    </row>
    <row r="64" spans="1:14" ht="15">
      <c r="B64" s="907" t="s">
        <v>159</v>
      </c>
      <c r="C64" s="915">
        <f>+C66+C67</f>
        <v>0</v>
      </c>
      <c r="D64" s="916">
        <f t="shared" ref="D64:M64" si="32">+D66+D67</f>
        <v>8406839.9634273555</v>
      </c>
      <c r="E64" s="916">
        <f t="shared" si="32"/>
        <v>1954727.3003494204</v>
      </c>
      <c r="F64" s="916">
        <f t="shared" si="32"/>
        <v>0</v>
      </c>
      <c r="G64" s="916">
        <f t="shared" si="32"/>
        <v>0</v>
      </c>
      <c r="H64" s="916">
        <f t="shared" si="32"/>
        <v>0</v>
      </c>
      <c r="I64" s="916">
        <f t="shared" si="32"/>
        <v>0</v>
      </c>
      <c r="J64" s="916">
        <f t="shared" si="32"/>
        <v>0</v>
      </c>
      <c r="K64" s="916">
        <f t="shared" si="32"/>
        <v>0</v>
      </c>
      <c r="L64" s="916">
        <f t="shared" ref="L64" si="33">+L66+L67</f>
        <v>0</v>
      </c>
      <c r="M64" s="916">
        <f t="shared" si="32"/>
        <v>0</v>
      </c>
      <c r="N64" s="915">
        <f>+N66+N67</f>
        <v>10361567.263776775</v>
      </c>
    </row>
    <row r="65" spans="1:16" ht="15">
      <c r="B65" s="907" t="s">
        <v>352</v>
      </c>
      <c r="C65" s="908">
        <f t="shared" ref="C65:N65" si="34">+C64/$N$70</f>
        <v>0</v>
      </c>
      <c r="D65" s="908">
        <f t="shared" si="34"/>
        <v>2.1121880201713589E-2</v>
      </c>
      <c r="E65" s="908">
        <f t="shared" si="34"/>
        <v>4.9111813766664252E-3</v>
      </c>
      <c r="F65" s="908">
        <f t="shared" si="34"/>
        <v>0</v>
      </c>
      <c r="G65" s="908">
        <f t="shared" si="34"/>
        <v>0</v>
      </c>
      <c r="H65" s="908">
        <f t="shared" si="34"/>
        <v>0</v>
      </c>
      <c r="I65" s="908">
        <f t="shared" si="34"/>
        <v>0</v>
      </c>
      <c r="J65" s="908">
        <f t="shared" si="34"/>
        <v>0</v>
      </c>
      <c r="K65" s="908">
        <f t="shared" si="34"/>
        <v>0</v>
      </c>
      <c r="L65" s="908">
        <f t="shared" ref="L65" si="35">+L64/$N$70</f>
        <v>0</v>
      </c>
      <c r="M65" s="908">
        <f t="shared" si="34"/>
        <v>0</v>
      </c>
      <c r="N65" s="909">
        <f t="shared" si="34"/>
        <v>2.6033061578380014E-2</v>
      </c>
    </row>
    <row r="66" spans="1:16" ht="15">
      <c r="B66" s="920" t="s">
        <v>271</v>
      </c>
      <c r="C66" s="922">
        <v>0</v>
      </c>
      <c r="D66" s="922">
        <v>8406839.9634273555</v>
      </c>
      <c r="E66" s="922">
        <v>1954727.3003494204</v>
      </c>
      <c r="F66" s="922">
        <v>0</v>
      </c>
      <c r="G66" s="922">
        <v>0</v>
      </c>
      <c r="H66" s="922">
        <v>0</v>
      </c>
      <c r="I66" s="922">
        <v>0</v>
      </c>
      <c r="J66" s="922">
        <v>0</v>
      </c>
      <c r="K66" s="922">
        <v>0</v>
      </c>
      <c r="L66" s="922">
        <v>0</v>
      </c>
      <c r="M66" s="922">
        <v>0</v>
      </c>
      <c r="N66" s="921">
        <f>SUM(C66:M66)</f>
        <v>10361567.263776775</v>
      </c>
    </row>
    <row r="67" spans="1:16" ht="15">
      <c r="B67" s="920" t="s">
        <v>301</v>
      </c>
      <c r="C67" s="922">
        <v>0</v>
      </c>
      <c r="D67" s="922">
        <v>0</v>
      </c>
      <c r="E67" s="922">
        <v>0</v>
      </c>
      <c r="F67" s="922">
        <v>0</v>
      </c>
      <c r="G67" s="922">
        <v>0</v>
      </c>
      <c r="H67" s="922">
        <v>0</v>
      </c>
      <c r="I67" s="922">
        <v>0</v>
      </c>
      <c r="J67" s="922">
        <v>0</v>
      </c>
      <c r="K67" s="922">
        <v>0</v>
      </c>
      <c r="L67" s="922">
        <v>0</v>
      </c>
      <c r="M67" s="922">
        <v>0</v>
      </c>
      <c r="N67" s="922">
        <f>SUM(C67:M67)</f>
        <v>0</v>
      </c>
    </row>
    <row r="68" spans="1:16" ht="9.75" customHeight="1" thickBot="1">
      <c r="B68" s="942"/>
      <c r="C68" s="921"/>
      <c r="D68" s="921"/>
      <c r="E68" s="921"/>
      <c r="F68" s="921"/>
      <c r="G68" s="921"/>
      <c r="H68" s="921"/>
      <c r="I68" s="921"/>
      <c r="J68" s="921"/>
      <c r="K68" s="921"/>
      <c r="L68" s="921"/>
      <c r="M68" s="921"/>
      <c r="N68" s="921"/>
    </row>
    <row r="69" spans="1:16" ht="9.75" customHeight="1" thickTop="1">
      <c r="B69" s="943"/>
      <c r="C69" s="944"/>
      <c r="D69" s="944"/>
      <c r="E69" s="944"/>
      <c r="F69" s="944"/>
      <c r="G69" s="944"/>
      <c r="H69" s="944"/>
      <c r="I69" s="944"/>
      <c r="J69" s="944"/>
      <c r="K69" s="944"/>
      <c r="L69" s="944"/>
      <c r="M69" s="944"/>
      <c r="N69" s="944"/>
    </row>
    <row r="70" spans="1:16" ht="15">
      <c r="B70" s="907" t="s">
        <v>623</v>
      </c>
      <c r="C70" s="915">
        <f t="shared" ref="C70:M70" si="36">+C72+C73</f>
        <v>17643810.308984067</v>
      </c>
      <c r="D70" s="915">
        <f t="shared" si="36"/>
        <v>75308269.631091326</v>
      </c>
      <c r="E70" s="915">
        <f t="shared" si="36"/>
        <v>49663330.625912413</v>
      </c>
      <c r="F70" s="915">
        <f t="shared" si="36"/>
        <v>32012335.184432428</v>
      </c>
      <c r="G70" s="915">
        <f t="shared" si="36"/>
        <v>25730958.215509247</v>
      </c>
      <c r="H70" s="915">
        <f t="shared" si="36"/>
        <v>15063681.28918924</v>
      </c>
      <c r="I70" s="915">
        <f t="shared" si="36"/>
        <v>13988156.419620549</v>
      </c>
      <c r="J70" s="915">
        <f t="shared" si="36"/>
        <v>15811101.489120543</v>
      </c>
      <c r="K70" s="915">
        <f t="shared" si="36"/>
        <v>20136858.451174509</v>
      </c>
      <c r="L70" s="915">
        <f t="shared" ref="L70" si="37">+L72+L73</f>
        <v>14446590.595600186</v>
      </c>
      <c r="M70" s="915">
        <f t="shared" si="36"/>
        <v>118210609.19199532</v>
      </c>
      <c r="N70" s="945">
        <f>+N72+N73</f>
        <v>398015701.40262985</v>
      </c>
    </row>
    <row r="71" spans="1:16" ht="15">
      <c r="B71" s="907" t="s">
        <v>352</v>
      </c>
      <c r="C71" s="908">
        <f t="shared" ref="C71:N71" si="38">+C70/$N$70</f>
        <v>4.4329432851031456E-2</v>
      </c>
      <c r="D71" s="908">
        <f t="shared" si="38"/>
        <v>0.18920929341656806</v>
      </c>
      <c r="E71" s="908">
        <f t="shared" si="38"/>
        <v>0.12477731519358665</v>
      </c>
      <c r="F71" s="908">
        <f t="shared" si="38"/>
        <v>8.0429829958012081E-2</v>
      </c>
      <c r="G71" s="908">
        <f t="shared" si="38"/>
        <v>6.4648098366049109E-2</v>
      </c>
      <c r="H71" s="908">
        <f t="shared" si="38"/>
        <v>3.784695235917572E-2</v>
      </c>
      <c r="I71" s="908">
        <f t="shared" si="38"/>
        <v>3.5144735170812347E-2</v>
      </c>
      <c r="J71" s="908">
        <f t="shared" si="38"/>
        <v>3.9724818476761917E-2</v>
      </c>
      <c r="K71" s="908">
        <f t="shared" si="38"/>
        <v>5.0593125799336759E-2</v>
      </c>
      <c r="L71" s="908">
        <f t="shared" ref="L71" si="39">+L70/$N$70</f>
        <v>3.6296534394722579E-2</v>
      </c>
      <c r="M71" s="908">
        <f t="shared" si="38"/>
        <v>0.29699986401394329</v>
      </c>
      <c r="N71" s="909">
        <f t="shared" si="38"/>
        <v>1</v>
      </c>
    </row>
    <row r="72" spans="1:16" ht="15">
      <c r="A72" s="893"/>
      <c r="B72" s="946" t="s">
        <v>271</v>
      </c>
      <c r="C72" s="921">
        <f>+C15+C20+C25+C30+C66</f>
        <v>15878483.81209356</v>
      </c>
      <c r="D72" s="921">
        <f t="shared" ref="D72:M72" si="40">+D15+D20+D25+D30+D66</f>
        <v>69572604.863809079</v>
      </c>
      <c r="E72" s="921">
        <f t="shared" si="40"/>
        <v>45421642.339011237</v>
      </c>
      <c r="F72" s="921">
        <f t="shared" si="40"/>
        <v>27512060.169326738</v>
      </c>
      <c r="G72" s="921">
        <f t="shared" si="40"/>
        <v>21092622.674842089</v>
      </c>
      <c r="H72" s="921">
        <f t="shared" si="40"/>
        <v>10589502.336404834</v>
      </c>
      <c r="I72" s="921">
        <f t="shared" si="40"/>
        <v>9804143.953914037</v>
      </c>
      <c r="J72" s="921">
        <f t="shared" si="40"/>
        <v>11453629.64305976</v>
      </c>
      <c r="K72" s="921">
        <f t="shared" si="40"/>
        <v>15957760.576014509</v>
      </c>
      <c r="L72" s="921">
        <f t="shared" ref="L72" si="41">+L15+L20+L25+L30+L66</f>
        <v>10387880.769302821</v>
      </c>
      <c r="M72" s="921">
        <f t="shared" si="40"/>
        <v>102390969.68271211</v>
      </c>
      <c r="N72" s="921">
        <f>SUM(C72:M72)</f>
        <v>340061300.82049078</v>
      </c>
    </row>
    <row r="73" spans="1:16" ht="15">
      <c r="A73" s="893"/>
      <c r="B73" s="946" t="s">
        <v>301</v>
      </c>
      <c r="C73" s="921">
        <f t="shared" ref="C73:M73" si="42">+C67+C31+C26+C21+C16</f>
        <v>1765326.4968905074</v>
      </c>
      <c r="D73" s="921">
        <f t="shared" si="42"/>
        <v>5735664.7672822429</v>
      </c>
      <c r="E73" s="921">
        <f t="shared" si="42"/>
        <v>4241688.2869011723</v>
      </c>
      <c r="F73" s="921">
        <f t="shared" si="42"/>
        <v>4500275.0151056899</v>
      </c>
      <c r="G73" s="921">
        <f t="shared" si="42"/>
        <v>4638335.5406671567</v>
      </c>
      <c r="H73" s="921">
        <f t="shared" si="42"/>
        <v>4474178.952784406</v>
      </c>
      <c r="I73" s="921">
        <f t="shared" si="42"/>
        <v>4184012.4657065123</v>
      </c>
      <c r="J73" s="921">
        <f t="shared" si="42"/>
        <v>4357471.8460607836</v>
      </c>
      <c r="K73" s="921">
        <f t="shared" si="42"/>
        <v>4179097.8751599984</v>
      </c>
      <c r="L73" s="921">
        <f t="shared" ref="L73" si="43">+L67+L31+L26+L21+L16</f>
        <v>4058709.8262973651</v>
      </c>
      <c r="M73" s="921">
        <f t="shared" si="42"/>
        <v>15819639.509283217</v>
      </c>
      <c r="N73" s="921">
        <f>SUM(C73:M73)</f>
        <v>57954400.582139052</v>
      </c>
    </row>
    <row r="74" spans="1:16" ht="9.75" customHeight="1" thickBot="1">
      <c r="A74" s="893"/>
      <c r="B74" s="947"/>
      <c r="C74" s="948"/>
      <c r="D74" s="948"/>
      <c r="E74" s="948"/>
      <c r="F74" s="948"/>
      <c r="G74" s="948"/>
      <c r="H74" s="948"/>
      <c r="I74" s="948"/>
      <c r="J74" s="948"/>
      <c r="K74" s="948"/>
      <c r="L74" s="948"/>
      <c r="M74" s="948"/>
      <c r="N74" s="948"/>
    </row>
    <row r="75" spans="1:16" ht="13.5" thickTop="1">
      <c r="A75" s="893"/>
      <c r="B75" s="949"/>
      <c r="C75" s="949"/>
      <c r="D75" s="949"/>
      <c r="E75" s="949"/>
      <c r="F75" s="949"/>
      <c r="G75" s="949"/>
      <c r="H75" s="949"/>
      <c r="I75" s="949"/>
      <c r="J75" s="949"/>
      <c r="K75" s="949"/>
      <c r="L75" s="949"/>
      <c r="M75" s="949"/>
      <c r="N75" s="949"/>
    </row>
    <row r="76" spans="1:16" ht="14.25">
      <c r="A76" s="893"/>
      <c r="B76" s="290" t="s">
        <v>357</v>
      </c>
      <c r="C76" s="950"/>
      <c r="D76" s="950"/>
      <c r="E76" s="950"/>
      <c r="F76" s="950"/>
      <c r="G76" s="950"/>
      <c r="H76" s="950"/>
      <c r="I76" s="950"/>
      <c r="J76" s="950"/>
      <c r="K76" s="950"/>
      <c r="L76" s="950"/>
      <c r="M76" s="950"/>
      <c r="N76" s="951"/>
    </row>
    <row r="77" spans="1:16" ht="14.25">
      <c r="A77" s="893"/>
      <c r="B77" s="290" t="s">
        <v>921</v>
      </c>
      <c r="C77" s="950"/>
      <c r="D77" s="950"/>
      <c r="E77" s="950"/>
      <c r="F77" s="950"/>
      <c r="G77" s="950"/>
      <c r="H77" s="950"/>
      <c r="I77" s="950"/>
      <c r="J77" s="950"/>
      <c r="K77" s="950"/>
      <c r="L77" s="950"/>
      <c r="M77" s="950"/>
      <c r="N77" s="951"/>
    </row>
    <row r="78" spans="1:16" ht="14.25">
      <c r="A78" s="893"/>
      <c r="B78" s="290" t="s">
        <v>829</v>
      </c>
      <c r="C78" s="950"/>
      <c r="D78" s="950"/>
      <c r="E78" s="950"/>
      <c r="F78" s="950"/>
      <c r="G78" s="950"/>
      <c r="H78" s="950"/>
      <c r="I78" s="950"/>
      <c r="J78" s="950"/>
      <c r="K78" s="950"/>
      <c r="L78" s="950"/>
      <c r="M78" s="950"/>
      <c r="N78" s="950"/>
      <c r="O78" s="950"/>
      <c r="P78" s="950"/>
    </row>
    <row r="79" spans="1:16" ht="14.25">
      <c r="A79" s="893"/>
      <c r="B79" s="225"/>
      <c r="C79" s="950"/>
      <c r="D79" s="950"/>
      <c r="E79" s="950"/>
      <c r="F79" s="950"/>
      <c r="G79" s="950"/>
      <c r="H79" s="950"/>
      <c r="I79" s="950"/>
      <c r="J79" s="950"/>
      <c r="K79" s="950"/>
      <c r="L79" s="950"/>
      <c r="M79" s="950"/>
      <c r="N79" s="950"/>
      <c r="O79" s="950"/>
      <c r="P79" s="950"/>
    </row>
    <row r="80" spans="1:16" ht="14.25">
      <c r="C80" s="893"/>
      <c r="D80" s="893"/>
      <c r="E80" s="893"/>
      <c r="F80" s="893"/>
      <c r="G80" s="893"/>
      <c r="H80" s="893"/>
      <c r="I80" s="893"/>
      <c r="J80" s="893"/>
      <c r="K80" s="893"/>
      <c r="L80" s="893"/>
      <c r="M80" s="893"/>
      <c r="N80" s="950"/>
      <c r="O80" s="950"/>
      <c r="P80" s="950"/>
    </row>
    <row r="81" spans="1:16" ht="14.25">
      <c r="A81" s="893"/>
      <c r="C81" s="952"/>
      <c r="D81" s="952"/>
      <c r="E81" s="952"/>
      <c r="F81" s="953"/>
      <c r="G81" s="953"/>
      <c r="H81" s="952"/>
      <c r="I81" s="952"/>
      <c r="J81" s="952"/>
      <c r="K81" s="952"/>
      <c r="L81" s="952"/>
      <c r="M81" s="950"/>
      <c r="N81" s="950"/>
      <c r="O81" s="950"/>
      <c r="P81" s="950"/>
    </row>
    <row r="82" spans="1:16" ht="14.25">
      <c r="C82" s="954"/>
      <c r="D82" s="954"/>
      <c r="E82" s="954"/>
      <c r="F82" s="954"/>
      <c r="G82" s="954"/>
      <c r="H82" s="954"/>
      <c r="I82" s="954"/>
      <c r="J82" s="954"/>
      <c r="K82" s="954"/>
      <c r="L82" s="954"/>
      <c r="M82" s="950"/>
      <c r="N82" s="950"/>
      <c r="O82" s="950"/>
      <c r="P82" s="950"/>
    </row>
    <row r="83" spans="1:16" ht="14.25">
      <c r="C83" s="954"/>
      <c r="D83" s="954"/>
      <c r="E83" s="954"/>
      <c r="F83" s="954"/>
      <c r="G83" s="954"/>
      <c r="H83" s="954"/>
      <c r="I83" s="954"/>
      <c r="J83" s="954"/>
      <c r="K83" s="954"/>
      <c r="L83" s="954"/>
      <c r="M83" s="950"/>
      <c r="N83" s="950"/>
      <c r="O83" s="950"/>
      <c r="P83" s="950"/>
    </row>
    <row r="84" spans="1:16" ht="14.25">
      <c r="M84" s="950"/>
      <c r="N84" s="950"/>
      <c r="O84" s="950"/>
      <c r="P84" s="950"/>
    </row>
    <row r="85" spans="1:16" ht="14.25">
      <c r="M85" s="950"/>
      <c r="N85" s="950"/>
      <c r="O85" s="950"/>
      <c r="P85" s="950"/>
    </row>
    <row r="86" spans="1:16" ht="14.25">
      <c r="M86" s="950"/>
      <c r="N86" s="950"/>
      <c r="O86" s="950"/>
      <c r="P86" s="950"/>
    </row>
    <row r="87" spans="1:16" ht="14.25">
      <c r="M87" s="950"/>
      <c r="N87" s="950"/>
      <c r="O87" s="950"/>
      <c r="P87" s="950"/>
    </row>
    <row r="88" spans="1:16" ht="14.25">
      <c r="M88" s="950"/>
      <c r="N88" s="950"/>
      <c r="O88" s="950"/>
      <c r="P88" s="950"/>
    </row>
    <row r="89" spans="1:16" ht="14.25">
      <c r="M89" s="950"/>
      <c r="N89" s="950"/>
      <c r="O89" s="950"/>
      <c r="P89" s="950"/>
    </row>
    <row r="90" spans="1:16" ht="14.25">
      <c r="M90" s="950"/>
      <c r="N90" s="950"/>
      <c r="O90" s="950"/>
      <c r="P90" s="950"/>
    </row>
    <row r="91" spans="1:16" ht="14.25">
      <c r="M91" s="950"/>
      <c r="N91" s="950"/>
      <c r="O91" s="950"/>
      <c r="P91" s="950"/>
    </row>
    <row r="92" spans="1:16" ht="14.25">
      <c r="M92" s="950"/>
      <c r="N92" s="950"/>
      <c r="O92" s="950"/>
      <c r="P92" s="950"/>
    </row>
    <row r="93" spans="1:16" ht="14.25">
      <c r="M93" s="950"/>
      <c r="N93" s="950"/>
      <c r="O93" s="950"/>
      <c r="P93" s="950"/>
    </row>
    <row r="94" spans="1:16" ht="14.25">
      <c r="M94" s="950"/>
      <c r="N94" s="950"/>
      <c r="O94" s="950"/>
      <c r="P94" s="950"/>
    </row>
    <row r="95" spans="1:16" ht="14.25">
      <c r="M95" s="950"/>
      <c r="N95" s="950"/>
      <c r="O95" s="950"/>
      <c r="P95" s="950"/>
    </row>
    <row r="96" spans="1:16" ht="14.25">
      <c r="M96" s="950"/>
      <c r="N96" s="950"/>
      <c r="O96" s="950"/>
      <c r="P96" s="950"/>
    </row>
    <row r="97" spans="13:16" ht="14.25">
      <c r="M97" s="950"/>
      <c r="N97" s="950"/>
      <c r="O97" s="950"/>
      <c r="P97" s="950"/>
    </row>
    <row r="98" spans="13:16" ht="14.25">
      <c r="M98" s="950"/>
      <c r="N98" s="950"/>
      <c r="O98" s="950"/>
      <c r="P98" s="950"/>
    </row>
    <row r="99" spans="13:16" ht="14.25">
      <c r="M99" s="950"/>
      <c r="N99" s="950"/>
      <c r="O99" s="950"/>
      <c r="P99" s="950"/>
    </row>
    <row r="100" spans="13:16" ht="14.25">
      <c r="M100" s="950"/>
      <c r="N100" s="950"/>
      <c r="O100" s="950"/>
      <c r="P100" s="950"/>
    </row>
    <row r="101" spans="13:16" ht="14.25">
      <c r="M101" s="950"/>
      <c r="N101" s="950"/>
      <c r="O101" s="950"/>
      <c r="P101" s="950"/>
    </row>
    <row r="102" spans="13:16" ht="14.25">
      <c r="M102" s="950"/>
      <c r="N102" s="950"/>
      <c r="O102" s="950"/>
      <c r="P102" s="950"/>
    </row>
    <row r="103" spans="13:16" ht="14.25">
      <c r="M103" s="950"/>
      <c r="N103" s="950"/>
      <c r="O103" s="950"/>
      <c r="P103" s="950"/>
    </row>
    <row r="104" spans="13:16" ht="14.25">
      <c r="M104" s="950"/>
      <c r="N104" s="950"/>
      <c r="O104" s="950"/>
      <c r="P104" s="950"/>
    </row>
    <row r="105" spans="13:16" ht="14.25">
      <c r="M105" s="950"/>
      <c r="N105" s="950"/>
      <c r="O105" s="950"/>
      <c r="P105" s="950"/>
    </row>
    <row r="106" spans="13:16" ht="14.25">
      <c r="M106" s="950"/>
      <c r="N106" s="950"/>
      <c r="O106" s="950"/>
      <c r="P106" s="950"/>
    </row>
    <row r="107" spans="13:16" ht="14.25">
      <c r="M107" s="950"/>
      <c r="N107" s="950"/>
      <c r="O107" s="950"/>
      <c r="P107" s="950"/>
    </row>
    <row r="108" spans="13:16" ht="14.25">
      <c r="M108" s="950"/>
      <c r="N108" s="950"/>
      <c r="O108" s="950"/>
      <c r="P108" s="950"/>
    </row>
    <row r="109" spans="13:16" ht="14.25">
      <c r="M109" s="950"/>
      <c r="N109" s="950"/>
      <c r="O109" s="950"/>
      <c r="P109" s="950"/>
    </row>
    <row r="110" spans="13:16" ht="14.25">
      <c r="M110" s="950"/>
      <c r="N110" s="950"/>
      <c r="O110" s="950"/>
      <c r="P110" s="950"/>
    </row>
    <row r="111" spans="13:16" ht="14.25">
      <c r="M111" s="950"/>
      <c r="N111" s="950"/>
      <c r="O111" s="950"/>
      <c r="P111" s="950"/>
    </row>
    <row r="112" spans="13:16" ht="14.25">
      <c r="M112" s="950"/>
      <c r="N112" s="950"/>
      <c r="O112" s="950"/>
      <c r="P112" s="950"/>
    </row>
    <row r="113" spans="13:16" ht="14.25">
      <c r="M113" s="950"/>
      <c r="N113" s="950"/>
      <c r="O113" s="950"/>
      <c r="P113" s="950"/>
    </row>
    <row r="114" spans="13:16" ht="14.25">
      <c r="M114" s="950"/>
      <c r="N114" s="950"/>
      <c r="O114" s="950"/>
      <c r="P114" s="950"/>
    </row>
    <row r="115" spans="13:16" ht="14.25">
      <c r="M115" s="950"/>
      <c r="N115" s="950"/>
      <c r="O115" s="950"/>
      <c r="P115" s="950"/>
    </row>
    <row r="116" spans="13:16" ht="14.25">
      <c r="M116" s="950"/>
      <c r="N116" s="950"/>
      <c r="O116" s="950"/>
      <c r="P116" s="950"/>
    </row>
    <row r="117" spans="13:16" ht="14.25">
      <c r="M117" s="950"/>
      <c r="N117" s="950"/>
      <c r="O117" s="950"/>
      <c r="P117" s="950"/>
    </row>
    <row r="118" spans="13:16" ht="14.25">
      <c r="M118" s="950"/>
      <c r="N118" s="950"/>
      <c r="O118" s="950"/>
      <c r="P118" s="950"/>
    </row>
    <row r="119" spans="13:16" ht="14.25">
      <c r="M119" s="950"/>
      <c r="N119" s="950"/>
      <c r="O119" s="950"/>
      <c r="P119" s="950"/>
    </row>
    <row r="120" spans="13:16" ht="14.25">
      <c r="M120" s="950"/>
      <c r="N120" s="950"/>
      <c r="O120" s="950"/>
      <c r="P120" s="950"/>
    </row>
    <row r="121" spans="13:16" ht="14.25">
      <c r="M121" s="950"/>
      <c r="N121" s="950"/>
      <c r="O121" s="950"/>
      <c r="P121" s="950"/>
    </row>
    <row r="122" spans="13:16" ht="14.25">
      <c r="M122" s="950"/>
      <c r="N122" s="950"/>
      <c r="O122" s="950"/>
      <c r="P122" s="950"/>
    </row>
    <row r="123" spans="13:16" ht="14.25">
      <c r="M123" s="950"/>
      <c r="N123" s="950"/>
      <c r="O123" s="950"/>
      <c r="P123" s="950"/>
    </row>
    <row r="124" spans="13:16" ht="14.25">
      <c r="M124" s="950"/>
      <c r="N124" s="950"/>
      <c r="O124" s="950"/>
      <c r="P124" s="950"/>
    </row>
    <row r="125" spans="13:16" ht="14.25">
      <c r="M125" s="950"/>
      <c r="N125" s="950"/>
      <c r="O125" s="950"/>
      <c r="P125" s="950"/>
    </row>
    <row r="126" spans="13:16" ht="14.25">
      <c r="M126" s="950"/>
      <c r="N126" s="950"/>
      <c r="O126" s="950"/>
      <c r="P126" s="950"/>
    </row>
    <row r="127" spans="13:16" ht="14.25">
      <c r="M127" s="950"/>
      <c r="N127" s="950"/>
      <c r="O127" s="950"/>
      <c r="P127" s="950"/>
    </row>
    <row r="128" spans="13:16" ht="14.25">
      <c r="M128" s="950"/>
      <c r="N128" s="950"/>
      <c r="O128" s="950"/>
      <c r="P128" s="950"/>
    </row>
    <row r="129" spans="13:16" ht="14.25">
      <c r="M129" s="950"/>
      <c r="N129" s="950"/>
      <c r="O129" s="950"/>
      <c r="P129" s="950"/>
    </row>
    <row r="130" spans="13:16" ht="14.25">
      <c r="M130" s="950"/>
      <c r="N130" s="950"/>
      <c r="O130" s="950"/>
      <c r="P130" s="950"/>
    </row>
    <row r="131" spans="13:16" ht="14.25">
      <c r="M131" s="950"/>
      <c r="N131" s="950"/>
      <c r="O131" s="950"/>
      <c r="P131" s="950"/>
    </row>
    <row r="132" spans="13:16" ht="14.25">
      <c r="M132" s="950"/>
      <c r="N132" s="950"/>
      <c r="O132" s="950"/>
      <c r="P132" s="950"/>
    </row>
    <row r="133" spans="13:16" ht="14.25">
      <c r="M133" s="950"/>
      <c r="N133" s="950"/>
      <c r="O133" s="950"/>
      <c r="P133" s="950"/>
    </row>
    <row r="134" spans="13:16" ht="14.25">
      <c r="M134" s="950"/>
      <c r="N134" s="950"/>
      <c r="O134" s="950"/>
      <c r="P134" s="950"/>
    </row>
    <row r="135" spans="13:16" ht="14.25">
      <c r="M135" s="950"/>
      <c r="N135" s="950"/>
      <c r="O135" s="950"/>
      <c r="P135" s="950"/>
    </row>
    <row r="136" spans="13:16" ht="14.25">
      <c r="M136" s="950"/>
      <c r="N136" s="950"/>
      <c r="O136" s="950"/>
      <c r="P136" s="950"/>
    </row>
    <row r="137" spans="13:16" ht="14.25">
      <c r="M137" s="950"/>
      <c r="N137" s="950"/>
      <c r="O137" s="950"/>
      <c r="P137" s="950"/>
    </row>
    <row r="138" spans="13:16" ht="14.25">
      <c r="M138" s="950"/>
      <c r="N138" s="950"/>
      <c r="O138" s="950"/>
      <c r="P138" s="950"/>
    </row>
    <row r="139" spans="13:16" ht="14.25">
      <c r="M139" s="950"/>
      <c r="N139" s="950"/>
      <c r="O139" s="950"/>
      <c r="P139" s="950"/>
    </row>
    <row r="140" spans="13:16" ht="14.25">
      <c r="M140" s="950"/>
      <c r="N140" s="950"/>
      <c r="O140" s="950"/>
      <c r="P140" s="950"/>
    </row>
    <row r="141" spans="13:16" ht="14.25">
      <c r="M141" s="950"/>
      <c r="N141" s="950"/>
      <c r="O141" s="950"/>
      <c r="P141" s="950"/>
    </row>
    <row r="142" spans="13:16" ht="14.25">
      <c r="M142" s="950"/>
      <c r="N142" s="950"/>
      <c r="O142" s="950"/>
      <c r="P142" s="950"/>
    </row>
    <row r="143" spans="13:16" ht="14.25">
      <c r="M143" s="950"/>
      <c r="N143" s="950"/>
      <c r="O143" s="950"/>
      <c r="P143" s="950"/>
    </row>
    <row r="144" spans="13:16" ht="14.25">
      <c r="M144" s="950"/>
      <c r="N144" s="950"/>
      <c r="O144" s="950"/>
      <c r="P144" s="950"/>
    </row>
    <row r="145" spans="13:16" ht="14.25">
      <c r="M145" s="950"/>
      <c r="N145" s="950"/>
      <c r="O145" s="950"/>
      <c r="P145" s="950"/>
    </row>
    <row r="146" spans="13:16" ht="14.25">
      <c r="M146" s="950"/>
      <c r="N146" s="950"/>
      <c r="O146" s="950"/>
      <c r="P146" s="950"/>
    </row>
    <row r="147" spans="13:16" ht="14.25">
      <c r="M147" s="950"/>
      <c r="N147" s="950"/>
      <c r="O147" s="950"/>
      <c r="P147" s="950"/>
    </row>
    <row r="148" spans="13:16" ht="14.25">
      <c r="M148" s="950"/>
      <c r="N148" s="950"/>
      <c r="O148" s="950"/>
      <c r="P148" s="950"/>
    </row>
    <row r="149" spans="13:16" ht="14.25">
      <c r="M149" s="950"/>
      <c r="N149" s="950"/>
      <c r="O149" s="950"/>
      <c r="P149" s="950"/>
    </row>
    <row r="150" spans="13:16" ht="14.25">
      <c r="M150" s="950"/>
      <c r="N150" s="950"/>
      <c r="O150" s="950"/>
      <c r="P150" s="950"/>
    </row>
    <row r="151" spans="13:16" ht="14.25">
      <c r="M151" s="950"/>
      <c r="N151" s="950"/>
      <c r="O151" s="950"/>
      <c r="P151" s="950"/>
    </row>
    <row r="152" spans="13:16" ht="14.25">
      <c r="M152" s="950"/>
      <c r="N152" s="950"/>
      <c r="O152" s="950"/>
      <c r="P152" s="950"/>
    </row>
    <row r="153" spans="13:16" ht="14.25">
      <c r="M153" s="950"/>
      <c r="N153" s="950"/>
      <c r="O153" s="950"/>
      <c r="P153" s="950"/>
    </row>
    <row r="154" spans="13:16" ht="14.25">
      <c r="M154" s="950"/>
      <c r="N154" s="950"/>
      <c r="O154" s="950"/>
      <c r="P154" s="950"/>
    </row>
    <row r="155" spans="13:16" ht="14.25">
      <c r="M155" s="950"/>
      <c r="N155" s="950"/>
      <c r="O155" s="950"/>
      <c r="P155" s="950"/>
    </row>
    <row r="156" spans="13:16" ht="14.25">
      <c r="M156" s="950"/>
      <c r="N156" s="950"/>
      <c r="O156" s="950"/>
      <c r="P156" s="950"/>
    </row>
    <row r="157" spans="13:16" ht="14.25">
      <c r="M157" s="950"/>
      <c r="N157" s="950"/>
      <c r="O157" s="950"/>
      <c r="P157" s="950"/>
    </row>
    <row r="158" spans="13:16" ht="14.25">
      <c r="M158" s="950"/>
      <c r="N158" s="950"/>
      <c r="O158" s="950"/>
      <c r="P158" s="950"/>
    </row>
    <row r="159" spans="13:16" ht="14.25">
      <c r="M159" s="950"/>
      <c r="N159" s="950"/>
      <c r="O159" s="950"/>
      <c r="P159" s="950"/>
    </row>
    <row r="160" spans="13:16" ht="14.25">
      <c r="M160" s="950"/>
      <c r="N160" s="950"/>
      <c r="O160" s="950"/>
      <c r="P160" s="950"/>
    </row>
    <row r="161" spans="13:16" ht="14.25">
      <c r="M161" s="950"/>
      <c r="N161" s="950"/>
      <c r="O161" s="950"/>
      <c r="P161" s="950"/>
    </row>
    <row r="162" spans="13:16" ht="14.25">
      <c r="M162" s="950"/>
      <c r="N162" s="950"/>
      <c r="O162" s="950"/>
      <c r="P162" s="950"/>
    </row>
    <row r="163" spans="13:16" ht="14.25">
      <c r="M163" s="950"/>
      <c r="N163" s="950"/>
      <c r="O163" s="950"/>
      <c r="P163" s="950"/>
    </row>
    <row r="164" spans="13:16" ht="14.25">
      <c r="M164" s="950"/>
      <c r="N164" s="950"/>
      <c r="O164" s="950"/>
      <c r="P164" s="950"/>
    </row>
    <row r="165" spans="13:16" ht="14.25">
      <c r="M165" s="950"/>
      <c r="N165" s="950"/>
      <c r="O165" s="950"/>
      <c r="P165" s="950"/>
    </row>
    <row r="166" spans="13:16" ht="14.25">
      <c r="M166" s="950"/>
      <c r="N166" s="950"/>
      <c r="O166" s="950"/>
      <c r="P166" s="950"/>
    </row>
    <row r="167" spans="13:16" ht="14.25">
      <c r="M167" s="950"/>
      <c r="N167" s="950"/>
      <c r="O167" s="950"/>
      <c r="P167" s="950"/>
    </row>
    <row r="168" spans="13:16" ht="14.25">
      <c r="M168" s="950"/>
      <c r="N168" s="950"/>
      <c r="O168" s="950"/>
      <c r="P168" s="950"/>
    </row>
    <row r="169" spans="13:16" ht="14.25">
      <c r="M169" s="950"/>
      <c r="N169" s="950"/>
      <c r="O169" s="950"/>
      <c r="P169" s="950"/>
    </row>
    <row r="170" spans="13:16" ht="14.25">
      <c r="M170" s="950"/>
      <c r="N170" s="950"/>
      <c r="O170" s="950"/>
      <c r="P170" s="950"/>
    </row>
    <row r="171" spans="13:16" ht="14.25">
      <c r="M171" s="950"/>
      <c r="N171" s="950"/>
      <c r="O171" s="950"/>
      <c r="P171" s="950"/>
    </row>
    <row r="172" spans="13:16" ht="14.25">
      <c r="M172" s="950"/>
      <c r="N172" s="950"/>
      <c r="O172" s="950"/>
      <c r="P172" s="950"/>
    </row>
    <row r="173" spans="13:16" ht="14.25">
      <c r="M173" s="950"/>
      <c r="N173" s="950"/>
      <c r="O173" s="950"/>
      <c r="P173" s="950"/>
    </row>
    <row r="174" spans="13:16" ht="14.25">
      <c r="M174" s="950"/>
      <c r="N174" s="950"/>
      <c r="O174" s="950"/>
      <c r="P174" s="950"/>
    </row>
    <row r="175" spans="13:16" ht="14.25">
      <c r="M175" s="950"/>
      <c r="N175" s="950"/>
      <c r="O175" s="950"/>
      <c r="P175" s="950"/>
    </row>
    <row r="176" spans="13:16" ht="14.25">
      <c r="M176" s="950"/>
      <c r="N176" s="950"/>
      <c r="O176" s="950"/>
      <c r="P176" s="950"/>
    </row>
    <row r="177" spans="13:16" ht="14.25">
      <c r="M177" s="950"/>
      <c r="N177" s="950"/>
      <c r="O177" s="950"/>
      <c r="P177" s="950"/>
    </row>
    <row r="178" spans="13:16" ht="14.25">
      <c r="M178" s="950"/>
      <c r="N178" s="950"/>
      <c r="O178" s="950"/>
      <c r="P178" s="950"/>
    </row>
    <row r="179" spans="13:16" ht="14.25">
      <c r="M179" s="950"/>
      <c r="N179" s="950"/>
      <c r="O179" s="950"/>
      <c r="P179" s="950"/>
    </row>
    <row r="180" spans="13:16" ht="14.25">
      <c r="M180" s="950"/>
      <c r="N180" s="950"/>
      <c r="O180" s="950"/>
      <c r="P180" s="950"/>
    </row>
    <row r="181" spans="13:16" ht="14.25">
      <c r="M181" s="950"/>
      <c r="N181" s="950"/>
      <c r="O181" s="950"/>
      <c r="P181" s="950"/>
    </row>
    <row r="182" spans="13:16" ht="14.25">
      <c r="M182" s="950"/>
      <c r="N182" s="950"/>
      <c r="O182" s="950"/>
      <c r="P182" s="950"/>
    </row>
    <row r="183" spans="13:16" ht="14.25">
      <c r="M183" s="950"/>
      <c r="N183" s="950"/>
      <c r="O183" s="950"/>
      <c r="P183" s="950"/>
    </row>
    <row r="184" spans="13:16" ht="14.25">
      <c r="M184" s="950"/>
      <c r="N184" s="950"/>
      <c r="O184" s="950"/>
      <c r="P184" s="950"/>
    </row>
    <row r="185" spans="13:16" ht="14.25">
      <c r="M185" s="950"/>
      <c r="N185" s="950"/>
      <c r="O185" s="950"/>
      <c r="P185" s="950"/>
    </row>
    <row r="186" spans="13:16" ht="14.25">
      <c r="M186" s="950"/>
      <c r="N186" s="950"/>
      <c r="O186" s="950"/>
      <c r="P186" s="950"/>
    </row>
    <row r="187" spans="13:16" ht="14.25">
      <c r="M187" s="950"/>
      <c r="N187" s="950"/>
      <c r="O187" s="950"/>
      <c r="P187" s="950"/>
    </row>
    <row r="188" spans="13:16" ht="14.25">
      <c r="M188" s="950"/>
      <c r="N188" s="950"/>
      <c r="O188" s="950"/>
      <c r="P188" s="950"/>
    </row>
    <row r="189" spans="13:16" ht="14.25">
      <c r="M189" s="950"/>
      <c r="N189" s="950"/>
      <c r="O189" s="950"/>
      <c r="P189" s="950"/>
    </row>
    <row r="190" spans="13:16" ht="14.25">
      <c r="M190" s="950"/>
      <c r="N190" s="950"/>
      <c r="O190" s="950"/>
      <c r="P190" s="950"/>
    </row>
    <row r="191" spans="13:16" ht="14.25">
      <c r="M191" s="950"/>
      <c r="N191" s="950"/>
      <c r="O191" s="950"/>
      <c r="P191" s="950"/>
    </row>
    <row r="192" spans="13:16" ht="14.25">
      <c r="M192" s="950"/>
      <c r="N192" s="950"/>
      <c r="O192" s="950"/>
      <c r="P192" s="950"/>
    </row>
    <row r="193" spans="13:16" ht="14.25">
      <c r="M193" s="950"/>
      <c r="N193" s="950"/>
      <c r="O193" s="950"/>
      <c r="P193" s="950"/>
    </row>
    <row r="194" spans="13:16" ht="14.25">
      <c r="M194" s="950"/>
      <c r="N194" s="950"/>
      <c r="O194" s="950"/>
      <c r="P194" s="950"/>
    </row>
    <row r="195" spans="13:16" ht="14.25">
      <c r="M195" s="950"/>
      <c r="N195" s="950"/>
      <c r="O195" s="950"/>
      <c r="P195" s="950"/>
    </row>
    <row r="196" spans="13:16" ht="14.25">
      <c r="M196" s="950"/>
      <c r="N196" s="950"/>
      <c r="O196" s="950"/>
      <c r="P196" s="950"/>
    </row>
    <row r="197" spans="13:16" ht="14.25">
      <c r="M197" s="950"/>
      <c r="N197" s="950"/>
      <c r="O197" s="950"/>
      <c r="P197" s="950"/>
    </row>
    <row r="198" spans="13:16" ht="14.25">
      <c r="M198" s="950"/>
      <c r="N198" s="950"/>
      <c r="O198" s="950"/>
      <c r="P198" s="950"/>
    </row>
    <row r="199" spans="13:16" ht="14.25">
      <c r="M199" s="950"/>
      <c r="N199" s="950"/>
      <c r="O199" s="950"/>
      <c r="P199" s="950"/>
    </row>
    <row r="200" spans="13:16" ht="14.25">
      <c r="M200" s="950"/>
      <c r="N200" s="950"/>
      <c r="O200" s="950"/>
      <c r="P200" s="950"/>
    </row>
    <row r="201" spans="13:16" ht="14.25">
      <c r="M201" s="950"/>
      <c r="N201" s="950"/>
      <c r="O201" s="950"/>
      <c r="P201" s="950"/>
    </row>
    <row r="202" spans="13:16" ht="14.25">
      <c r="M202" s="950"/>
      <c r="N202" s="950"/>
      <c r="O202" s="950"/>
      <c r="P202" s="950"/>
    </row>
    <row r="203" spans="13:16" ht="14.25">
      <c r="M203" s="950"/>
      <c r="N203" s="950"/>
      <c r="O203" s="950"/>
      <c r="P203" s="950"/>
    </row>
    <row r="204" spans="13:16" ht="14.25">
      <c r="M204" s="950"/>
      <c r="N204" s="950"/>
      <c r="O204" s="950"/>
      <c r="P204" s="950"/>
    </row>
    <row r="205" spans="13:16" ht="14.25">
      <c r="M205" s="950"/>
      <c r="N205" s="950"/>
      <c r="O205" s="950"/>
      <c r="P205" s="950"/>
    </row>
    <row r="206" spans="13:16" ht="14.25">
      <c r="M206" s="950"/>
      <c r="N206" s="950"/>
      <c r="O206" s="950"/>
      <c r="P206" s="950"/>
    </row>
    <row r="207" spans="13:16" ht="14.25">
      <c r="M207" s="950"/>
      <c r="N207" s="950"/>
      <c r="O207" s="950"/>
      <c r="P207" s="950"/>
    </row>
    <row r="208" spans="13:16" ht="14.25">
      <c r="M208" s="950"/>
      <c r="N208" s="950"/>
      <c r="O208" s="950"/>
      <c r="P208" s="950"/>
    </row>
    <row r="209" spans="13:16" ht="14.25">
      <c r="M209" s="950"/>
      <c r="N209" s="950"/>
      <c r="O209" s="950"/>
      <c r="P209" s="950"/>
    </row>
    <row r="210" spans="13:16" ht="14.25">
      <c r="M210" s="950"/>
      <c r="N210" s="950"/>
      <c r="O210" s="950"/>
      <c r="P210" s="950"/>
    </row>
    <row r="211" spans="13:16" ht="14.25">
      <c r="M211" s="950"/>
      <c r="N211" s="950"/>
      <c r="O211" s="950"/>
      <c r="P211" s="950"/>
    </row>
    <row r="212" spans="13:16" ht="14.25">
      <c r="M212" s="950"/>
      <c r="N212" s="950"/>
      <c r="O212" s="950"/>
      <c r="P212" s="950"/>
    </row>
    <row r="213" spans="13:16" ht="14.25">
      <c r="M213" s="950"/>
      <c r="N213" s="950"/>
      <c r="O213" s="950"/>
      <c r="P213" s="950"/>
    </row>
    <row r="214" spans="13:16" ht="14.25">
      <c r="M214" s="950"/>
      <c r="N214" s="950"/>
      <c r="O214" s="950"/>
      <c r="P214" s="950"/>
    </row>
    <row r="215" spans="13:16" ht="14.25">
      <c r="M215" s="950"/>
      <c r="N215" s="950"/>
      <c r="O215" s="950"/>
      <c r="P215" s="950"/>
    </row>
    <row r="216" spans="13:16" ht="14.25">
      <c r="M216" s="950"/>
      <c r="N216" s="950"/>
      <c r="O216" s="950"/>
      <c r="P216" s="950"/>
    </row>
    <row r="217" spans="13:16" ht="14.25">
      <c r="M217" s="950"/>
      <c r="N217" s="950"/>
      <c r="O217" s="950"/>
      <c r="P217" s="950"/>
    </row>
    <row r="218" spans="13:16" ht="14.25">
      <c r="M218" s="950"/>
      <c r="N218" s="950"/>
      <c r="O218" s="950"/>
      <c r="P218" s="950"/>
    </row>
    <row r="219" spans="13:16" ht="14.25">
      <c r="M219" s="950"/>
      <c r="N219" s="950"/>
      <c r="O219" s="950"/>
      <c r="P219" s="950"/>
    </row>
    <row r="220" spans="13:16" ht="14.25">
      <c r="M220" s="950"/>
      <c r="N220" s="950"/>
      <c r="O220" s="950"/>
      <c r="P220" s="950"/>
    </row>
    <row r="221" spans="13:16" ht="14.25">
      <c r="M221" s="950"/>
      <c r="N221" s="950"/>
      <c r="O221" s="950"/>
      <c r="P221" s="950"/>
    </row>
    <row r="222" spans="13:16" ht="14.25">
      <c r="M222" s="950"/>
      <c r="N222" s="950"/>
      <c r="O222" s="950"/>
      <c r="P222" s="950"/>
    </row>
    <row r="223" spans="13:16" ht="14.25">
      <c r="M223" s="950"/>
      <c r="N223" s="950"/>
      <c r="O223" s="950"/>
      <c r="P223" s="950"/>
    </row>
    <row r="224" spans="13:16" ht="14.25">
      <c r="M224" s="950"/>
      <c r="N224" s="950"/>
      <c r="O224" s="950"/>
      <c r="P224" s="950"/>
    </row>
    <row r="225" spans="13:16" ht="14.25">
      <c r="M225" s="950"/>
      <c r="N225" s="950"/>
      <c r="O225" s="950"/>
      <c r="P225" s="950"/>
    </row>
    <row r="226" spans="13:16" ht="14.25">
      <c r="M226" s="950"/>
      <c r="N226" s="950"/>
      <c r="O226" s="950"/>
      <c r="P226" s="950"/>
    </row>
    <row r="227" spans="13:16" ht="14.25">
      <c r="M227" s="950"/>
      <c r="N227" s="950"/>
      <c r="O227" s="950"/>
      <c r="P227" s="950"/>
    </row>
    <row r="228" spans="13:16" ht="14.25">
      <c r="M228" s="950"/>
      <c r="N228" s="950"/>
      <c r="O228" s="950"/>
      <c r="P228" s="950"/>
    </row>
    <row r="229" spans="13:16" ht="14.25">
      <c r="M229" s="950"/>
      <c r="N229" s="950"/>
      <c r="O229" s="950"/>
      <c r="P229" s="950"/>
    </row>
    <row r="230" spans="13:16" ht="14.25">
      <c r="M230" s="950"/>
      <c r="N230" s="950"/>
      <c r="O230" s="950"/>
      <c r="P230" s="950"/>
    </row>
    <row r="231" spans="13:16" ht="14.25">
      <c r="M231" s="950"/>
      <c r="N231" s="950"/>
      <c r="O231" s="950"/>
      <c r="P231" s="950"/>
    </row>
    <row r="232" spans="13:16" ht="14.25">
      <c r="M232" s="950"/>
      <c r="N232" s="950"/>
      <c r="O232" s="950"/>
      <c r="P232" s="950"/>
    </row>
    <row r="233" spans="13:16" ht="14.25">
      <c r="M233" s="950"/>
      <c r="N233" s="950"/>
      <c r="O233" s="950"/>
      <c r="P233" s="950"/>
    </row>
    <row r="234" spans="13:16" ht="14.25">
      <c r="M234" s="950"/>
      <c r="N234" s="950"/>
      <c r="O234" s="950"/>
      <c r="P234" s="950"/>
    </row>
    <row r="235" spans="13:16" ht="14.25">
      <c r="M235" s="950"/>
      <c r="N235" s="950"/>
      <c r="O235" s="950"/>
      <c r="P235" s="950"/>
    </row>
    <row r="236" spans="13:16" ht="14.25">
      <c r="M236" s="950"/>
      <c r="N236" s="950"/>
      <c r="O236" s="950"/>
      <c r="P236" s="950"/>
    </row>
    <row r="237" spans="13:16" ht="14.25">
      <c r="M237" s="950"/>
      <c r="N237" s="950"/>
      <c r="O237" s="950"/>
      <c r="P237" s="950"/>
    </row>
    <row r="238" spans="13:16" ht="14.25">
      <c r="M238" s="950"/>
      <c r="N238" s="950"/>
      <c r="O238" s="950"/>
      <c r="P238" s="950"/>
    </row>
    <row r="239" spans="13:16" ht="14.25">
      <c r="M239" s="950"/>
      <c r="N239" s="950"/>
      <c r="O239" s="950"/>
      <c r="P239" s="950"/>
    </row>
    <row r="240" spans="13:16" ht="14.25">
      <c r="M240" s="950"/>
      <c r="N240" s="950"/>
      <c r="O240" s="950"/>
      <c r="P240" s="950"/>
    </row>
    <row r="241" spans="13:16" ht="14.25">
      <c r="M241" s="950"/>
      <c r="N241" s="950"/>
      <c r="O241" s="950"/>
      <c r="P241" s="950"/>
    </row>
    <row r="242" spans="13:16" ht="14.25">
      <c r="M242" s="950"/>
      <c r="N242" s="950"/>
      <c r="O242" s="950"/>
      <c r="P242" s="950"/>
    </row>
    <row r="243" spans="13:16" ht="14.25">
      <c r="M243" s="950"/>
      <c r="N243" s="950"/>
      <c r="O243" s="950"/>
      <c r="P243" s="950"/>
    </row>
    <row r="244" spans="13:16" ht="14.25">
      <c r="M244" s="950"/>
      <c r="N244" s="950"/>
      <c r="O244" s="950"/>
      <c r="P244" s="950"/>
    </row>
    <row r="245" spans="13:16" ht="14.25">
      <c r="M245" s="950"/>
      <c r="N245" s="950"/>
      <c r="O245" s="950"/>
      <c r="P245" s="950"/>
    </row>
    <row r="246" spans="13:16" ht="14.25">
      <c r="M246" s="950"/>
      <c r="N246" s="950"/>
      <c r="O246" s="950"/>
      <c r="P246" s="950"/>
    </row>
    <row r="247" spans="13:16" ht="14.25">
      <c r="M247" s="950"/>
      <c r="N247" s="950"/>
      <c r="O247" s="950"/>
      <c r="P247" s="950"/>
    </row>
    <row r="248" spans="13:16" ht="14.25">
      <c r="M248" s="950"/>
      <c r="N248" s="950"/>
      <c r="O248" s="950"/>
      <c r="P248" s="950"/>
    </row>
    <row r="249" spans="13:16" ht="14.25">
      <c r="M249" s="950"/>
      <c r="N249" s="950"/>
      <c r="O249" s="950"/>
      <c r="P249" s="950"/>
    </row>
    <row r="250" spans="13:16" ht="14.25">
      <c r="M250" s="950"/>
      <c r="N250" s="950"/>
      <c r="O250" s="950"/>
      <c r="P250" s="950"/>
    </row>
    <row r="251" spans="13:16" ht="14.25">
      <c r="M251" s="950"/>
      <c r="N251" s="950"/>
      <c r="O251" s="950"/>
      <c r="P251" s="950"/>
    </row>
    <row r="252" spans="13:16" ht="14.25">
      <c r="M252" s="950"/>
      <c r="N252" s="950"/>
      <c r="O252" s="950"/>
      <c r="P252" s="950"/>
    </row>
    <row r="253" spans="13:16" ht="14.25">
      <c r="M253" s="950"/>
      <c r="N253" s="950"/>
      <c r="O253" s="950"/>
      <c r="P253" s="950"/>
    </row>
    <row r="254" spans="13:16" ht="14.25">
      <c r="M254" s="950"/>
      <c r="N254" s="950"/>
      <c r="O254" s="950"/>
      <c r="P254" s="950"/>
    </row>
    <row r="255" spans="13:16" ht="14.25">
      <c r="M255" s="950"/>
      <c r="N255" s="950"/>
      <c r="O255" s="950"/>
      <c r="P255" s="950"/>
    </row>
    <row r="256" spans="13:16" ht="14.25">
      <c r="M256" s="950"/>
      <c r="N256" s="950"/>
      <c r="O256" s="950"/>
      <c r="P256" s="950"/>
    </row>
    <row r="257" spans="13:16" ht="14.25">
      <c r="M257" s="950"/>
      <c r="N257" s="950"/>
      <c r="O257" s="950"/>
      <c r="P257" s="950"/>
    </row>
    <row r="258" spans="13:16" ht="14.25">
      <c r="M258" s="950"/>
      <c r="N258" s="950"/>
      <c r="O258" s="950"/>
      <c r="P258" s="950"/>
    </row>
    <row r="259" spans="13:16" ht="14.25">
      <c r="M259" s="950"/>
      <c r="N259" s="950"/>
      <c r="O259" s="950"/>
      <c r="P259" s="950"/>
    </row>
    <row r="260" spans="13:16" ht="14.25">
      <c r="M260" s="950"/>
      <c r="N260" s="950"/>
      <c r="O260" s="950"/>
      <c r="P260" s="950"/>
    </row>
    <row r="261" spans="13:16" ht="14.25">
      <c r="M261" s="950"/>
      <c r="N261" s="950"/>
      <c r="O261" s="950"/>
      <c r="P261" s="950"/>
    </row>
    <row r="262" spans="13:16" ht="14.25">
      <c r="M262" s="950"/>
      <c r="N262" s="950"/>
      <c r="O262" s="950"/>
      <c r="P262" s="950"/>
    </row>
    <row r="263" spans="13:16" ht="14.25">
      <c r="M263" s="950"/>
      <c r="N263" s="950"/>
      <c r="O263" s="950"/>
      <c r="P263" s="950"/>
    </row>
    <row r="264" spans="13:16" ht="14.25">
      <c r="M264" s="950"/>
      <c r="N264" s="950"/>
      <c r="O264" s="950"/>
      <c r="P264" s="950"/>
    </row>
    <row r="265" spans="13:16" ht="14.25">
      <c r="M265" s="950"/>
      <c r="N265" s="950"/>
      <c r="O265" s="950"/>
      <c r="P265" s="950"/>
    </row>
    <row r="266" spans="13:16" ht="14.25">
      <c r="M266" s="950"/>
      <c r="N266" s="950"/>
      <c r="O266" s="950"/>
      <c r="P266" s="950"/>
    </row>
    <row r="267" spans="13:16" ht="14.25">
      <c r="M267" s="950"/>
      <c r="N267" s="950"/>
      <c r="O267" s="950"/>
      <c r="P267" s="950"/>
    </row>
    <row r="268" spans="13:16" ht="14.25">
      <c r="M268" s="950"/>
      <c r="N268" s="950"/>
      <c r="O268" s="950"/>
      <c r="P268" s="950"/>
    </row>
    <row r="269" spans="13:16" ht="14.25">
      <c r="M269" s="950"/>
      <c r="N269" s="950"/>
      <c r="O269" s="950"/>
      <c r="P269" s="950"/>
    </row>
    <row r="270" spans="13:16" ht="14.25">
      <c r="M270" s="950"/>
      <c r="N270" s="950"/>
      <c r="O270" s="950"/>
      <c r="P270" s="950"/>
    </row>
    <row r="271" spans="13:16" ht="14.25">
      <c r="M271" s="950"/>
      <c r="N271" s="950"/>
      <c r="O271" s="950"/>
      <c r="P271" s="950"/>
    </row>
    <row r="272" spans="13:16" ht="14.25">
      <c r="M272" s="950"/>
      <c r="N272" s="950"/>
      <c r="O272" s="950"/>
      <c r="P272" s="950"/>
    </row>
    <row r="273" spans="13:16" ht="14.25">
      <c r="M273" s="950"/>
      <c r="N273" s="950"/>
      <c r="O273" s="950"/>
      <c r="P273" s="950"/>
    </row>
    <row r="274" spans="13:16" ht="14.25">
      <c r="M274" s="950"/>
      <c r="N274" s="950"/>
      <c r="O274" s="950"/>
      <c r="P274" s="950"/>
    </row>
    <row r="275" spans="13:16" ht="14.25">
      <c r="M275" s="950"/>
      <c r="N275" s="950"/>
      <c r="O275" s="950"/>
      <c r="P275" s="950"/>
    </row>
    <row r="276" spans="13:16" ht="14.25">
      <c r="M276" s="950"/>
      <c r="N276" s="950"/>
      <c r="O276" s="950"/>
      <c r="P276" s="950"/>
    </row>
    <row r="277" spans="13:16" ht="14.25">
      <c r="M277" s="950"/>
      <c r="N277" s="950"/>
      <c r="O277" s="950"/>
      <c r="P277" s="950"/>
    </row>
    <row r="278" spans="13:16" ht="14.25">
      <c r="M278" s="950"/>
      <c r="N278" s="950"/>
      <c r="O278" s="950"/>
      <c r="P278" s="950"/>
    </row>
    <row r="279" spans="13:16" ht="14.25">
      <c r="M279" s="950"/>
      <c r="N279" s="950"/>
      <c r="O279" s="950"/>
      <c r="P279" s="950"/>
    </row>
    <row r="280" spans="13:16" ht="14.25">
      <c r="M280" s="950"/>
      <c r="N280" s="950"/>
      <c r="O280" s="950"/>
      <c r="P280" s="950"/>
    </row>
    <row r="281" spans="13:16" ht="14.25">
      <c r="M281" s="950"/>
      <c r="N281" s="950"/>
      <c r="O281" s="950"/>
      <c r="P281" s="950"/>
    </row>
    <row r="282" spans="13:16" ht="14.25">
      <c r="M282" s="950"/>
      <c r="N282" s="950"/>
      <c r="O282" s="950"/>
      <c r="P282" s="950"/>
    </row>
    <row r="283" spans="13:16" ht="14.25">
      <c r="M283" s="950"/>
      <c r="N283" s="950"/>
      <c r="O283" s="950"/>
      <c r="P283" s="950"/>
    </row>
    <row r="284" spans="13:16" ht="14.25">
      <c r="M284" s="950"/>
      <c r="N284" s="950"/>
      <c r="O284" s="950"/>
      <c r="P284" s="950"/>
    </row>
    <row r="285" spans="13:16" ht="14.25">
      <c r="M285" s="950"/>
      <c r="N285" s="950"/>
      <c r="O285" s="950"/>
      <c r="P285" s="950"/>
    </row>
    <row r="286" spans="13:16" ht="14.25">
      <c r="M286" s="950"/>
      <c r="N286" s="950"/>
      <c r="O286" s="950"/>
      <c r="P286" s="950"/>
    </row>
    <row r="287" spans="13:16" ht="14.25">
      <c r="M287" s="950"/>
      <c r="N287" s="950"/>
      <c r="O287" s="950"/>
      <c r="P287" s="950"/>
    </row>
    <row r="288" spans="13:16" ht="14.25">
      <c r="M288" s="950"/>
      <c r="N288" s="950"/>
      <c r="O288" s="950"/>
      <c r="P288" s="950"/>
    </row>
    <row r="289" spans="13:16" ht="14.25">
      <c r="M289" s="950"/>
      <c r="N289" s="950"/>
      <c r="O289" s="950"/>
      <c r="P289" s="950"/>
    </row>
    <row r="290" spans="13:16" ht="14.25">
      <c r="M290" s="950"/>
      <c r="N290" s="950"/>
      <c r="O290" s="950"/>
      <c r="P290" s="950"/>
    </row>
    <row r="291" spans="13:16" ht="14.25">
      <c r="M291" s="950"/>
      <c r="N291" s="950"/>
      <c r="O291" s="950"/>
      <c r="P291" s="950"/>
    </row>
    <row r="292" spans="13:16" ht="14.25">
      <c r="M292" s="950"/>
      <c r="N292" s="950"/>
      <c r="O292" s="950"/>
      <c r="P292" s="950"/>
    </row>
    <row r="293" spans="13:16" ht="14.25">
      <c r="M293" s="950"/>
      <c r="N293" s="950"/>
      <c r="O293" s="950"/>
      <c r="P293" s="950"/>
    </row>
    <row r="294" spans="13:16" ht="14.25">
      <c r="M294" s="950"/>
      <c r="N294" s="950"/>
      <c r="O294" s="950"/>
      <c r="P294" s="950"/>
    </row>
    <row r="295" spans="13:16" ht="14.25">
      <c r="M295" s="950"/>
      <c r="N295" s="950"/>
      <c r="O295" s="950"/>
      <c r="P295" s="950"/>
    </row>
    <row r="296" spans="13:16" ht="14.25">
      <c r="M296" s="950"/>
      <c r="N296" s="950"/>
      <c r="O296" s="950"/>
      <c r="P296" s="950"/>
    </row>
    <row r="297" spans="13:16" ht="14.25">
      <c r="M297" s="950"/>
      <c r="N297" s="950"/>
      <c r="O297" s="950"/>
      <c r="P297" s="950"/>
    </row>
    <row r="298" spans="13:16" ht="14.25">
      <c r="M298" s="950"/>
      <c r="N298" s="950"/>
      <c r="O298" s="950"/>
      <c r="P298" s="950"/>
    </row>
    <row r="299" spans="13:16" ht="14.25">
      <c r="M299" s="950"/>
      <c r="N299" s="950"/>
      <c r="O299" s="950"/>
      <c r="P299" s="950"/>
    </row>
    <row r="300" spans="13:16" ht="14.25">
      <c r="M300" s="950"/>
      <c r="N300" s="950"/>
      <c r="O300" s="950"/>
      <c r="P300" s="950"/>
    </row>
    <row r="301" spans="13:16" ht="14.25">
      <c r="M301" s="950"/>
      <c r="N301" s="950"/>
      <c r="O301" s="950"/>
      <c r="P301" s="950"/>
    </row>
    <row r="302" spans="13:16" ht="14.25">
      <c r="M302" s="950"/>
      <c r="N302" s="950"/>
      <c r="O302" s="950"/>
      <c r="P302" s="950"/>
    </row>
    <row r="303" spans="13:16" ht="14.25">
      <c r="M303" s="950"/>
      <c r="N303" s="950"/>
      <c r="O303" s="950"/>
      <c r="P303" s="950"/>
    </row>
    <row r="304" spans="13:16" ht="14.25">
      <c r="M304" s="950"/>
      <c r="N304" s="950"/>
      <c r="O304" s="950"/>
      <c r="P304" s="950"/>
    </row>
    <row r="305" spans="13:16" ht="14.25">
      <c r="M305" s="950"/>
      <c r="N305" s="950"/>
      <c r="O305" s="950"/>
      <c r="P305" s="950"/>
    </row>
    <row r="306" spans="13:16" ht="14.25">
      <c r="M306" s="950"/>
      <c r="N306" s="950"/>
      <c r="O306" s="950"/>
      <c r="P306" s="950"/>
    </row>
    <row r="307" spans="13:16" ht="14.25">
      <c r="M307" s="950"/>
      <c r="N307" s="950"/>
      <c r="O307" s="950"/>
      <c r="P307" s="950"/>
    </row>
    <row r="308" spans="13:16" ht="14.25">
      <c r="M308" s="950"/>
      <c r="N308" s="950"/>
      <c r="O308" s="950"/>
      <c r="P308" s="950"/>
    </row>
    <row r="309" spans="13:16" ht="14.25">
      <c r="M309" s="950"/>
      <c r="N309" s="950"/>
      <c r="O309" s="950"/>
      <c r="P309" s="950"/>
    </row>
    <row r="310" spans="13:16" ht="14.25">
      <c r="M310" s="950"/>
      <c r="N310" s="950"/>
      <c r="O310" s="950"/>
      <c r="P310" s="950"/>
    </row>
    <row r="311" spans="13:16" ht="14.25">
      <c r="M311" s="950"/>
      <c r="N311" s="950"/>
      <c r="O311" s="950"/>
      <c r="P311" s="950"/>
    </row>
    <row r="312" spans="13:16" ht="14.25">
      <c r="M312" s="950"/>
      <c r="N312" s="950"/>
      <c r="O312" s="950"/>
      <c r="P312" s="950"/>
    </row>
    <row r="313" spans="13:16" ht="14.25">
      <c r="M313" s="950"/>
      <c r="N313" s="950"/>
      <c r="O313" s="950"/>
      <c r="P313" s="950"/>
    </row>
    <row r="314" spans="13:16" ht="14.25">
      <c r="M314" s="950"/>
      <c r="N314" s="950"/>
      <c r="O314" s="950"/>
      <c r="P314" s="950"/>
    </row>
    <row r="315" spans="13:16" ht="14.25">
      <c r="M315" s="950"/>
      <c r="N315" s="950"/>
      <c r="O315" s="950"/>
      <c r="P315" s="950"/>
    </row>
    <row r="316" spans="13:16" ht="14.25">
      <c r="M316" s="950"/>
      <c r="N316" s="950"/>
      <c r="O316" s="950"/>
      <c r="P316" s="950"/>
    </row>
    <row r="317" spans="13:16" ht="14.25">
      <c r="M317" s="950"/>
      <c r="N317" s="950"/>
      <c r="O317" s="950"/>
      <c r="P317" s="950"/>
    </row>
    <row r="318" spans="13:16" ht="14.25">
      <c r="M318" s="950"/>
      <c r="N318" s="950"/>
      <c r="O318" s="950"/>
      <c r="P318" s="950"/>
    </row>
    <row r="319" spans="13:16" ht="14.25">
      <c r="M319" s="950"/>
      <c r="N319" s="950"/>
      <c r="O319" s="950"/>
      <c r="P319" s="950"/>
    </row>
    <row r="320" spans="13:16" ht="14.25">
      <c r="M320" s="950"/>
      <c r="N320" s="950"/>
      <c r="O320" s="950"/>
      <c r="P320" s="950"/>
    </row>
    <row r="321" spans="13:16" ht="14.25">
      <c r="M321" s="950"/>
      <c r="N321" s="950"/>
      <c r="O321" s="950"/>
      <c r="P321" s="950"/>
    </row>
    <row r="322" spans="13:16" ht="14.25">
      <c r="M322" s="950"/>
      <c r="N322" s="950"/>
      <c r="O322" s="950"/>
      <c r="P322" s="950"/>
    </row>
    <row r="323" spans="13:16" ht="14.25">
      <c r="M323" s="950"/>
      <c r="N323" s="950"/>
      <c r="O323" s="950"/>
      <c r="P323" s="950"/>
    </row>
    <row r="324" spans="13:16" ht="14.25">
      <c r="M324" s="950"/>
      <c r="N324" s="950"/>
      <c r="O324" s="950"/>
      <c r="P324" s="950"/>
    </row>
    <row r="325" spans="13:16" ht="14.25">
      <c r="M325" s="950"/>
      <c r="N325" s="950"/>
      <c r="O325" s="950"/>
      <c r="P325" s="950"/>
    </row>
    <row r="326" spans="13:16" ht="14.25">
      <c r="M326" s="950"/>
      <c r="N326" s="950"/>
      <c r="O326" s="950"/>
      <c r="P326" s="950"/>
    </row>
    <row r="327" spans="13:16" ht="14.25">
      <c r="M327" s="950"/>
      <c r="N327" s="950"/>
      <c r="O327" s="950"/>
      <c r="P327" s="950"/>
    </row>
    <row r="328" spans="13:16" ht="14.25">
      <c r="M328" s="950"/>
      <c r="N328" s="950"/>
      <c r="O328" s="950"/>
      <c r="P328" s="950"/>
    </row>
    <row r="329" spans="13:16" ht="14.25">
      <c r="M329" s="950"/>
      <c r="N329" s="950"/>
      <c r="O329" s="950"/>
      <c r="P329" s="950"/>
    </row>
    <row r="330" spans="13:16" ht="14.25">
      <c r="M330" s="950"/>
      <c r="N330" s="950"/>
      <c r="O330" s="950"/>
      <c r="P330" s="950"/>
    </row>
    <row r="331" spans="13:16" ht="14.25">
      <c r="M331" s="950"/>
      <c r="N331" s="950"/>
      <c r="O331" s="950"/>
      <c r="P331" s="950"/>
    </row>
    <row r="332" spans="13:16" ht="14.25">
      <c r="M332" s="950"/>
      <c r="N332" s="950"/>
      <c r="O332" s="950"/>
      <c r="P332" s="950"/>
    </row>
    <row r="333" spans="13:16" ht="14.25">
      <c r="M333" s="950"/>
      <c r="N333" s="950"/>
      <c r="O333" s="950"/>
      <c r="P333" s="950"/>
    </row>
    <row r="334" spans="13:16" ht="14.25">
      <c r="M334" s="950"/>
      <c r="N334" s="950"/>
      <c r="O334" s="950"/>
      <c r="P334" s="950"/>
    </row>
    <row r="335" spans="13:16" ht="14.25">
      <c r="M335" s="950"/>
      <c r="N335" s="950"/>
      <c r="O335" s="950"/>
      <c r="P335" s="950"/>
    </row>
    <row r="336" spans="13:16" ht="14.25">
      <c r="M336" s="950"/>
      <c r="N336" s="950"/>
      <c r="O336" s="950"/>
      <c r="P336" s="950"/>
    </row>
    <row r="337" spans="13:16" ht="14.25">
      <c r="M337" s="950"/>
      <c r="N337" s="950"/>
      <c r="O337" s="950"/>
      <c r="P337" s="950"/>
    </row>
    <row r="338" spans="13:16" ht="14.25">
      <c r="M338" s="950"/>
      <c r="N338" s="950"/>
      <c r="O338" s="950"/>
      <c r="P338" s="950"/>
    </row>
    <row r="339" spans="13:16" ht="14.25">
      <c r="M339" s="950"/>
      <c r="N339" s="950"/>
      <c r="O339" s="950"/>
      <c r="P339" s="950"/>
    </row>
    <row r="340" spans="13:16" ht="14.25">
      <c r="M340" s="950"/>
      <c r="N340" s="950"/>
      <c r="O340" s="950"/>
      <c r="P340" s="950"/>
    </row>
    <row r="341" spans="13:16" ht="14.25">
      <c r="M341" s="950"/>
      <c r="N341" s="950"/>
      <c r="O341" s="950"/>
      <c r="P341" s="950"/>
    </row>
    <row r="342" spans="13:16" ht="14.25">
      <c r="M342" s="950"/>
      <c r="N342" s="950"/>
      <c r="O342" s="950"/>
      <c r="P342" s="950"/>
    </row>
    <row r="343" spans="13:16" ht="14.25">
      <c r="M343" s="950"/>
      <c r="N343" s="950"/>
      <c r="O343" s="950"/>
      <c r="P343" s="950"/>
    </row>
    <row r="344" spans="13:16" ht="14.25">
      <c r="M344" s="950"/>
      <c r="N344" s="950"/>
      <c r="O344" s="950"/>
      <c r="P344" s="950"/>
    </row>
    <row r="345" spans="13:16" ht="14.25">
      <c r="M345" s="950"/>
      <c r="N345" s="950"/>
      <c r="O345" s="950"/>
      <c r="P345" s="950"/>
    </row>
    <row r="346" spans="13:16" ht="14.25">
      <c r="M346" s="950"/>
      <c r="N346" s="950"/>
      <c r="O346" s="950"/>
      <c r="P346" s="950"/>
    </row>
    <row r="347" spans="13:16" ht="14.25">
      <c r="M347" s="950"/>
      <c r="N347" s="950"/>
      <c r="O347" s="950"/>
      <c r="P347" s="950"/>
    </row>
    <row r="348" spans="13:16" ht="14.25">
      <c r="M348" s="950"/>
      <c r="N348" s="950"/>
      <c r="O348" s="950"/>
      <c r="P348" s="950"/>
    </row>
    <row r="349" spans="13:16" ht="14.25">
      <c r="M349" s="950"/>
      <c r="N349" s="950"/>
      <c r="O349" s="950"/>
      <c r="P349" s="950"/>
    </row>
    <row r="350" spans="13:16" ht="14.25">
      <c r="M350" s="950"/>
      <c r="N350" s="950"/>
      <c r="O350" s="950"/>
      <c r="P350" s="950"/>
    </row>
    <row r="351" spans="13:16" ht="14.25">
      <c r="M351" s="950"/>
      <c r="N351" s="950"/>
      <c r="O351" s="950"/>
      <c r="P351" s="950"/>
    </row>
    <row r="352" spans="13:16" ht="14.25">
      <c r="M352" s="950"/>
      <c r="N352" s="950"/>
      <c r="O352" s="950"/>
      <c r="P352" s="950"/>
    </row>
    <row r="353" spans="13:16" ht="14.25">
      <c r="M353" s="950"/>
      <c r="N353" s="950"/>
      <c r="O353" s="950"/>
      <c r="P353" s="950"/>
    </row>
    <row r="354" spans="13:16" ht="14.25">
      <c r="M354" s="950"/>
      <c r="N354" s="950"/>
      <c r="O354" s="950"/>
      <c r="P354" s="950"/>
    </row>
    <row r="355" spans="13:16" ht="14.25">
      <c r="M355" s="950"/>
      <c r="N355" s="950"/>
      <c r="O355" s="950"/>
      <c r="P355" s="950"/>
    </row>
    <row r="356" spans="13:16" ht="14.25">
      <c r="M356" s="950"/>
      <c r="N356" s="950"/>
      <c r="O356" s="950"/>
      <c r="P356" s="950"/>
    </row>
    <row r="357" spans="13:16" ht="14.25">
      <c r="M357" s="950"/>
      <c r="N357" s="950"/>
      <c r="O357" s="950"/>
      <c r="P357" s="950"/>
    </row>
    <row r="358" spans="13:16" ht="14.25">
      <c r="M358" s="950"/>
      <c r="N358" s="950"/>
      <c r="O358" s="950"/>
      <c r="P358" s="950"/>
    </row>
    <row r="359" spans="13:16" ht="14.25">
      <c r="M359" s="950"/>
      <c r="N359" s="950"/>
      <c r="O359" s="950"/>
      <c r="P359" s="950"/>
    </row>
    <row r="360" spans="13:16" ht="14.25">
      <c r="M360" s="950"/>
      <c r="N360" s="950"/>
      <c r="O360" s="950"/>
      <c r="P360" s="950"/>
    </row>
    <row r="361" spans="13:16" ht="14.25">
      <c r="M361" s="950"/>
      <c r="N361" s="950"/>
      <c r="O361" s="950"/>
      <c r="P361" s="950"/>
    </row>
    <row r="362" spans="13:16" ht="14.25">
      <c r="M362" s="950"/>
      <c r="N362" s="950"/>
      <c r="O362" s="950"/>
      <c r="P362" s="950"/>
    </row>
    <row r="363" spans="13:16" ht="14.25">
      <c r="M363" s="950"/>
      <c r="N363" s="950"/>
      <c r="O363" s="950"/>
      <c r="P363" s="950"/>
    </row>
    <row r="364" spans="13:16" ht="14.25">
      <c r="M364" s="950"/>
      <c r="N364" s="950"/>
      <c r="O364" s="950"/>
      <c r="P364" s="950"/>
    </row>
    <row r="365" spans="13:16" ht="14.25">
      <c r="M365" s="950"/>
      <c r="N365" s="950"/>
      <c r="O365" s="950"/>
      <c r="P365" s="950"/>
    </row>
    <row r="366" spans="13:16" ht="14.25">
      <c r="M366" s="950"/>
      <c r="N366" s="950"/>
      <c r="O366" s="950"/>
      <c r="P366" s="950"/>
    </row>
    <row r="367" spans="13:16" ht="14.25">
      <c r="M367" s="950"/>
      <c r="N367" s="950"/>
      <c r="O367" s="950"/>
      <c r="P367" s="950"/>
    </row>
    <row r="368" spans="13:16" ht="14.25">
      <c r="M368" s="950"/>
      <c r="N368" s="950"/>
      <c r="O368" s="950"/>
      <c r="P368" s="950"/>
    </row>
    <row r="369" spans="13:16" ht="14.25">
      <c r="M369" s="950"/>
      <c r="N369" s="950"/>
      <c r="O369" s="950"/>
      <c r="P369" s="950"/>
    </row>
    <row r="370" spans="13:16" ht="14.25">
      <c r="M370" s="950"/>
      <c r="N370" s="950"/>
      <c r="O370" s="950"/>
      <c r="P370" s="950"/>
    </row>
    <row r="371" spans="13:16" ht="14.25">
      <c r="M371" s="950"/>
      <c r="N371" s="950"/>
      <c r="O371" s="950"/>
      <c r="P371" s="950"/>
    </row>
    <row r="372" spans="13:16" ht="14.25">
      <c r="M372" s="950"/>
      <c r="N372" s="950"/>
      <c r="O372" s="950"/>
      <c r="P372" s="950"/>
    </row>
    <row r="373" spans="13:16" ht="14.25">
      <c r="M373" s="950"/>
      <c r="N373" s="950"/>
      <c r="O373" s="950"/>
      <c r="P373" s="950"/>
    </row>
    <row r="374" spans="13:16" ht="14.25">
      <c r="M374" s="950"/>
      <c r="N374" s="950"/>
      <c r="O374" s="950"/>
      <c r="P374" s="950"/>
    </row>
    <row r="375" spans="13:16" ht="14.25">
      <c r="M375" s="950"/>
      <c r="N375" s="950"/>
      <c r="O375" s="950"/>
      <c r="P375" s="950"/>
    </row>
    <row r="376" spans="13:16" ht="14.25">
      <c r="M376" s="950"/>
      <c r="N376" s="950"/>
      <c r="O376" s="950"/>
      <c r="P376" s="950"/>
    </row>
    <row r="377" spans="13:16" ht="14.25">
      <c r="M377" s="950"/>
      <c r="N377" s="950"/>
      <c r="O377" s="950"/>
      <c r="P377" s="950"/>
    </row>
    <row r="378" spans="13:16" ht="14.25">
      <c r="M378" s="950"/>
      <c r="N378" s="950"/>
      <c r="O378" s="950"/>
      <c r="P378" s="950"/>
    </row>
    <row r="379" spans="13:16" ht="14.25">
      <c r="M379" s="950"/>
      <c r="N379" s="950"/>
      <c r="O379" s="950"/>
      <c r="P379" s="950"/>
    </row>
    <row r="380" spans="13:16" ht="14.25">
      <c r="M380" s="950"/>
      <c r="N380" s="950"/>
      <c r="O380" s="950"/>
      <c r="P380" s="950"/>
    </row>
    <row r="381" spans="13:16" ht="14.25">
      <c r="M381" s="950"/>
      <c r="N381" s="950"/>
      <c r="O381" s="950"/>
      <c r="P381" s="950"/>
    </row>
    <row r="382" spans="13:16" ht="14.25">
      <c r="M382" s="950"/>
      <c r="N382" s="950"/>
      <c r="O382" s="950"/>
      <c r="P382" s="950"/>
    </row>
    <row r="383" spans="13:16" ht="14.25">
      <c r="M383" s="950"/>
      <c r="N383" s="950"/>
      <c r="O383" s="950"/>
      <c r="P383" s="950"/>
    </row>
    <row r="384" spans="13:16" ht="14.25">
      <c r="M384" s="950"/>
      <c r="N384" s="950"/>
      <c r="O384" s="950"/>
      <c r="P384" s="950"/>
    </row>
    <row r="385" spans="13:16" ht="14.25">
      <c r="M385" s="950"/>
      <c r="N385" s="950"/>
      <c r="O385" s="950"/>
      <c r="P385" s="950"/>
    </row>
    <row r="386" spans="13:16" ht="14.25">
      <c r="M386" s="950"/>
      <c r="N386" s="950"/>
      <c r="O386" s="950"/>
      <c r="P386" s="950"/>
    </row>
    <row r="387" spans="13:16" ht="14.25">
      <c r="M387" s="950"/>
      <c r="N387" s="950"/>
      <c r="O387" s="950"/>
      <c r="P387" s="950"/>
    </row>
    <row r="388" spans="13:16" ht="14.25">
      <c r="M388" s="950"/>
      <c r="N388" s="950"/>
      <c r="O388" s="950"/>
      <c r="P388" s="950"/>
    </row>
    <row r="389" spans="13:16" ht="14.25">
      <c r="M389" s="950"/>
      <c r="N389" s="950"/>
      <c r="O389" s="950"/>
      <c r="P389" s="950"/>
    </row>
    <row r="390" spans="13:16" ht="14.25">
      <c r="M390" s="950"/>
      <c r="N390" s="950"/>
      <c r="O390" s="950"/>
      <c r="P390" s="950"/>
    </row>
    <row r="391" spans="13:16" ht="14.25">
      <c r="M391" s="950"/>
      <c r="N391" s="950"/>
      <c r="O391" s="950"/>
      <c r="P391" s="950"/>
    </row>
    <row r="392" spans="13:16" ht="14.25">
      <c r="M392" s="950"/>
      <c r="N392" s="950"/>
      <c r="O392" s="950"/>
      <c r="P392" s="950"/>
    </row>
    <row r="393" spans="13:16" ht="14.25">
      <c r="M393" s="950"/>
      <c r="N393" s="950"/>
      <c r="O393" s="950"/>
      <c r="P393" s="950"/>
    </row>
    <row r="394" spans="13:16" ht="14.25">
      <c r="M394" s="950"/>
      <c r="N394" s="950"/>
      <c r="O394" s="950"/>
      <c r="P394" s="950"/>
    </row>
    <row r="395" spans="13:16" ht="14.25">
      <c r="M395" s="950"/>
      <c r="N395" s="950"/>
      <c r="O395" s="950"/>
      <c r="P395" s="950"/>
    </row>
    <row r="396" spans="13:16" ht="14.25">
      <c r="M396" s="950"/>
      <c r="N396" s="950"/>
      <c r="O396" s="950"/>
      <c r="P396" s="950"/>
    </row>
    <row r="397" spans="13:16" ht="14.25">
      <c r="M397" s="950"/>
      <c r="N397" s="950"/>
      <c r="O397" s="950"/>
      <c r="P397" s="950"/>
    </row>
    <row r="398" spans="13:16" ht="14.25">
      <c r="M398" s="950"/>
      <c r="N398" s="950"/>
      <c r="O398" s="950"/>
      <c r="P398" s="950"/>
    </row>
    <row r="399" spans="13:16" ht="14.25">
      <c r="M399" s="950"/>
      <c r="N399" s="950"/>
      <c r="O399" s="950"/>
      <c r="P399" s="950"/>
    </row>
    <row r="400" spans="13:16" ht="14.25">
      <c r="M400" s="950"/>
      <c r="N400" s="950"/>
      <c r="O400" s="950"/>
      <c r="P400" s="950"/>
    </row>
    <row r="401" spans="13:16" ht="14.25">
      <c r="M401" s="950"/>
      <c r="N401" s="950"/>
      <c r="O401" s="950"/>
      <c r="P401" s="950"/>
    </row>
    <row r="402" spans="13:16" ht="14.25">
      <c r="M402" s="950"/>
      <c r="N402" s="950"/>
      <c r="O402" s="950"/>
      <c r="P402" s="950"/>
    </row>
    <row r="403" spans="13:16" ht="14.25">
      <c r="M403" s="950"/>
      <c r="N403" s="950"/>
      <c r="O403" s="950"/>
      <c r="P403" s="950"/>
    </row>
    <row r="404" spans="13:16" ht="14.25">
      <c r="M404" s="950"/>
      <c r="N404" s="950"/>
      <c r="O404" s="950"/>
      <c r="P404" s="950"/>
    </row>
    <row r="405" spans="13:16" ht="14.25">
      <c r="M405" s="950"/>
      <c r="N405" s="950"/>
      <c r="O405" s="950"/>
      <c r="P405" s="950"/>
    </row>
    <row r="406" spans="13:16" ht="14.25">
      <c r="M406" s="950"/>
      <c r="N406" s="950"/>
      <c r="O406" s="950"/>
      <c r="P406" s="950"/>
    </row>
    <row r="407" spans="13:16" ht="14.25">
      <c r="M407" s="950"/>
      <c r="N407" s="950"/>
      <c r="O407" s="950"/>
      <c r="P407" s="950"/>
    </row>
    <row r="408" spans="13:16" ht="14.25">
      <c r="M408" s="950"/>
      <c r="N408" s="950"/>
      <c r="O408" s="950"/>
      <c r="P408" s="950"/>
    </row>
    <row r="409" spans="13:16" ht="14.25">
      <c r="M409" s="950"/>
      <c r="N409" s="950"/>
      <c r="O409" s="950"/>
      <c r="P409" s="950"/>
    </row>
    <row r="410" spans="13:16" ht="14.25">
      <c r="M410" s="950"/>
      <c r="N410" s="950"/>
      <c r="O410" s="950"/>
      <c r="P410" s="950"/>
    </row>
    <row r="411" spans="13:16" ht="14.25">
      <c r="M411" s="950"/>
      <c r="N411" s="950"/>
      <c r="O411" s="950"/>
      <c r="P411" s="950"/>
    </row>
    <row r="412" spans="13:16" ht="14.25">
      <c r="M412" s="950"/>
      <c r="N412" s="950"/>
      <c r="O412" s="950"/>
      <c r="P412" s="950"/>
    </row>
    <row r="413" spans="13:16" ht="14.25">
      <c r="M413" s="950"/>
      <c r="N413" s="950"/>
      <c r="O413" s="950"/>
      <c r="P413" s="950"/>
    </row>
    <row r="414" spans="13:16" ht="14.25">
      <c r="M414" s="950"/>
      <c r="N414" s="950"/>
      <c r="O414" s="950"/>
      <c r="P414" s="950"/>
    </row>
    <row r="415" spans="13:16" ht="14.25">
      <c r="M415" s="950"/>
      <c r="N415" s="950"/>
      <c r="O415" s="950"/>
      <c r="P415" s="950"/>
    </row>
    <row r="416" spans="13:16" ht="14.25">
      <c r="M416" s="950"/>
      <c r="N416" s="950"/>
      <c r="O416" s="950"/>
      <c r="P416" s="950"/>
    </row>
    <row r="417" spans="13:16" ht="14.25">
      <c r="M417" s="950"/>
      <c r="N417" s="950"/>
      <c r="O417" s="950"/>
      <c r="P417" s="950"/>
    </row>
    <row r="418" spans="13:16" ht="14.25">
      <c r="M418" s="950"/>
      <c r="N418" s="950"/>
      <c r="O418" s="950"/>
      <c r="P418" s="950"/>
    </row>
    <row r="419" spans="13:16" ht="14.25">
      <c r="M419" s="950"/>
      <c r="N419" s="950"/>
      <c r="O419" s="950"/>
      <c r="P419" s="950"/>
    </row>
    <row r="420" spans="13:16" ht="14.25">
      <c r="M420" s="950"/>
      <c r="N420" s="950"/>
      <c r="O420" s="950"/>
      <c r="P420" s="950"/>
    </row>
    <row r="421" spans="13:16" ht="14.25">
      <c r="M421" s="950"/>
      <c r="N421" s="950"/>
      <c r="O421" s="950"/>
      <c r="P421" s="950"/>
    </row>
    <row r="422" spans="13:16" ht="14.25">
      <c r="M422" s="950"/>
      <c r="N422" s="950"/>
      <c r="O422" s="950"/>
      <c r="P422" s="950"/>
    </row>
    <row r="423" spans="13:16" ht="14.25">
      <c r="M423" s="950"/>
      <c r="N423" s="950"/>
      <c r="O423" s="950"/>
      <c r="P423" s="950"/>
    </row>
    <row r="424" spans="13:16" ht="14.25">
      <c r="M424" s="950"/>
      <c r="N424" s="950"/>
      <c r="O424" s="950"/>
      <c r="P424" s="950"/>
    </row>
    <row r="425" spans="13:16" ht="14.25">
      <c r="M425" s="950"/>
      <c r="N425" s="950"/>
      <c r="O425" s="950"/>
      <c r="P425" s="950"/>
    </row>
    <row r="426" spans="13:16" ht="14.25">
      <c r="M426" s="950"/>
      <c r="N426" s="950"/>
      <c r="O426" s="950"/>
      <c r="P426" s="950"/>
    </row>
    <row r="427" spans="13:16" ht="14.25">
      <c r="M427" s="950"/>
      <c r="N427" s="950"/>
      <c r="O427" s="950"/>
      <c r="P427" s="950"/>
    </row>
    <row r="428" spans="13:16" ht="14.25">
      <c r="M428" s="950"/>
      <c r="N428" s="950"/>
      <c r="O428" s="950"/>
      <c r="P428" s="950"/>
    </row>
    <row r="429" spans="13:16" ht="14.25">
      <c r="M429" s="950"/>
      <c r="N429" s="950"/>
      <c r="O429" s="950"/>
      <c r="P429" s="950"/>
    </row>
    <row r="430" spans="13:16" ht="14.25">
      <c r="M430" s="950"/>
      <c r="N430" s="950"/>
      <c r="O430" s="950"/>
      <c r="P430" s="950"/>
    </row>
    <row r="431" spans="13:16" ht="14.25">
      <c r="M431" s="950"/>
      <c r="N431" s="950"/>
      <c r="O431" s="950"/>
      <c r="P431" s="950"/>
    </row>
    <row r="432" spans="13:16" ht="14.25">
      <c r="M432" s="950"/>
      <c r="N432" s="950"/>
      <c r="O432" s="950"/>
      <c r="P432" s="950"/>
    </row>
    <row r="433" spans="13:16" ht="14.25">
      <c r="M433" s="950"/>
      <c r="N433" s="950"/>
      <c r="O433" s="950"/>
      <c r="P433" s="950"/>
    </row>
    <row r="434" spans="13:16" ht="14.25">
      <c r="M434" s="950"/>
      <c r="N434" s="950"/>
      <c r="O434" s="950"/>
      <c r="P434" s="950"/>
    </row>
    <row r="435" spans="13:16" ht="14.25">
      <c r="M435" s="950"/>
      <c r="N435" s="950"/>
      <c r="O435" s="950"/>
      <c r="P435" s="950"/>
    </row>
    <row r="436" spans="13:16" ht="14.25">
      <c r="M436" s="950"/>
      <c r="N436" s="950"/>
      <c r="O436" s="950"/>
      <c r="P436" s="950"/>
    </row>
    <row r="437" spans="13:16" ht="14.25">
      <c r="M437" s="950"/>
      <c r="N437" s="950"/>
      <c r="O437" s="950"/>
      <c r="P437" s="950"/>
    </row>
    <row r="438" spans="13:16" ht="14.25">
      <c r="M438" s="950"/>
      <c r="N438" s="950"/>
      <c r="O438" s="950"/>
      <c r="P438" s="950"/>
    </row>
    <row r="439" spans="13:16" ht="14.25">
      <c r="M439" s="950"/>
      <c r="N439" s="950"/>
      <c r="O439" s="950"/>
      <c r="P439" s="950"/>
    </row>
    <row r="440" spans="13:16" ht="14.25">
      <c r="M440" s="950"/>
      <c r="N440" s="950"/>
      <c r="O440" s="950"/>
      <c r="P440" s="950"/>
    </row>
    <row r="441" spans="13:16" ht="14.25">
      <c r="M441" s="950"/>
      <c r="N441" s="950"/>
      <c r="O441" s="950"/>
      <c r="P441" s="950"/>
    </row>
    <row r="442" spans="13:16" ht="14.25">
      <c r="M442" s="950"/>
      <c r="N442" s="950"/>
      <c r="O442" s="950"/>
      <c r="P442" s="950"/>
    </row>
    <row r="443" spans="13:16" ht="14.25">
      <c r="M443" s="950"/>
      <c r="N443" s="950"/>
      <c r="O443" s="950"/>
      <c r="P443" s="950"/>
    </row>
    <row r="444" spans="13:16" ht="14.25">
      <c r="M444" s="950"/>
      <c r="N444" s="950"/>
      <c r="O444" s="950"/>
      <c r="P444" s="950"/>
    </row>
    <row r="445" spans="13:16" ht="14.25">
      <c r="M445" s="950"/>
      <c r="N445" s="950"/>
      <c r="O445" s="950"/>
      <c r="P445" s="950"/>
    </row>
    <row r="446" spans="13:16" ht="14.25">
      <c r="M446" s="950"/>
      <c r="N446" s="950"/>
      <c r="O446" s="950"/>
      <c r="P446" s="950"/>
    </row>
    <row r="447" spans="13:16" ht="14.25">
      <c r="M447" s="950"/>
      <c r="N447" s="950"/>
      <c r="O447" s="950"/>
      <c r="P447" s="950"/>
    </row>
  </sheetData>
  <mergeCells count="15">
    <mergeCell ref="B6:N6"/>
    <mergeCell ref="B7:N7"/>
    <mergeCell ref="B10:B11"/>
    <mergeCell ref="C10:C11"/>
    <mergeCell ref="D10:D11"/>
    <mergeCell ref="E10:E11"/>
    <mergeCell ref="F10:F11"/>
    <mergeCell ref="G10:G11"/>
    <mergeCell ref="H10:H11"/>
    <mergeCell ref="I10:I11"/>
    <mergeCell ref="J10:J11"/>
    <mergeCell ref="K10:K11"/>
    <mergeCell ref="M10:M11"/>
    <mergeCell ref="N10:N11"/>
    <mergeCell ref="L10:L11"/>
  </mergeCells>
  <hyperlinks>
    <hyperlink ref="A1" location="INDICE!A1" display="Indice"/>
  </hyperlinks>
  <printOptions horizontalCentered="1"/>
  <pageMargins left="0.19685039370078741" right="0.39370078740157483" top="0.19685039370078741" bottom="0.19685039370078741" header="0.15748031496062992" footer="0"/>
  <pageSetup paperSize="9" scale="58" orientation="landscape" r:id="rId1"/>
  <headerFooter scaleWithDoc="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J145"/>
  <sheetViews>
    <sheetView showGridLines="0" zoomScale="70" zoomScaleNormal="70" zoomScaleSheetLayoutView="80" workbookViewId="0"/>
  </sheetViews>
  <sheetFormatPr baseColWidth="10" defaultColWidth="11.42578125" defaultRowHeight="12.75"/>
  <cols>
    <col min="1" max="1" width="6.42578125" style="9" bestFit="1" customWidth="1"/>
    <col min="2" max="2" width="49" style="851" customWidth="1"/>
    <col min="3" max="34" width="12" style="851" customWidth="1"/>
    <col min="35" max="35" width="17.42578125" style="849" bestFit="1" customWidth="1"/>
    <col min="36" max="36" width="14" style="849" customWidth="1"/>
    <col min="37" max="16384" width="11.42578125" style="849"/>
  </cols>
  <sheetData>
    <row r="1" spans="1:36" ht="14.25">
      <c r="A1" s="1" t="s">
        <v>216</v>
      </c>
      <c r="B1" s="839"/>
    </row>
    <row r="2" spans="1:36" ht="15">
      <c r="A2" s="955"/>
      <c r="B2" s="4" t="s">
        <v>696</v>
      </c>
      <c r="C2" s="956"/>
      <c r="D2" s="956"/>
      <c r="E2" s="957"/>
      <c r="F2" s="956"/>
      <c r="G2" s="956"/>
      <c r="H2" s="956"/>
      <c r="I2" s="956"/>
      <c r="J2" s="956"/>
      <c r="K2" s="956"/>
      <c r="L2" s="958"/>
      <c r="M2" s="956"/>
      <c r="N2" s="956"/>
      <c r="O2" s="956"/>
      <c r="P2" s="956"/>
      <c r="Q2" s="956"/>
      <c r="R2" s="956"/>
      <c r="S2" s="956"/>
      <c r="T2" s="956"/>
      <c r="U2" s="956"/>
      <c r="V2" s="956"/>
      <c r="W2" s="956"/>
      <c r="X2" s="956"/>
      <c r="Y2" s="956"/>
      <c r="Z2" s="956"/>
      <c r="AA2" s="956"/>
      <c r="AB2" s="956"/>
      <c r="AC2" s="956"/>
      <c r="AD2" s="956"/>
    </row>
    <row r="3" spans="1:36" ht="15">
      <c r="A3" s="133"/>
      <c r="B3" s="4" t="s">
        <v>299</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9"/>
      <c r="AH3" s="959"/>
    </row>
    <row r="4" spans="1:36" s="405" customFormat="1" ht="15">
      <c r="A4" s="9"/>
      <c r="B4" s="851"/>
      <c r="C4" s="957"/>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851"/>
      <c r="AH4" s="851"/>
    </row>
    <row r="5" spans="1:36" s="405" customFormat="1" ht="13.5" thickBot="1">
      <c r="A5" s="9"/>
      <c r="B5" s="851"/>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row>
    <row r="6" spans="1:36" s="405" customFormat="1" ht="17.25" thickBot="1">
      <c r="A6" s="9"/>
      <c r="B6" s="1374" t="s">
        <v>655</v>
      </c>
      <c r="C6" s="1375"/>
      <c r="D6" s="1375"/>
      <c r="E6" s="1375"/>
      <c r="F6" s="1375"/>
      <c r="G6" s="1375"/>
      <c r="H6" s="1375"/>
      <c r="I6" s="1375"/>
      <c r="J6" s="1375"/>
      <c r="K6" s="1375"/>
      <c r="L6" s="1375"/>
      <c r="M6" s="1375"/>
      <c r="N6" s="1375"/>
      <c r="O6" s="1375"/>
      <c r="P6" s="1375"/>
      <c r="Q6" s="1375"/>
      <c r="R6" s="1375"/>
      <c r="S6" s="1375"/>
      <c r="T6" s="1375"/>
      <c r="U6" s="1375"/>
      <c r="V6" s="1375"/>
      <c r="W6" s="1375"/>
      <c r="X6" s="1375"/>
      <c r="Y6" s="1375"/>
      <c r="Z6" s="1375"/>
      <c r="AA6" s="1375"/>
      <c r="AB6" s="1375"/>
      <c r="AC6" s="1375"/>
      <c r="AD6" s="1375"/>
      <c r="AE6" s="1375"/>
      <c r="AF6" s="1375"/>
      <c r="AG6" s="1375"/>
      <c r="AH6" s="1376"/>
    </row>
    <row r="7" spans="1:36" s="405" customFormat="1">
      <c r="A7" s="10"/>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6" s="405" customFormat="1" ht="13.5" thickBot="1">
      <c r="A8" s="10"/>
      <c r="B8" s="59" t="s">
        <v>887</v>
      </c>
      <c r="C8" s="9"/>
      <c r="D8" s="9"/>
      <c r="E8" s="9"/>
      <c r="F8" s="845"/>
      <c r="G8" s="845"/>
      <c r="H8" s="845"/>
      <c r="I8" s="845"/>
      <c r="J8" s="845"/>
      <c r="K8" s="845"/>
      <c r="L8" s="845"/>
      <c r="M8" s="845"/>
      <c r="N8" s="845"/>
      <c r="O8" s="845"/>
      <c r="P8" s="845"/>
      <c r="Q8" s="845"/>
      <c r="R8" s="845"/>
      <c r="S8" s="845"/>
      <c r="T8" s="845"/>
      <c r="U8" s="845"/>
      <c r="V8" s="845"/>
      <c r="W8" s="845"/>
      <c r="X8" s="845"/>
      <c r="Y8" s="845"/>
      <c r="Z8" s="845"/>
      <c r="AA8" s="845"/>
      <c r="AB8" s="845"/>
      <c r="AC8" s="845"/>
      <c r="AD8" s="845"/>
      <c r="AE8" s="845"/>
      <c r="AF8" s="845"/>
      <c r="AG8" s="845"/>
      <c r="AH8" s="845"/>
    </row>
    <row r="9" spans="1:36" s="405" customFormat="1" ht="14.25" thickTop="1" thickBot="1">
      <c r="A9" s="10"/>
      <c r="B9" s="750"/>
      <c r="C9" s="750">
        <v>2021</v>
      </c>
      <c r="D9" s="750">
        <v>2022</v>
      </c>
      <c r="E9" s="750">
        <v>2023</v>
      </c>
      <c r="F9" s="750">
        <v>2024</v>
      </c>
      <c r="G9" s="750">
        <v>2025</v>
      </c>
      <c r="H9" s="750">
        <v>2026</v>
      </c>
      <c r="I9" s="750">
        <v>2027</v>
      </c>
      <c r="J9" s="750">
        <v>2028</v>
      </c>
      <c r="K9" s="750">
        <v>2029</v>
      </c>
      <c r="L9" s="750">
        <v>2030</v>
      </c>
      <c r="M9" s="750">
        <v>2031</v>
      </c>
      <c r="N9" s="750">
        <v>2032</v>
      </c>
      <c r="O9" s="750">
        <v>2033</v>
      </c>
      <c r="P9" s="750">
        <v>2034</v>
      </c>
      <c r="Q9" s="750">
        <v>2035</v>
      </c>
      <c r="R9" s="750">
        <v>2036</v>
      </c>
      <c r="S9" s="750">
        <v>2037</v>
      </c>
      <c r="T9" s="750">
        <v>2038</v>
      </c>
      <c r="U9" s="750">
        <v>2039</v>
      </c>
      <c r="V9" s="750">
        <v>2040</v>
      </c>
      <c r="W9" s="750">
        <v>2041</v>
      </c>
      <c r="X9" s="750">
        <v>2042</v>
      </c>
      <c r="Y9" s="750">
        <v>2043</v>
      </c>
      <c r="Z9" s="750">
        <v>2044</v>
      </c>
      <c r="AA9" s="750">
        <v>2045</v>
      </c>
      <c r="AB9" s="750">
        <v>2046</v>
      </c>
      <c r="AC9" s="750">
        <v>2047</v>
      </c>
      <c r="AD9" s="750">
        <v>2048</v>
      </c>
      <c r="AE9" s="750">
        <v>2049</v>
      </c>
      <c r="AF9" s="750">
        <v>2050</v>
      </c>
      <c r="AG9" s="750" t="s">
        <v>794</v>
      </c>
      <c r="AH9" s="750" t="s">
        <v>287</v>
      </c>
    </row>
    <row r="10" spans="1:36" s="405" customFormat="1" ht="14.25" thickTop="1" thickBot="1">
      <c r="A10" s="10"/>
      <c r="B10" s="59"/>
      <c r="C10" s="960"/>
      <c r="D10" s="960"/>
      <c r="E10" s="960"/>
      <c r="F10" s="960"/>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0"/>
    </row>
    <row r="11" spans="1:36" s="405" customFormat="1" ht="13.5" thickBot="1">
      <c r="A11" s="10"/>
      <c r="B11" s="1371" t="s">
        <v>622</v>
      </c>
      <c r="C11" s="1372"/>
      <c r="D11" s="1372"/>
      <c r="E11" s="1372"/>
      <c r="F11" s="1372"/>
      <c r="G11" s="1372"/>
      <c r="H11" s="1372"/>
      <c r="I11" s="1372"/>
      <c r="J11" s="1372"/>
      <c r="K11" s="1372"/>
      <c r="L11" s="1372"/>
      <c r="M11" s="1372"/>
      <c r="N11" s="1372"/>
      <c r="O11" s="1372"/>
      <c r="P11" s="1372"/>
      <c r="Q11" s="1372"/>
      <c r="R11" s="1372"/>
      <c r="S11" s="1372"/>
      <c r="T11" s="1372"/>
      <c r="U11" s="1372"/>
      <c r="V11" s="1372"/>
      <c r="W11" s="1372"/>
      <c r="X11" s="1372"/>
      <c r="Y11" s="1372"/>
      <c r="Z11" s="1372"/>
      <c r="AA11" s="1372"/>
      <c r="AB11" s="1372"/>
      <c r="AC11" s="1372"/>
      <c r="AD11" s="1372"/>
      <c r="AE11" s="1372"/>
      <c r="AF11" s="1372"/>
      <c r="AG11" s="1372"/>
      <c r="AH11" s="1373"/>
    </row>
    <row r="12" spans="1:36" ht="13.5" thickBot="1">
      <c r="A12" s="10"/>
      <c r="B12" s="753"/>
      <c r="C12" s="753"/>
      <c r="D12" s="753"/>
      <c r="E12" s="753"/>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row>
    <row r="13" spans="1:36" ht="15.75" thickBot="1">
      <c r="A13" s="10"/>
      <c r="B13" s="754" t="s">
        <v>59</v>
      </c>
      <c r="C13" s="755">
        <f t="shared" ref="C13:AG13" si="0">+C14+C15</f>
        <v>15878.483812093556</v>
      </c>
      <c r="D13" s="755">
        <f t="shared" si="0"/>
        <v>69572.604863809014</v>
      </c>
      <c r="E13" s="755">
        <f t="shared" si="0"/>
        <v>45421.642339011167</v>
      </c>
      <c r="F13" s="755">
        <f t="shared" si="0"/>
        <v>27512.060169326749</v>
      </c>
      <c r="G13" s="755">
        <f t="shared" si="0"/>
        <v>21092.622674842107</v>
      </c>
      <c r="H13" s="755">
        <f t="shared" si="0"/>
        <v>10589.502336404837</v>
      </c>
      <c r="I13" s="755">
        <f t="shared" si="0"/>
        <v>9804.1439539140356</v>
      </c>
      <c r="J13" s="755">
        <f t="shared" si="0"/>
        <v>11453.62964305977</v>
      </c>
      <c r="K13" s="755">
        <f t="shared" si="0"/>
        <v>15957.760576014507</v>
      </c>
      <c r="L13" s="755">
        <f t="shared" si="0"/>
        <v>10387.880769302819</v>
      </c>
      <c r="M13" s="755">
        <f t="shared" si="0"/>
        <v>25167.733234321204</v>
      </c>
      <c r="N13" s="755">
        <f t="shared" si="0"/>
        <v>12950.846947903216</v>
      </c>
      <c r="O13" s="755">
        <f t="shared" si="0"/>
        <v>12795.650023901168</v>
      </c>
      <c r="P13" s="755">
        <f t="shared" si="0"/>
        <v>12407.847818698843</v>
      </c>
      <c r="Q13" s="755">
        <f t="shared" si="0"/>
        <v>12343.126062937159</v>
      </c>
      <c r="R13" s="755">
        <f t="shared" si="0"/>
        <v>5115.3191755921353</v>
      </c>
      <c r="S13" s="755">
        <f t="shared" si="0"/>
        <v>5027.2324128181335</v>
      </c>
      <c r="T13" s="755">
        <f t="shared" si="0"/>
        <v>4051.2579766229346</v>
      </c>
      <c r="U13" s="755">
        <f t="shared" si="0"/>
        <v>2653.8702649675442</v>
      </c>
      <c r="V13" s="755">
        <f t="shared" si="0"/>
        <v>2387.4393708743519</v>
      </c>
      <c r="W13" s="755">
        <f t="shared" si="0"/>
        <v>2227.6882649921081</v>
      </c>
      <c r="X13" s="755">
        <f t="shared" si="0"/>
        <v>1219.5336766780704</v>
      </c>
      <c r="Y13" s="755">
        <f t="shared" si="0"/>
        <v>1176.5063972003147</v>
      </c>
      <c r="Z13" s="755">
        <f t="shared" si="0"/>
        <v>1097.1187063433099</v>
      </c>
      <c r="AA13" s="755">
        <f t="shared" si="0"/>
        <v>1082.4405926903096</v>
      </c>
      <c r="AB13" s="755">
        <f t="shared" si="0"/>
        <v>264.76955470697362</v>
      </c>
      <c r="AC13" s="755">
        <f t="shared" si="0"/>
        <v>135.94727487018321</v>
      </c>
      <c r="AD13" s="755">
        <f t="shared" si="0"/>
        <v>111.58957592218322</v>
      </c>
      <c r="AE13" s="755">
        <f t="shared" si="0"/>
        <v>82.83943390418321</v>
      </c>
      <c r="AF13" s="755">
        <f t="shared" si="0"/>
        <v>65.456604784183213</v>
      </c>
      <c r="AG13" s="755">
        <f t="shared" si="0"/>
        <v>26.756311983417522</v>
      </c>
      <c r="AH13" s="756">
        <f>SUM(C13:AG13)</f>
        <v>340061.30082049046</v>
      </c>
      <c r="AJ13" s="961"/>
    </row>
    <row r="14" spans="1:36">
      <c r="A14" s="10"/>
      <c r="B14" s="962" t="s">
        <v>60</v>
      </c>
      <c r="C14" s="809">
        <v>7601.2875256983016</v>
      </c>
      <c r="D14" s="809">
        <v>16286.928889446499</v>
      </c>
      <c r="E14" s="809">
        <v>0</v>
      </c>
      <c r="F14" s="809">
        <v>0</v>
      </c>
      <c r="G14" s="809">
        <v>0</v>
      </c>
      <c r="H14" s="809">
        <v>0</v>
      </c>
      <c r="I14" s="809">
        <v>0</v>
      </c>
      <c r="J14" s="809">
        <v>0</v>
      </c>
      <c r="K14" s="809">
        <v>0</v>
      </c>
      <c r="L14" s="809">
        <v>0</v>
      </c>
      <c r="M14" s="809">
        <v>0</v>
      </c>
      <c r="N14" s="809">
        <v>0</v>
      </c>
      <c r="O14" s="809">
        <v>0</v>
      </c>
      <c r="P14" s="809">
        <v>0</v>
      </c>
      <c r="Q14" s="809">
        <v>0</v>
      </c>
      <c r="R14" s="809">
        <v>0</v>
      </c>
      <c r="S14" s="809">
        <v>0</v>
      </c>
      <c r="T14" s="809">
        <v>0</v>
      </c>
      <c r="U14" s="809">
        <v>0</v>
      </c>
      <c r="V14" s="809">
        <v>0</v>
      </c>
      <c r="W14" s="809">
        <v>0</v>
      </c>
      <c r="X14" s="809">
        <v>0</v>
      </c>
      <c r="Y14" s="809">
        <v>0</v>
      </c>
      <c r="Z14" s="809">
        <v>0</v>
      </c>
      <c r="AA14" s="809">
        <v>0</v>
      </c>
      <c r="AB14" s="809">
        <v>0</v>
      </c>
      <c r="AC14" s="809">
        <v>0</v>
      </c>
      <c r="AD14" s="809">
        <v>0</v>
      </c>
      <c r="AE14" s="809">
        <v>0</v>
      </c>
      <c r="AF14" s="809">
        <v>0</v>
      </c>
      <c r="AG14" s="809">
        <v>0</v>
      </c>
      <c r="AH14" s="963">
        <f>SUM(C14:AG14)</f>
        <v>23888.216415144801</v>
      </c>
    </row>
    <row r="15" spans="1:36">
      <c r="A15" s="10"/>
      <c r="B15" s="962" t="s">
        <v>61</v>
      </c>
      <c r="C15" s="809">
        <v>8277.1962863952558</v>
      </c>
      <c r="D15" s="809">
        <v>53285.675974362515</v>
      </c>
      <c r="E15" s="809">
        <v>45421.642339011167</v>
      </c>
      <c r="F15" s="809">
        <v>27512.060169326749</v>
      </c>
      <c r="G15" s="809">
        <v>21092.622674842107</v>
      </c>
      <c r="H15" s="809">
        <v>10589.502336404837</v>
      </c>
      <c r="I15" s="809">
        <v>9804.1439539140356</v>
      </c>
      <c r="J15" s="809">
        <v>11453.62964305977</v>
      </c>
      <c r="K15" s="809">
        <v>15957.760576014507</v>
      </c>
      <c r="L15" s="809">
        <v>10387.880769302819</v>
      </c>
      <c r="M15" s="809">
        <v>25167.733234321204</v>
      </c>
      <c r="N15" s="809">
        <v>12950.846947903216</v>
      </c>
      <c r="O15" s="809">
        <v>12795.650023901168</v>
      </c>
      <c r="P15" s="809">
        <v>12407.847818698843</v>
      </c>
      <c r="Q15" s="809">
        <v>12343.126062937159</v>
      </c>
      <c r="R15" s="809">
        <v>5115.3191755921353</v>
      </c>
      <c r="S15" s="809">
        <v>5027.2324128181335</v>
      </c>
      <c r="T15" s="809">
        <v>4051.2579766229346</v>
      </c>
      <c r="U15" s="809">
        <v>2653.8702649675442</v>
      </c>
      <c r="V15" s="809">
        <v>2387.4393708743519</v>
      </c>
      <c r="W15" s="809">
        <v>2227.6882649921081</v>
      </c>
      <c r="X15" s="809">
        <v>1219.5336766780704</v>
      </c>
      <c r="Y15" s="809">
        <v>1176.5063972003147</v>
      </c>
      <c r="Z15" s="809">
        <v>1097.1187063433099</v>
      </c>
      <c r="AA15" s="809">
        <v>1082.4405926903096</v>
      </c>
      <c r="AB15" s="809">
        <v>264.76955470697362</v>
      </c>
      <c r="AC15" s="809">
        <v>135.94727487018321</v>
      </c>
      <c r="AD15" s="809">
        <v>111.58957592218322</v>
      </c>
      <c r="AE15" s="809">
        <v>82.83943390418321</v>
      </c>
      <c r="AF15" s="809">
        <v>65.456604784183213</v>
      </c>
      <c r="AG15" s="809">
        <v>26.756311983417522</v>
      </c>
      <c r="AH15" s="963">
        <f>SUM(C15:AG15)</f>
        <v>316173.08440534567</v>
      </c>
    </row>
    <row r="16" spans="1:36" ht="13.5" thickBot="1">
      <c r="A16" s="10"/>
      <c r="B16" s="59"/>
      <c r="C16" s="864"/>
      <c r="D16" s="864"/>
      <c r="E16" s="864"/>
      <c r="F16" s="864"/>
      <c r="G16" s="864"/>
      <c r="H16" s="864"/>
      <c r="I16" s="864"/>
      <c r="J16" s="864"/>
      <c r="K16" s="864"/>
      <c r="L16" s="864"/>
      <c r="M16" s="864"/>
      <c r="N16" s="864"/>
      <c r="O16" s="864"/>
      <c r="P16" s="864"/>
      <c r="Q16" s="864"/>
      <c r="R16" s="864"/>
      <c r="S16" s="864"/>
      <c r="T16" s="864"/>
      <c r="U16" s="864"/>
      <c r="V16" s="864"/>
      <c r="W16" s="864"/>
      <c r="X16" s="864"/>
      <c r="Y16" s="864"/>
      <c r="Z16" s="864"/>
      <c r="AA16" s="864"/>
      <c r="AB16" s="864"/>
      <c r="AC16" s="864"/>
      <c r="AD16" s="864"/>
      <c r="AE16" s="864"/>
      <c r="AF16" s="864"/>
      <c r="AG16" s="864"/>
      <c r="AH16" s="864"/>
    </row>
    <row r="17" spans="1:35" ht="13.5" thickBot="1">
      <c r="A17" s="10"/>
      <c r="B17" s="760" t="s">
        <v>52</v>
      </c>
      <c r="C17" s="761">
        <f t="shared" ref="C17:AG17" si="1">+C18+C23+C25+C30+C31+C34</f>
        <v>5367.4946453026632</v>
      </c>
      <c r="D17" s="761">
        <f t="shared" si="1"/>
        <v>21582.316166347842</v>
      </c>
      <c r="E17" s="761">
        <f t="shared" si="1"/>
        <v>20831.640623741172</v>
      </c>
      <c r="F17" s="761">
        <f t="shared" si="1"/>
        <v>6997.6401488169131</v>
      </c>
      <c r="G17" s="761">
        <f t="shared" si="1"/>
        <v>2121.5561017432865</v>
      </c>
      <c r="H17" s="761">
        <f t="shared" si="1"/>
        <v>1955.7954732135445</v>
      </c>
      <c r="I17" s="761">
        <f t="shared" si="1"/>
        <v>2047.2698851826178</v>
      </c>
      <c r="J17" s="761">
        <f t="shared" si="1"/>
        <v>1818.3356136599648</v>
      </c>
      <c r="K17" s="761">
        <f t="shared" si="1"/>
        <v>1762.2898523393217</v>
      </c>
      <c r="L17" s="761">
        <f t="shared" si="1"/>
        <v>1552.1411594212925</v>
      </c>
      <c r="M17" s="761">
        <f t="shared" si="1"/>
        <v>1921.4831476105642</v>
      </c>
      <c r="N17" s="761">
        <f t="shared" si="1"/>
        <v>1229.1677872303094</v>
      </c>
      <c r="O17" s="761">
        <f t="shared" si="1"/>
        <v>1073.9708632282586</v>
      </c>
      <c r="P17" s="761">
        <f t="shared" si="1"/>
        <v>1024.719711894058</v>
      </c>
      <c r="Q17" s="761">
        <f t="shared" si="1"/>
        <v>958.5569467823783</v>
      </c>
      <c r="R17" s="761">
        <f t="shared" si="1"/>
        <v>918.42502877771778</v>
      </c>
      <c r="S17" s="761">
        <f t="shared" si="1"/>
        <v>830.29459905371766</v>
      </c>
      <c r="T17" s="761">
        <f t="shared" si="1"/>
        <v>665.46249390406319</v>
      </c>
      <c r="U17" s="761">
        <f t="shared" si="1"/>
        <v>443.56417048834049</v>
      </c>
      <c r="V17" s="761">
        <f t="shared" si="1"/>
        <v>370.8773513951507</v>
      </c>
      <c r="W17" s="761">
        <f t="shared" si="1"/>
        <v>326.17689551290403</v>
      </c>
      <c r="X17" s="761">
        <f t="shared" si="1"/>
        <v>309.81840549076099</v>
      </c>
      <c r="Y17" s="761">
        <f t="shared" si="1"/>
        <v>272.41612601300545</v>
      </c>
      <c r="Z17" s="761">
        <f t="shared" si="1"/>
        <v>193.028435156</v>
      </c>
      <c r="AA17" s="761">
        <f t="shared" si="1"/>
        <v>178.35032150300003</v>
      </c>
      <c r="AB17" s="761">
        <f t="shared" si="1"/>
        <v>156.52817063499998</v>
      </c>
      <c r="AC17" s="761">
        <f t="shared" si="1"/>
        <v>135.85799916399998</v>
      </c>
      <c r="AD17" s="761">
        <f t="shared" si="1"/>
        <v>111.500300216</v>
      </c>
      <c r="AE17" s="761">
        <f t="shared" si="1"/>
        <v>82.750158197999994</v>
      </c>
      <c r="AF17" s="761">
        <f t="shared" si="1"/>
        <v>65.367329078000012</v>
      </c>
      <c r="AG17" s="761">
        <f t="shared" si="1"/>
        <v>21.489045317999999</v>
      </c>
      <c r="AH17" s="786">
        <f t="shared" ref="AH17:AH33" si="2">SUM(C17:AG17)</f>
        <v>77326.284956417861</v>
      </c>
    </row>
    <row r="18" spans="1:35">
      <c r="A18" s="10"/>
      <c r="B18" s="812" t="s">
        <v>62</v>
      </c>
      <c r="C18" s="763">
        <f t="shared" ref="C18:AG18" si="3">SUM(C19:C22)</f>
        <v>2270.9779012468625</v>
      </c>
      <c r="D18" s="763">
        <f t="shared" si="3"/>
        <v>19419.969196462967</v>
      </c>
      <c r="E18" s="763">
        <f t="shared" si="3"/>
        <v>20417.762414704386</v>
      </c>
      <c r="F18" s="763">
        <f t="shared" si="3"/>
        <v>6593.6786497227149</v>
      </c>
      <c r="G18" s="763">
        <f t="shared" si="3"/>
        <v>1722.5988849837413</v>
      </c>
      <c r="H18" s="763">
        <f t="shared" si="3"/>
        <v>1567.9765847967412</v>
      </c>
      <c r="I18" s="763">
        <f t="shared" si="3"/>
        <v>1521.4854200811919</v>
      </c>
      <c r="J18" s="763">
        <f t="shared" si="3"/>
        <v>1467.9185695666474</v>
      </c>
      <c r="K18" s="763">
        <f t="shared" si="3"/>
        <v>1404.5040829899999</v>
      </c>
      <c r="L18" s="763">
        <f t="shared" si="3"/>
        <v>1361.09430507</v>
      </c>
      <c r="M18" s="763">
        <f t="shared" si="3"/>
        <v>1312.0481262659996</v>
      </c>
      <c r="N18" s="763">
        <f t="shared" si="3"/>
        <v>1151.8709376479999</v>
      </c>
      <c r="O18" s="763">
        <f t="shared" si="3"/>
        <v>1028.1240133260001</v>
      </c>
      <c r="P18" s="763">
        <f t="shared" si="3"/>
        <v>982.8835113990001</v>
      </c>
      <c r="Q18" s="763">
        <f t="shared" si="3"/>
        <v>916.89445792599997</v>
      </c>
      <c r="R18" s="763">
        <f t="shared" si="3"/>
        <v>876.90563450600007</v>
      </c>
      <c r="S18" s="763">
        <f t="shared" si="3"/>
        <v>788.77520478199995</v>
      </c>
      <c r="T18" s="763">
        <f t="shared" si="3"/>
        <v>606.00884646400004</v>
      </c>
      <c r="U18" s="763">
        <f t="shared" si="3"/>
        <v>438.863146481</v>
      </c>
      <c r="V18" s="763">
        <f t="shared" si="3"/>
        <v>367.12619134400001</v>
      </c>
      <c r="W18" s="763">
        <f t="shared" si="3"/>
        <v>322.42706302400001</v>
      </c>
      <c r="X18" s="763">
        <f t="shared" si="3"/>
        <v>307.62336256900005</v>
      </c>
      <c r="Y18" s="763">
        <f t="shared" si="3"/>
        <v>271.201669342</v>
      </c>
      <c r="Z18" s="763">
        <f t="shared" si="3"/>
        <v>193.028435156</v>
      </c>
      <c r="AA18" s="763">
        <f t="shared" si="3"/>
        <v>178.35032150300003</v>
      </c>
      <c r="AB18" s="763">
        <f t="shared" si="3"/>
        <v>156.52817063499998</v>
      </c>
      <c r="AC18" s="763">
        <f t="shared" si="3"/>
        <v>135.85799916399998</v>
      </c>
      <c r="AD18" s="763">
        <f t="shared" si="3"/>
        <v>111.500300216</v>
      </c>
      <c r="AE18" s="763">
        <f t="shared" si="3"/>
        <v>82.750158197999994</v>
      </c>
      <c r="AF18" s="763">
        <f t="shared" si="3"/>
        <v>65.367329078000012</v>
      </c>
      <c r="AG18" s="763">
        <f t="shared" si="3"/>
        <v>21.489045317999999</v>
      </c>
      <c r="AH18" s="763">
        <f t="shared" si="2"/>
        <v>68063.589933970259</v>
      </c>
      <c r="AI18" s="862"/>
    </row>
    <row r="19" spans="1:35">
      <c r="A19" s="10"/>
      <c r="B19" s="780" t="s">
        <v>63</v>
      </c>
      <c r="C19" s="765">
        <v>83.198970299999985</v>
      </c>
      <c r="D19" s="765">
        <v>301.44133062499998</v>
      </c>
      <c r="E19" s="765">
        <v>277.50585423199993</v>
      </c>
      <c r="F19" s="765">
        <v>300.99385465700004</v>
      </c>
      <c r="G19" s="765">
        <v>311.83248674600009</v>
      </c>
      <c r="H19" s="765">
        <v>359.07062830600006</v>
      </c>
      <c r="I19" s="765">
        <v>379.06649152200004</v>
      </c>
      <c r="J19" s="765">
        <v>379.77217332200007</v>
      </c>
      <c r="K19" s="765">
        <v>379.77217332200007</v>
      </c>
      <c r="L19" s="765">
        <v>379.77217332200007</v>
      </c>
      <c r="M19" s="765">
        <v>379.77217332200007</v>
      </c>
      <c r="N19" s="765">
        <v>379.77217332200007</v>
      </c>
      <c r="O19" s="765">
        <v>379.77217332200007</v>
      </c>
      <c r="P19" s="765">
        <v>379.77217332200007</v>
      </c>
      <c r="Q19" s="765">
        <v>379.77217332200007</v>
      </c>
      <c r="R19" s="765">
        <v>379.94855676200007</v>
      </c>
      <c r="S19" s="765">
        <v>345.57437088200004</v>
      </c>
      <c r="T19" s="765">
        <v>261.94143703400005</v>
      </c>
      <c r="U19" s="765">
        <v>197.86536471600004</v>
      </c>
      <c r="V19" s="765">
        <v>167.72454780400003</v>
      </c>
      <c r="W19" s="765">
        <v>165.38520057400001</v>
      </c>
      <c r="X19" s="765">
        <v>165.38520057400001</v>
      </c>
      <c r="Y19" s="765">
        <v>165.38520057400001</v>
      </c>
      <c r="Z19" s="765">
        <v>165.38520057400001</v>
      </c>
      <c r="AA19" s="765">
        <v>165.63353038000002</v>
      </c>
      <c r="AB19" s="765">
        <v>156.52817063499998</v>
      </c>
      <c r="AC19" s="765">
        <v>135.85799916399998</v>
      </c>
      <c r="AD19" s="765">
        <v>111.500300216</v>
      </c>
      <c r="AE19" s="765">
        <v>82.750158197999994</v>
      </c>
      <c r="AF19" s="765">
        <v>65.367329078000012</v>
      </c>
      <c r="AG19" s="765">
        <v>21.489045317999999</v>
      </c>
      <c r="AH19" s="765">
        <f t="shared" si="2"/>
        <v>7805.0086154470009</v>
      </c>
    </row>
    <row r="20" spans="1:35">
      <c r="A20" s="10"/>
      <c r="B20" s="813" t="s">
        <v>64</v>
      </c>
      <c r="C20" s="775">
        <v>188.96284084999999</v>
      </c>
      <c r="D20" s="775">
        <v>825.99515770700009</v>
      </c>
      <c r="E20" s="775">
        <v>846.30557872600002</v>
      </c>
      <c r="F20" s="775">
        <v>938.85925428699989</v>
      </c>
      <c r="G20" s="775">
        <v>919.18165650099979</v>
      </c>
      <c r="H20" s="775">
        <v>906.61324415399974</v>
      </c>
      <c r="I20" s="767">
        <v>865.97758138400002</v>
      </c>
      <c r="J20" s="775">
        <v>865.97758145399996</v>
      </c>
      <c r="K20" s="775">
        <v>834.82812028399997</v>
      </c>
      <c r="L20" s="775">
        <v>834.82812028399997</v>
      </c>
      <c r="M20" s="775">
        <v>818.91638451999972</v>
      </c>
      <c r="N20" s="775">
        <v>687.50733642199987</v>
      </c>
      <c r="O20" s="775">
        <v>600.8861361999999</v>
      </c>
      <c r="P20" s="775">
        <v>558.67187215000001</v>
      </c>
      <c r="Q20" s="775">
        <v>503.65746226999988</v>
      </c>
      <c r="R20" s="775">
        <v>469.81818099999992</v>
      </c>
      <c r="S20" s="775">
        <v>417.83555590999993</v>
      </c>
      <c r="T20" s="775">
        <v>318.76879800999995</v>
      </c>
      <c r="U20" s="775">
        <v>218.27950994499997</v>
      </c>
      <c r="V20" s="775">
        <v>179.26371258</v>
      </c>
      <c r="W20" s="775">
        <v>157.04186245</v>
      </c>
      <c r="X20" s="775">
        <v>142.23816199500001</v>
      </c>
      <c r="Y20" s="775">
        <v>105.81646876800001</v>
      </c>
      <c r="Z20" s="775">
        <v>27.643234581999998</v>
      </c>
      <c r="AA20" s="775">
        <v>12.716791123</v>
      </c>
      <c r="AB20" s="775">
        <v>0</v>
      </c>
      <c r="AC20" s="775">
        <v>0</v>
      </c>
      <c r="AD20" s="775">
        <v>0</v>
      </c>
      <c r="AE20" s="775">
        <v>0</v>
      </c>
      <c r="AF20" s="775">
        <v>0</v>
      </c>
      <c r="AG20" s="775">
        <v>0</v>
      </c>
      <c r="AH20" s="767">
        <f t="shared" si="2"/>
        <v>13246.590603555998</v>
      </c>
    </row>
    <row r="21" spans="1:35">
      <c r="A21" s="10"/>
      <c r="B21" s="769" t="s">
        <v>579</v>
      </c>
      <c r="C21" s="814">
        <v>1869.1374330797407</v>
      </c>
      <c r="D21" s="814">
        <v>17673.083967314738</v>
      </c>
      <c r="E21" s="814">
        <v>18742.501408847562</v>
      </c>
      <c r="F21" s="814">
        <v>4807.6923076923076</v>
      </c>
      <c r="G21" s="814">
        <v>0</v>
      </c>
      <c r="H21" s="814">
        <v>0</v>
      </c>
      <c r="I21" s="768">
        <v>0</v>
      </c>
      <c r="J21" s="814">
        <v>0</v>
      </c>
      <c r="K21" s="814">
        <v>0</v>
      </c>
      <c r="L21" s="814">
        <v>0</v>
      </c>
      <c r="M21" s="814">
        <v>0</v>
      </c>
      <c r="N21" s="814">
        <v>0</v>
      </c>
      <c r="O21" s="814">
        <v>0</v>
      </c>
      <c r="P21" s="814">
        <v>0</v>
      </c>
      <c r="Q21" s="814">
        <v>0</v>
      </c>
      <c r="R21" s="814">
        <v>0</v>
      </c>
      <c r="S21" s="814">
        <v>0</v>
      </c>
      <c r="T21" s="814">
        <v>0</v>
      </c>
      <c r="U21" s="814">
        <v>0</v>
      </c>
      <c r="V21" s="814">
        <v>0</v>
      </c>
      <c r="W21" s="814">
        <v>0</v>
      </c>
      <c r="X21" s="814">
        <v>0</v>
      </c>
      <c r="Y21" s="814">
        <v>0</v>
      </c>
      <c r="Z21" s="814">
        <v>0</v>
      </c>
      <c r="AA21" s="814">
        <v>0</v>
      </c>
      <c r="AB21" s="814">
        <v>0</v>
      </c>
      <c r="AC21" s="814">
        <v>0</v>
      </c>
      <c r="AD21" s="814">
        <v>0</v>
      </c>
      <c r="AE21" s="814">
        <v>0</v>
      </c>
      <c r="AF21" s="814">
        <v>0</v>
      </c>
      <c r="AG21" s="814">
        <v>0</v>
      </c>
      <c r="AH21" s="767">
        <f t="shared" si="2"/>
        <v>43092.415116934346</v>
      </c>
    </row>
    <row r="22" spans="1:35">
      <c r="A22" s="10"/>
      <c r="B22" s="769" t="s">
        <v>65</v>
      </c>
      <c r="C22" s="814">
        <v>129.67865701712168</v>
      </c>
      <c r="D22" s="814">
        <v>619.44874081622856</v>
      </c>
      <c r="E22" s="814">
        <v>551.44957289882484</v>
      </c>
      <c r="F22" s="814">
        <v>546.13323308640827</v>
      </c>
      <c r="G22" s="814">
        <v>491.58474173674136</v>
      </c>
      <c r="H22" s="814">
        <v>302.29271233674143</v>
      </c>
      <c r="I22" s="768">
        <v>276.44134717519194</v>
      </c>
      <c r="J22" s="814">
        <v>222.16881479064745</v>
      </c>
      <c r="K22" s="814">
        <v>189.90378938400008</v>
      </c>
      <c r="L22" s="814">
        <v>146.49401146400007</v>
      </c>
      <c r="M22" s="814">
        <v>113.359568424</v>
      </c>
      <c r="N22" s="814">
        <v>84.591427904</v>
      </c>
      <c r="O22" s="814">
        <v>47.465703804</v>
      </c>
      <c r="P22" s="814">
        <v>44.439465926999986</v>
      </c>
      <c r="Q22" s="814">
        <v>33.464822333999997</v>
      </c>
      <c r="R22" s="814">
        <v>27.138896743999997</v>
      </c>
      <c r="S22" s="814">
        <v>25.365277989999996</v>
      </c>
      <c r="T22" s="814">
        <v>25.298611419999997</v>
      </c>
      <c r="U22" s="814">
        <v>22.718271819999998</v>
      </c>
      <c r="V22" s="814">
        <v>20.137930960000002</v>
      </c>
      <c r="W22" s="814">
        <v>0</v>
      </c>
      <c r="X22" s="814">
        <v>0</v>
      </c>
      <c r="Y22" s="814">
        <v>0</v>
      </c>
      <c r="Z22" s="814">
        <v>0</v>
      </c>
      <c r="AA22" s="814">
        <v>0</v>
      </c>
      <c r="AB22" s="814">
        <v>0</v>
      </c>
      <c r="AC22" s="814">
        <v>0</v>
      </c>
      <c r="AD22" s="814">
        <v>0</v>
      </c>
      <c r="AE22" s="814">
        <v>0</v>
      </c>
      <c r="AF22" s="814">
        <v>0</v>
      </c>
      <c r="AG22" s="814">
        <v>0</v>
      </c>
      <c r="AH22" s="768">
        <f t="shared" si="2"/>
        <v>3919.575598032905</v>
      </c>
    </row>
    <row r="23" spans="1:35">
      <c r="A23" s="10"/>
      <c r="B23" s="790" t="s">
        <v>66</v>
      </c>
      <c r="C23" s="771">
        <f t="shared" ref="C23:AG23" si="4">SUM(C24:C24)</f>
        <v>0</v>
      </c>
      <c r="D23" s="771">
        <f t="shared" si="4"/>
        <v>0</v>
      </c>
      <c r="E23" s="771">
        <f t="shared" si="4"/>
        <v>0</v>
      </c>
      <c r="F23" s="771">
        <f t="shared" si="4"/>
        <v>0</v>
      </c>
      <c r="G23" s="771">
        <f t="shared" si="4"/>
        <v>0</v>
      </c>
      <c r="H23" s="771">
        <f t="shared" si="4"/>
        <v>0</v>
      </c>
      <c r="I23" s="771">
        <f t="shared" si="4"/>
        <v>144.10009616734422</v>
      </c>
      <c r="J23" s="771">
        <f t="shared" si="4"/>
        <v>0</v>
      </c>
      <c r="K23" s="771">
        <f t="shared" si="4"/>
        <v>0</v>
      </c>
      <c r="L23" s="771">
        <f t="shared" si="4"/>
        <v>39.082325022179312</v>
      </c>
      <c r="M23" s="771">
        <f t="shared" si="4"/>
        <v>528.32922928238804</v>
      </c>
      <c r="N23" s="771">
        <f t="shared" si="4"/>
        <v>0</v>
      </c>
      <c r="O23" s="771">
        <f t="shared" si="4"/>
        <v>0</v>
      </c>
      <c r="P23" s="771">
        <f t="shared" si="4"/>
        <v>0</v>
      </c>
      <c r="Q23" s="771">
        <f t="shared" si="4"/>
        <v>0</v>
      </c>
      <c r="R23" s="771">
        <f t="shared" si="4"/>
        <v>0</v>
      </c>
      <c r="S23" s="771">
        <f t="shared" si="4"/>
        <v>0</v>
      </c>
      <c r="T23" s="771">
        <f t="shared" si="4"/>
        <v>0</v>
      </c>
      <c r="U23" s="771">
        <f t="shared" si="4"/>
        <v>0</v>
      </c>
      <c r="V23" s="771">
        <f t="shared" si="4"/>
        <v>0</v>
      </c>
      <c r="W23" s="771">
        <f t="shared" si="4"/>
        <v>0</v>
      </c>
      <c r="X23" s="771">
        <f t="shared" si="4"/>
        <v>0</v>
      </c>
      <c r="Y23" s="771">
        <f t="shared" si="4"/>
        <v>0</v>
      </c>
      <c r="Z23" s="771">
        <f t="shared" si="4"/>
        <v>0</v>
      </c>
      <c r="AA23" s="771">
        <f t="shared" si="4"/>
        <v>0</v>
      </c>
      <c r="AB23" s="771">
        <f t="shared" si="4"/>
        <v>0</v>
      </c>
      <c r="AC23" s="771">
        <f t="shared" si="4"/>
        <v>0</v>
      </c>
      <c r="AD23" s="771">
        <f t="shared" si="4"/>
        <v>0</v>
      </c>
      <c r="AE23" s="771">
        <f t="shared" si="4"/>
        <v>0</v>
      </c>
      <c r="AF23" s="771">
        <f t="shared" si="4"/>
        <v>0</v>
      </c>
      <c r="AG23" s="771">
        <f t="shared" si="4"/>
        <v>0</v>
      </c>
      <c r="AH23" s="779">
        <f t="shared" si="2"/>
        <v>711.51165047191159</v>
      </c>
    </row>
    <row r="24" spans="1:35">
      <c r="A24" s="10"/>
      <c r="B24" s="780" t="s">
        <v>67</v>
      </c>
      <c r="C24" s="772">
        <v>0</v>
      </c>
      <c r="D24" s="772">
        <v>0</v>
      </c>
      <c r="E24" s="772">
        <v>0</v>
      </c>
      <c r="F24" s="772">
        <v>0</v>
      </c>
      <c r="G24" s="772">
        <v>0</v>
      </c>
      <c r="H24" s="772">
        <v>0</v>
      </c>
      <c r="I24" s="765">
        <v>144.10009616734422</v>
      </c>
      <c r="J24" s="772">
        <v>0</v>
      </c>
      <c r="K24" s="772">
        <v>0</v>
      </c>
      <c r="L24" s="772">
        <v>39.082325022179312</v>
      </c>
      <c r="M24" s="772">
        <v>528.32922928238804</v>
      </c>
      <c r="N24" s="772">
        <v>0</v>
      </c>
      <c r="O24" s="772">
        <v>0</v>
      </c>
      <c r="P24" s="772">
        <v>0</v>
      </c>
      <c r="Q24" s="772">
        <v>0</v>
      </c>
      <c r="R24" s="772">
        <v>0</v>
      </c>
      <c r="S24" s="772">
        <v>0</v>
      </c>
      <c r="T24" s="772">
        <v>0</v>
      </c>
      <c r="U24" s="772">
        <v>0</v>
      </c>
      <c r="V24" s="772">
        <v>0</v>
      </c>
      <c r="W24" s="772">
        <v>0</v>
      </c>
      <c r="X24" s="772">
        <v>0</v>
      </c>
      <c r="Y24" s="772">
        <v>0</v>
      </c>
      <c r="Z24" s="772">
        <v>0</v>
      </c>
      <c r="AA24" s="772">
        <v>0</v>
      </c>
      <c r="AB24" s="772">
        <v>0</v>
      </c>
      <c r="AC24" s="772">
        <v>0</v>
      </c>
      <c r="AD24" s="772">
        <v>0</v>
      </c>
      <c r="AE24" s="772">
        <v>0</v>
      </c>
      <c r="AF24" s="772">
        <v>0</v>
      </c>
      <c r="AG24" s="772">
        <v>0</v>
      </c>
      <c r="AH24" s="765">
        <f t="shared" si="2"/>
        <v>711.51165047191159</v>
      </c>
    </row>
    <row r="25" spans="1:35">
      <c r="A25" s="10"/>
      <c r="B25" s="790" t="s">
        <v>68</v>
      </c>
      <c r="C25" s="771">
        <f t="shared" ref="C25:AG25" si="5">+C26+C28</f>
        <v>1394.2477347262029</v>
      </c>
      <c r="D25" s="771">
        <f t="shared" si="5"/>
        <v>66.408975488864741</v>
      </c>
      <c r="E25" s="771">
        <f t="shared" si="5"/>
        <v>66.311304136077695</v>
      </c>
      <c r="F25" s="771">
        <f t="shared" si="5"/>
        <v>66.27838480875603</v>
      </c>
      <c r="G25" s="771">
        <f t="shared" si="5"/>
        <v>62.301889025422895</v>
      </c>
      <c r="H25" s="771">
        <f t="shared" si="5"/>
        <v>60.408265282680944</v>
      </c>
      <c r="I25" s="771">
        <f t="shared" si="5"/>
        <v>54.84527640995946</v>
      </c>
      <c r="J25" s="771">
        <f t="shared" si="5"/>
        <v>23.577951569195136</v>
      </c>
      <c r="K25" s="771">
        <f t="shared" si="5"/>
        <v>13.012423671105964</v>
      </c>
      <c r="L25" s="771">
        <f t="shared" si="5"/>
        <v>7.1676797568037056</v>
      </c>
      <c r="M25" s="771">
        <f t="shared" si="5"/>
        <v>3.8089424898668209</v>
      </c>
      <c r="N25" s="771">
        <f t="shared" si="5"/>
        <v>0</v>
      </c>
      <c r="O25" s="771">
        <f t="shared" si="5"/>
        <v>0</v>
      </c>
      <c r="P25" s="771">
        <f t="shared" si="5"/>
        <v>0</v>
      </c>
      <c r="Q25" s="771">
        <f t="shared" si="5"/>
        <v>0</v>
      </c>
      <c r="R25" s="771">
        <f t="shared" si="5"/>
        <v>0</v>
      </c>
      <c r="S25" s="771">
        <f t="shared" si="5"/>
        <v>0</v>
      </c>
      <c r="T25" s="771">
        <f t="shared" si="5"/>
        <v>0</v>
      </c>
      <c r="U25" s="771">
        <f t="shared" si="5"/>
        <v>0</v>
      </c>
      <c r="V25" s="771">
        <f t="shared" si="5"/>
        <v>0</v>
      </c>
      <c r="W25" s="771">
        <f t="shared" si="5"/>
        <v>0</v>
      </c>
      <c r="X25" s="771">
        <f t="shared" si="5"/>
        <v>0</v>
      </c>
      <c r="Y25" s="771">
        <f t="shared" si="5"/>
        <v>0</v>
      </c>
      <c r="Z25" s="771">
        <f t="shared" si="5"/>
        <v>0</v>
      </c>
      <c r="AA25" s="771">
        <f t="shared" si="5"/>
        <v>0</v>
      </c>
      <c r="AB25" s="771">
        <f t="shared" si="5"/>
        <v>0</v>
      </c>
      <c r="AC25" s="771">
        <f t="shared" si="5"/>
        <v>0</v>
      </c>
      <c r="AD25" s="771">
        <f t="shared" si="5"/>
        <v>0</v>
      </c>
      <c r="AE25" s="771">
        <f t="shared" si="5"/>
        <v>0</v>
      </c>
      <c r="AF25" s="771">
        <f t="shared" si="5"/>
        <v>0</v>
      </c>
      <c r="AG25" s="771">
        <f t="shared" si="5"/>
        <v>0</v>
      </c>
      <c r="AH25" s="779">
        <f t="shared" si="2"/>
        <v>1818.3688273649368</v>
      </c>
    </row>
    <row r="26" spans="1:35">
      <c r="A26" s="10"/>
      <c r="B26" s="813" t="s">
        <v>71</v>
      </c>
      <c r="C26" s="775">
        <f>+C27</f>
        <v>1367.2962981718742</v>
      </c>
      <c r="D26" s="775">
        <f t="shared" ref="D26:AG26" si="6">+D27</f>
        <v>0</v>
      </c>
      <c r="E26" s="775">
        <f t="shared" si="6"/>
        <v>0</v>
      </c>
      <c r="F26" s="775">
        <f t="shared" si="6"/>
        <v>0</v>
      </c>
      <c r="G26" s="775">
        <f t="shared" si="6"/>
        <v>0</v>
      </c>
      <c r="H26" s="775">
        <f t="shared" si="6"/>
        <v>0</v>
      </c>
      <c r="I26" s="775">
        <f t="shared" si="6"/>
        <v>0</v>
      </c>
      <c r="J26" s="775">
        <f t="shared" si="6"/>
        <v>0</v>
      </c>
      <c r="K26" s="775">
        <f t="shared" si="6"/>
        <v>0</v>
      </c>
      <c r="L26" s="775">
        <f t="shared" si="6"/>
        <v>0</v>
      </c>
      <c r="M26" s="775">
        <f t="shared" si="6"/>
        <v>0</v>
      </c>
      <c r="N26" s="775">
        <f t="shared" si="6"/>
        <v>0</v>
      </c>
      <c r="O26" s="775">
        <f t="shared" si="6"/>
        <v>0</v>
      </c>
      <c r="P26" s="775">
        <f t="shared" si="6"/>
        <v>0</v>
      </c>
      <c r="Q26" s="775">
        <f t="shared" si="6"/>
        <v>0</v>
      </c>
      <c r="R26" s="775">
        <f t="shared" si="6"/>
        <v>0</v>
      </c>
      <c r="S26" s="775">
        <f t="shared" si="6"/>
        <v>0</v>
      </c>
      <c r="T26" s="775">
        <f t="shared" si="6"/>
        <v>0</v>
      </c>
      <c r="U26" s="775">
        <f t="shared" si="6"/>
        <v>0</v>
      </c>
      <c r="V26" s="775">
        <f t="shared" si="6"/>
        <v>0</v>
      </c>
      <c r="W26" s="775">
        <f t="shared" si="6"/>
        <v>0</v>
      </c>
      <c r="X26" s="775">
        <f t="shared" si="6"/>
        <v>0</v>
      </c>
      <c r="Y26" s="775">
        <f t="shared" si="6"/>
        <v>0</v>
      </c>
      <c r="Z26" s="775">
        <f t="shared" si="6"/>
        <v>0</v>
      </c>
      <c r="AA26" s="775">
        <f t="shared" si="6"/>
        <v>0</v>
      </c>
      <c r="AB26" s="775">
        <f t="shared" si="6"/>
        <v>0</v>
      </c>
      <c r="AC26" s="775">
        <f t="shared" si="6"/>
        <v>0</v>
      </c>
      <c r="AD26" s="775">
        <f t="shared" si="6"/>
        <v>0</v>
      </c>
      <c r="AE26" s="775">
        <f t="shared" si="6"/>
        <v>0</v>
      </c>
      <c r="AF26" s="775">
        <f t="shared" si="6"/>
        <v>0</v>
      </c>
      <c r="AG26" s="775">
        <f t="shared" si="6"/>
        <v>0</v>
      </c>
      <c r="AH26" s="767">
        <f t="shared" si="2"/>
        <v>1367.2962981718742</v>
      </c>
    </row>
    <row r="27" spans="1:35">
      <c r="A27" s="10"/>
      <c r="B27" s="769" t="s">
        <v>600</v>
      </c>
      <c r="C27" s="964">
        <v>1367.2962981718742</v>
      </c>
      <c r="D27" s="965">
        <v>0</v>
      </c>
      <c r="E27" s="964">
        <v>0</v>
      </c>
      <c r="F27" s="964">
        <v>0</v>
      </c>
      <c r="G27" s="964">
        <v>0</v>
      </c>
      <c r="H27" s="964">
        <v>0</v>
      </c>
      <c r="I27" s="964">
        <v>0</v>
      </c>
      <c r="J27" s="964">
        <v>0</v>
      </c>
      <c r="K27" s="966">
        <v>0</v>
      </c>
      <c r="L27" s="964">
        <v>0</v>
      </c>
      <c r="M27" s="964">
        <v>0</v>
      </c>
      <c r="N27" s="964">
        <v>0</v>
      </c>
      <c r="O27" s="964">
        <v>0</v>
      </c>
      <c r="P27" s="964">
        <v>0</v>
      </c>
      <c r="Q27" s="964">
        <v>0</v>
      </c>
      <c r="R27" s="964">
        <v>0</v>
      </c>
      <c r="S27" s="964">
        <v>0</v>
      </c>
      <c r="T27" s="964">
        <v>0</v>
      </c>
      <c r="U27" s="964">
        <v>0</v>
      </c>
      <c r="V27" s="964">
        <v>0</v>
      </c>
      <c r="W27" s="964">
        <v>0</v>
      </c>
      <c r="X27" s="964">
        <v>0</v>
      </c>
      <c r="Y27" s="964">
        <v>0</v>
      </c>
      <c r="Z27" s="964">
        <v>0</v>
      </c>
      <c r="AA27" s="964">
        <v>0</v>
      </c>
      <c r="AB27" s="964">
        <v>0</v>
      </c>
      <c r="AC27" s="964">
        <v>0</v>
      </c>
      <c r="AD27" s="964">
        <v>0</v>
      </c>
      <c r="AE27" s="964">
        <v>0</v>
      </c>
      <c r="AF27" s="964">
        <v>0</v>
      </c>
      <c r="AG27" s="964">
        <v>0</v>
      </c>
      <c r="AH27" s="768">
        <f t="shared" si="2"/>
        <v>1367.2962981718742</v>
      </c>
    </row>
    <row r="28" spans="1:35">
      <c r="A28" s="10"/>
      <c r="B28" s="813" t="s">
        <v>69</v>
      </c>
      <c r="C28" s="775">
        <f t="shared" ref="C28:AG28" si="7">+C29</f>
        <v>26.951436554328701</v>
      </c>
      <c r="D28" s="775">
        <f t="shared" si="7"/>
        <v>66.408975488864741</v>
      </c>
      <c r="E28" s="775">
        <f t="shared" si="7"/>
        <v>66.311304136077695</v>
      </c>
      <c r="F28" s="775">
        <f t="shared" si="7"/>
        <v>66.27838480875603</v>
      </c>
      <c r="G28" s="775">
        <f t="shared" si="7"/>
        <v>62.301889025422895</v>
      </c>
      <c r="H28" s="775">
        <f t="shared" si="7"/>
        <v>60.408265282680944</v>
      </c>
      <c r="I28" s="775">
        <f t="shared" si="7"/>
        <v>54.84527640995946</v>
      </c>
      <c r="J28" s="775">
        <f t="shared" si="7"/>
        <v>23.577951569195136</v>
      </c>
      <c r="K28" s="775">
        <f t="shared" si="7"/>
        <v>13.012423671105964</v>
      </c>
      <c r="L28" s="775">
        <f t="shared" si="7"/>
        <v>7.1676797568037056</v>
      </c>
      <c r="M28" s="775">
        <f t="shared" si="7"/>
        <v>3.8089424898668209</v>
      </c>
      <c r="N28" s="775">
        <f t="shared" si="7"/>
        <v>0</v>
      </c>
      <c r="O28" s="775">
        <f t="shared" si="7"/>
        <v>0</v>
      </c>
      <c r="P28" s="775">
        <f t="shared" si="7"/>
        <v>0</v>
      </c>
      <c r="Q28" s="775">
        <f t="shared" si="7"/>
        <v>0</v>
      </c>
      <c r="R28" s="775">
        <f t="shared" si="7"/>
        <v>0</v>
      </c>
      <c r="S28" s="775">
        <f t="shared" si="7"/>
        <v>0</v>
      </c>
      <c r="T28" s="775">
        <f t="shared" si="7"/>
        <v>0</v>
      </c>
      <c r="U28" s="775">
        <f t="shared" si="7"/>
        <v>0</v>
      </c>
      <c r="V28" s="775">
        <f t="shared" si="7"/>
        <v>0</v>
      </c>
      <c r="W28" s="775">
        <f t="shared" si="7"/>
        <v>0</v>
      </c>
      <c r="X28" s="775">
        <f t="shared" si="7"/>
        <v>0</v>
      </c>
      <c r="Y28" s="775">
        <f t="shared" si="7"/>
        <v>0</v>
      </c>
      <c r="Z28" s="775">
        <f t="shared" si="7"/>
        <v>0</v>
      </c>
      <c r="AA28" s="775">
        <f t="shared" si="7"/>
        <v>0</v>
      </c>
      <c r="AB28" s="775">
        <f t="shared" si="7"/>
        <v>0</v>
      </c>
      <c r="AC28" s="775">
        <f t="shared" si="7"/>
        <v>0</v>
      </c>
      <c r="AD28" s="775">
        <f t="shared" si="7"/>
        <v>0</v>
      </c>
      <c r="AE28" s="775">
        <f t="shared" si="7"/>
        <v>0</v>
      </c>
      <c r="AF28" s="775">
        <f t="shared" si="7"/>
        <v>0</v>
      </c>
      <c r="AG28" s="775">
        <f t="shared" si="7"/>
        <v>0</v>
      </c>
      <c r="AH28" s="767">
        <f t="shared" si="2"/>
        <v>451.07252919306205</v>
      </c>
    </row>
    <row r="29" spans="1:35">
      <c r="A29" s="10"/>
      <c r="B29" s="967" t="s">
        <v>98</v>
      </c>
      <c r="C29" s="814">
        <v>26.951436554328701</v>
      </c>
      <c r="D29" s="814">
        <v>66.408975488864741</v>
      </c>
      <c r="E29" s="814">
        <v>66.311304136077695</v>
      </c>
      <c r="F29" s="814">
        <v>66.27838480875603</v>
      </c>
      <c r="G29" s="814">
        <v>62.301889025422895</v>
      </c>
      <c r="H29" s="814">
        <v>60.408265282680944</v>
      </c>
      <c r="I29" s="768">
        <v>54.84527640995946</v>
      </c>
      <c r="J29" s="814">
        <v>23.577951569195136</v>
      </c>
      <c r="K29" s="814">
        <v>13.012423671105964</v>
      </c>
      <c r="L29" s="814">
        <v>7.1676797568037056</v>
      </c>
      <c r="M29" s="814">
        <v>3.8089424898668209</v>
      </c>
      <c r="N29" s="814">
        <v>0</v>
      </c>
      <c r="O29" s="814">
        <v>0</v>
      </c>
      <c r="P29" s="814">
        <v>0</v>
      </c>
      <c r="Q29" s="814">
        <v>0</v>
      </c>
      <c r="R29" s="814">
        <v>0</v>
      </c>
      <c r="S29" s="814">
        <v>0</v>
      </c>
      <c r="T29" s="814">
        <v>0</v>
      </c>
      <c r="U29" s="814">
        <v>0</v>
      </c>
      <c r="V29" s="814">
        <v>0</v>
      </c>
      <c r="W29" s="814">
        <v>0</v>
      </c>
      <c r="X29" s="814">
        <v>0</v>
      </c>
      <c r="Y29" s="814">
        <v>0</v>
      </c>
      <c r="Z29" s="814">
        <v>0</v>
      </c>
      <c r="AA29" s="814">
        <v>0</v>
      </c>
      <c r="AB29" s="814">
        <v>0</v>
      </c>
      <c r="AC29" s="814">
        <v>0</v>
      </c>
      <c r="AD29" s="814">
        <v>0</v>
      </c>
      <c r="AE29" s="814">
        <v>0</v>
      </c>
      <c r="AF29" s="814">
        <v>0</v>
      </c>
      <c r="AG29" s="814">
        <v>0</v>
      </c>
      <c r="AH29" s="768">
        <f t="shared" si="2"/>
        <v>451.07252919306205</v>
      </c>
    </row>
    <row r="30" spans="1:35">
      <c r="A30" s="10"/>
      <c r="B30" s="790" t="s">
        <v>70</v>
      </c>
      <c r="C30" s="771">
        <v>10.577341457871874</v>
      </c>
      <c r="D30" s="771">
        <v>2064.8387571060084</v>
      </c>
      <c r="E30" s="771">
        <v>346.41895934070891</v>
      </c>
      <c r="F30" s="771">
        <v>336.53516872544247</v>
      </c>
      <c r="G30" s="771">
        <v>335.50738217412226</v>
      </c>
      <c r="H30" s="771">
        <v>326.93231232412222</v>
      </c>
      <c r="I30" s="779">
        <v>326.83909252412224</v>
      </c>
      <c r="J30" s="771">
        <v>326.83909252412224</v>
      </c>
      <c r="K30" s="771">
        <v>326.83909252412224</v>
      </c>
      <c r="L30" s="771">
        <v>108.92834326412226</v>
      </c>
      <c r="M30" s="771">
        <v>41.428343264122262</v>
      </c>
      <c r="N30" s="771">
        <v>41.428343274122263</v>
      </c>
      <c r="O30" s="771">
        <v>9.978343594071351</v>
      </c>
      <c r="P30" s="771">
        <v>5.9676941868707702</v>
      </c>
      <c r="Q30" s="771">
        <v>5.7939825481909795</v>
      </c>
      <c r="R30" s="771">
        <v>5.6508879635303568</v>
      </c>
      <c r="S30" s="771">
        <v>5.6508879635303568</v>
      </c>
      <c r="T30" s="771">
        <v>5.6508879635303568</v>
      </c>
      <c r="U30" s="771">
        <v>4.7010240073405125</v>
      </c>
      <c r="V30" s="771">
        <v>3.7511600511506686</v>
      </c>
      <c r="W30" s="771">
        <v>3.7498324889039982</v>
      </c>
      <c r="X30" s="771">
        <v>2.1950429217609617</v>
      </c>
      <c r="Y30" s="771">
        <v>1.2144566710054538</v>
      </c>
      <c r="Z30" s="771">
        <v>0</v>
      </c>
      <c r="AA30" s="771">
        <v>0</v>
      </c>
      <c r="AB30" s="771">
        <v>0</v>
      </c>
      <c r="AC30" s="771">
        <v>0</v>
      </c>
      <c r="AD30" s="771">
        <v>0</v>
      </c>
      <c r="AE30" s="771">
        <v>0</v>
      </c>
      <c r="AF30" s="771">
        <v>0</v>
      </c>
      <c r="AG30" s="771">
        <v>0</v>
      </c>
      <c r="AH30" s="779">
        <f t="shared" si="2"/>
        <v>4647.4164288628963</v>
      </c>
    </row>
    <row r="31" spans="1:35">
      <c r="A31" s="10"/>
      <c r="B31" s="790" t="s">
        <v>360</v>
      </c>
      <c r="C31" s="771">
        <f>+C32</f>
        <v>0</v>
      </c>
      <c r="D31" s="771">
        <f t="shared" ref="D31:AG31" si="8">+D32</f>
        <v>0</v>
      </c>
      <c r="E31" s="771">
        <f t="shared" si="8"/>
        <v>0</v>
      </c>
      <c r="F31" s="771">
        <f t="shared" si="8"/>
        <v>0</v>
      </c>
      <c r="G31" s="771">
        <f t="shared" si="8"/>
        <v>0</v>
      </c>
      <c r="H31" s="771">
        <f t="shared" si="8"/>
        <v>0</v>
      </c>
      <c r="I31" s="771">
        <f t="shared" si="8"/>
        <v>0</v>
      </c>
      <c r="J31" s="771">
        <f t="shared" si="8"/>
        <v>0</v>
      </c>
      <c r="K31" s="771">
        <f t="shared" si="8"/>
        <v>17.934253154093643</v>
      </c>
      <c r="L31" s="771">
        <f t="shared" si="8"/>
        <v>35.868506308187285</v>
      </c>
      <c r="M31" s="771">
        <f t="shared" si="8"/>
        <v>35.868506308187285</v>
      </c>
      <c r="N31" s="771">
        <f t="shared" si="8"/>
        <v>35.868506308187285</v>
      </c>
      <c r="O31" s="771">
        <f t="shared" si="8"/>
        <v>35.868506308187285</v>
      </c>
      <c r="P31" s="771">
        <f t="shared" si="8"/>
        <v>35.868506308187285</v>
      </c>
      <c r="Q31" s="771">
        <f t="shared" si="8"/>
        <v>35.868506308187285</v>
      </c>
      <c r="R31" s="771">
        <f t="shared" si="8"/>
        <v>35.868506308187285</v>
      </c>
      <c r="S31" s="771">
        <f t="shared" si="8"/>
        <v>35.868506308187285</v>
      </c>
      <c r="T31" s="771">
        <f t="shared" si="8"/>
        <v>53.802759476532685</v>
      </c>
      <c r="U31" s="771">
        <f t="shared" si="8"/>
        <v>0</v>
      </c>
      <c r="V31" s="771">
        <f t="shared" si="8"/>
        <v>0</v>
      </c>
      <c r="W31" s="771">
        <f t="shared" si="8"/>
        <v>0</v>
      </c>
      <c r="X31" s="771">
        <f t="shared" si="8"/>
        <v>0</v>
      </c>
      <c r="Y31" s="771">
        <f t="shared" si="8"/>
        <v>0</v>
      </c>
      <c r="Z31" s="771">
        <f t="shared" si="8"/>
        <v>0</v>
      </c>
      <c r="AA31" s="771">
        <f t="shared" si="8"/>
        <v>0</v>
      </c>
      <c r="AB31" s="771">
        <f t="shared" si="8"/>
        <v>0</v>
      </c>
      <c r="AC31" s="771">
        <f t="shared" si="8"/>
        <v>0</v>
      </c>
      <c r="AD31" s="771">
        <f t="shared" si="8"/>
        <v>0</v>
      </c>
      <c r="AE31" s="771">
        <f t="shared" si="8"/>
        <v>0</v>
      </c>
      <c r="AF31" s="771">
        <f t="shared" si="8"/>
        <v>0</v>
      </c>
      <c r="AG31" s="771">
        <f t="shared" si="8"/>
        <v>0</v>
      </c>
      <c r="AH31" s="779">
        <f t="shared" si="2"/>
        <v>358.68506309612462</v>
      </c>
    </row>
    <row r="32" spans="1:35">
      <c r="A32" s="10"/>
      <c r="B32" s="780" t="s">
        <v>67</v>
      </c>
      <c r="C32" s="772">
        <f t="shared" ref="C32:AG32" si="9">+C33</f>
        <v>0</v>
      </c>
      <c r="D32" s="772">
        <f t="shared" si="9"/>
        <v>0</v>
      </c>
      <c r="E32" s="772">
        <f t="shared" si="9"/>
        <v>0</v>
      </c>
      <c r="F32" s="772">
        <f t="shared" si="9"/>
        <v>0</v>
      </c>
      <c r="G32" s="772">
        <f t="shared" si="9"/>
        <v>0</v>
      </c>
      <c r="H32" s="772">
        <f t="shared" si="9"/>
        <v>0</v>
      </c>
      <c r="I32" s="772">
        <f t="shared" si="9"/>
        <v>0</v>
      </c>
      <c r="J32" s="772">
        <f t="shared" si="9"/>
        <v>0</v>
      </c>
      <c r="K32" s="772">
        <f t="shared" si="9"/>
        <v>17.934253154093643</v>
      </c>
      <c r="L32" s="772">
        <f t="shared" si="9"/>
        <v>35.868506308187285</v>
      </c>
      <c r="M32" s="772">
        <f t="shared" si="9"/>
        <v>35.868506308187285</v>
      </c>
      <c r="N32" s="772">
        <f t="shared" si="9"/>
        <v>35.868506308187285</v>
      </c>
      <c r="O32" s="772">
        <f t="shared" si="9"/>
        <v>35.868506308187285</v>
      </c>
      <c r="P32" s="772">
        <f t="shared" si="9"/>
        <v>35.868506308187285</v>
      </c>
      <c r="Q32" s="772">
        <f t="shared" si="9"/>
        <v>35.868506308187285</v>
      </c>
      <c r="R32" s="772">
        <f t="shared" si="9"/>
        <v>35.868506308187285</v>
      </c>
      <c r="S32" s="772">
        <f t="shared" si="9"/>
        <v>35.868506308187285</v>
      </c>
      <c r="T32" s="772">
        <f t="shared" si="9"/>
        <v>53.802759476532685</v>
      </c>
      <c r="U32" s="772">
        <f t="shared" si="9"/>
        <v>0</v>
      </c>
      <c r="V32" s="772">
        <f t="shared" si="9"/>
        <v>0</v>
      </c>
      <c r="W32" s="772">
        <f t="shared" si="9"/>
        <v>0</v>
      </c>
      <c r="X32" s="772">
        <f t="shared" si="9"/>
        <v>0</v>
      </c>
      <c r="Y32" s="772">
        <f t="shared" si="9"/>
        <v>0</v>
      </c>
      <c r="Z32" s="772">
        <f t="shared" si="9"/>
        <v>0</v>
      </c>
      <c r="AA32" s="772">
        <f t="shared" si="9"/>
        <v>0</v>
      </c>
      <c r="AB32" s="772">
        <f t="shared" si="9"/>
        <v>0</v>
      </c>
      <c r="AC32" s="772">
        <f t="shared" si="9"/>
        <v>0</v>
      </c>
      <c r="AD32" s="772">
        <f t="shared" si="9"/>
        <v>0</v>
      </c>
      <c r="AE32" s="772">
        <f t="shared" si="9"/>
        <v>0</v>
      </c>
      <c r="AF32" s="772">
        <f t="shared" si="9"/>
        <v>0</v>
      </c>
      <c r="AG32" s="772">
        <f t="shared" si="9"/>
        <v>0</v>
      </c>
      <c r="AH32" s="765">
        <f t="shared" si="2"/>
        <v>358.68506309612462</v>
      </c>
    </row>
    <row r="33" spans="1:36" s="633" customFormat="1">
      <c r="A33" s="10"/>
      <c r="B33" s="813" t="s">
        <v>363</v>
      </c>
      <c r="C33" s="775">
        <v>0</v>
      </c>
      <c r="D33" s="775">
        <v>0</v>
      </c>
      <c r="E33" s="775">
        <v>0</v>
      </c>
      <c r="F33" s="775">
        <v>0</v>
      </c>
      <c r="G33" s="775">
        <v>0</v>
      </c>
      <c r="H33" s="775">
        <v>0</v>
      </c>
      <c r="I33" s="767">
        <v>0</v>
      </c>
      <c r="J33" s="775">
        <v>0</v>
      </c>
      <c r="K33" s="775">
        <v>17.934253154093643</v>
      </c>
      <c r="L33" s="775">
        <v>35.868506308187285</v>
      </c>
      <c r="M33" s="775">
        <v>35.868506308187285</v>
      </c>
      <c r="N33" s="775">
        <v>35.868506308187285</v>
      </c>
      <c r="O33" s="775">
        <v>35.868506308187285</v>
      </c>
      <c r="P33" s="775">
        <v>35.868506308187285</v>
      </c>
      <c r="Q33" s="775">
        <v>35.868506308187285</v>
      </c>
      <c r="R33" s="775">
        <v>35.868506308187285</v>
      </c>
      <c r="S33" s="775">
        <v>35.868506308187285</v>
      </c>
      <c r="T33" s="775">
        <v>53.802759476532685</v>
      </c>
      <c r="U33" s="775">
        <v>0</v>
      </c>
      <c r="V33" s="775">
        <v>0</v>
      </c>
      <c r="W33" s="775">
        <v>0</v>
      </c>
      <c r="X33" s="775">
        <v>0</v>
      </c>
      <c r="Y33" s="775">
        <v>0</v>
      </c>
      <c r="Z33" s="775">
        <v>0</v>
      </c>
      <c r="AA33" s="775">
        <v>0</v>
      </c>
      <c r="AB33" s="775">
        <v>0</v>
      </c>
      <c r="AC33" s="775">
        <v>0</v>
      </c>
      <c r="AD33" s="775">
        <v>0</v>
      </c>
      <c r="AE33" s="775">
        <v>0</v>
      </c>
      <c r="AF33" s="775">
        <v>0</v>
      </c>
      <c r="AG33" s="775">
        <v>0</v>
      </c>
      <c r="AH33" s="767">
        <f t="shared" si="2"/>
        <v>358.68506309612462</v>
      </c>
      <c r="AI33" s="849"/>
      <c r="AJ33" s="849"/>
    </row>
    <row r="34" spans="1:36" s="633" customFormat="1">
      <c r="A34" s="10"/>
      <c r="B34" s="780" t="s">
        <v>678</v>
      </c>
      <c r="C34" s="772">
        <f t="shared" ref="C34:AG34" si="10">+C35+C36</f>
        <v>1691.6916678717257</v>
      </c>
      <c r="D34" s="772">
        <f t="shared" si="10"/>
        <v>31.099237290000016</v>
      </c>
      <c r="E34" s="772">
        <f t="shared" si="10"/>
        <v>1.1479455600000001</v>
      </c>
      <c r="F34" s="772">
        <f t="shared" si="10"/>
        <v>1.1479455600000001</v>
      </c>
      <c r="G34" s="772">
        <f t="shared" si="10"/>
        <v>1.1479455600000001</v>
      </c>
      <c r="H34" s="772">
        <f t="shared" si="10"/>
        <v>0.47831080999999998</v>
      </c>
      <c r="I34" s="772">
        <f t="shared" si="10"/>
        <v>0</v>
      </c>
      <c r="J34" s="772">
        <f t="shared" si="10"/>
        <v>0</v>
      </c>
      <c r="K34" s="772">
        <f t="shared" si="10"/>
        <v>0</v>
      </c>
      <c r="L34" s="772">
        <f t="shared" si="10"/>
        <v>0</v>
      </c>
      <c r="M34" s="772">
        <f t="shared" si="10"/>
        <v>0</v>
      </c>
      <c r="N34" s="772">
        <f t="shared" si="10"/>
        <v>0</v>
      </c>
      <c r="O34" s="772">
        <f t="shared" si="10"/>
        <v>0</v>
      </c>
      <c r="P34" s="772">
        <f t="shared" si="10"/>
        <v>0</v>
      </c>
      <c r="Q34" s="772">
        <f t="shared" si="10"/>
        <v>0</v>
      </c>
      <c r="R34" s="772">
        <f t="shared" si="10"/>
        <v>0</v>
      </c>
      <c r="S34" s="772">
        <f t="shared" si="10"/>
        <v>0</v>
      </c>
      <c r="T34" s="772">
        <f t="shared" si="10"/>
        <v>0</v>
      </c>
      <c r="U34" s="772">
        <f t="shared" si="10"/>
        <v>0</v>
      </c>
      <c r="V34" s="772">
        <f t="shared" si="10"/>
        <v>0</v>
      </c>
      <c r="W34" s="772">
        <f t="shared" si="10"/>
        <v>0</v>
      </c>
      <c r="X34" s="772">
        <f t="shared" si="10"/>
        <v>0</v>
      </c>
      <c r="Y34" s="772">
        <f t="shared" si="10"/>
        <v>0</v>
      </c>
      <c r="Z34" s="772">
        <f t="shared" si="10"/>
        <v>0</v>
      </c>
      <c r="AA34" s="772">
        <f t="shared" si="10"/>
        <v>0</v>
      </c>
      <c r="AB34" s="772">
        <f t="shared" si="10"/>
        <v>0</v>
      </c>
      <c r="AC34" s="772">
        <f t="shared" si="10"/>
        <v>0</v>
      </c>
      <c r="AD34" s="772">
        <f t="shared" si="10"/>
        <v>0</v>
      </c>
      <c r="AE34" s="772">
        <f t="shared" si="10"/>
        <v>0</v>
      </c>
      <c r="AF34" s="772">
        <f t="shared" si="10"/>
        <v>0</v>
      </c>
      <c r="AG34" s="772">
        <f t="shared" si="10"/>
        <v>0</v>
      </c>
      <c r="AH34" s="765">
        <f>SUM(C34:AG34)</f>
        <v>1726.7130526517255</v>
      </c>
      <c r="AI34" s="849"/>
      <c r="AJ34" s="849"/>
    </row>
    <row r="35" spans="1:36" s="633" customFormat="1">
      <c r="A35" s="10"/>
      <c r="B35" s="780" t="s">
        <v>71</v>
      </c>
      <c r="C35" s="772">
        <v>424.0128488857041</v>
      </c>
      <c r="D35" s="772">
        <v>0</v>
      </c>
      <c r="E35" s="772">
        <v>0</v>
      </c>
      <c r="F35" s="772">
        <v>0</v>
      </c>
      <c r="G35" s="772">
        <v>0</v>
      </c>
      <c r="H35" s="772">
        <v>0</v>
      </c>
      <c r="I35" s="765">
        <v>0</v>
      </c>
      <c r="J35" s="772">
        <v>0</v>
      </c>
      <c r="K35" s="772">
        <v>0</v>
      </c>
      <c r="L35" s="772">
        <v>0</v>
      </c>
      <c r="M35" s="772">
        <v>0</v>
      </c>
      <c r="N35" s="772">
        <v>0</v>
      </c>
      <c r="O35" s="772">
        <v>0</v>
      </c>
      <c r="P35" s="772">
        <v>0</v>
      </c>
      <c r="Q35" s="772">
        <v>0</v>
      </c>
      <c r="R35" s="772">
        <v>0</v>
      </c>
      <c r="S35" s="772">
        <v>0</v>
      </c>
      <c r="T35" s="772">
        <v>0</v>
      </c>
      <c r="U35" s="772">
        <v>0</v>
      </c>
      <c r="V35" s="772">
        <v>0</v>
      </c>
      <c r="W35" s="772">
        <v>0</v>
      </c>
      <c r="X35" s="772">
        <v>0</v>
      </c>
      <c r="Y35" s="772">
        <v>0</v>
      </c>
      <c r="Z35" s="772">
        <v>0</v>
      </c>
      <c r="AA35" s="772">
        <v>0</v>
      </c>
      <c r="AB35" s="772">
        <v>0</v>
      </c>
      <c r="AC35" s="772">
        <v>0</v>
      </c>
      <c r="AD35" s="772">
        <v>0</v>
      </c>
      <c r="AE35" s="772">
        <v>0</v>
      </c>
      <c r="AF35" s="772">
        <v>0</v>
      </c>
      <c r="AG35" s="772">
        <v>0</v>
      </c>
      <c r="AH35" s="765">
        <f>SUM(C35:AG35)</f>
        <v>424.0128488857041</v>
      </c>
      <c r="AI35" s="849"/>
      <c r="AJ35" s="849"/>
    </row>
    <row r="36" spans="1:36" s="633" customFormat="1">
      <c r="A36" s="10"/>
      <c r="B36" s="781" t="s">
        <v>69</v>
      </c>
      <c r="C36" s="817">
        <v>1267.6788189860215</v>
      </c>
      <c r="D36" s="817">
        <v>31.099237290000016</v>
      </c>
      <c r="E36" s="817">
        <v>1.1479455600000001</v>
      </c>
      <c r="F36" s="817">
        <v>1.1479455600000001</v>
      </c>
      <c r="G36" s="817">
        <v>1.1479455600000001</v>
      </c>
      <c r="H36" s="817">
        <v>0.47831080999999998</v>
      </c>
      <c r="I36" s="782">
        <v>0</v>
      </c>
      <c r="J36" s="817">
        <v>0</v>
      </c>
      <c r="K36" s="817">
        <v>0</v>
      </c>
      <c r="L36" s="817">
        <v>0</v>
      </c>
      <c r="M36" s="817">
        <v>0</v>
      </c>
      <c r="N36" s="817">
        <v>0</v>
      </c>
      <c r="O36" s="817">
        <v>0</v>
      </c>
      <c r="P36" s="817">
        <v>0</v>
      </c>
      <c r="Q36" s="817">
        <v>0</v>
      </c>
      <c r="R36" s="817">
        <v>0</v>
      </c>
      <c r="S36" s="817">
        <v>0</v>
      </c>
      <c r="T36" s="817">
        <v>0</v>
      </c>
      <c r="U36" s="817">
        <v>0</v>
      </c>
      <c r="V36" s="817">
        <v>0</v>
      </c>
      <c r="W36" s="817">
        <v>0</v>
      </c>
      <c r="X36" s="817">
        <v>0</v>
      </c>
      <c r="Y36" s="817">
        <v>0</v>
      </c>
      <c r="Z36" s="817">
        <v>0</v>
      </c>
      <c r="AA36" s="817">
        <v>0</v>
      </c>
      <c r="AB36" s="817">
        <v>0</v>
      </c>
      <c r="AC36" s="817">
        <v>0</v>
      </c>
      <c r="AD36" s="817">
        <v>0</v>
      </c>
      <c r="AE36" s="817">
        <v>0</v>
      </c>
      <c r="AF36" s="817">
        <v>0</v>
      </c>
      <c r="AG36" s="817">
        <v>0</v>
      </c>
      <c r="AH36" s="782">
        <f>SUM(C36:AG36)</f>
        <v>1302.7002037660213</v>
      </c>
      <c r="AI36" s="849"/>
      <c r="AJ36" s="849"/>
    </row>
    <row r="37" spans="1:36" ht="13.5" thickBot="1">
      <c r="A37" s="10"/>
      <c r="B37" s="783"/>
      <c r="C37" s="815"/>
      <c r="D37" s="815"/>
      <c r="E37" s="815"/>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row>
    <row r="38" spans="1:36" ht="13.5" thickBot="1">
      <c r="A38" s="10"/>
      <c r="B38" s="760" t="s">
        <v>235</v>
      </c>
      <c r="C38" s="761">
        <v>0</v>
      </c>
      <c r="D38" s="761">
        <v>8406.8399634273555</v>
      </c>
      <c r="E38" s="761">
        <v>1954.7273003494204</v>
      </c>
      <c r="F38" s="761">
        <v>0</v>
      </c>
      <c r="G38" s="761">
        <v>0</v>
      </c>
      <c r="H38" s="761">
        <v>0</v>
      </c>
      <c r="I38" s="761">
        <v>0</v>
      </c>
      <c r="J38" s="761">
        <v>0</v>
      </c>
      <c r="K38" s="761">
        <v>0</v>
      </c>
      <c r="L38" s="761">
        <v>0</v>
      </c>
      <c r="M38" s="761">
        <v>0</v>
      </c>
      <c r="N38" s="761">
        <v>0</v>
      </c>
      <c r="O38" s="761">
        <v>0</v>
      </c>
      <c r="P38" s="761">
        <v>0</v>
      </c>
      <c r="Q38" s="761">
        <v>0</v>
      </c>
      <c r="R38" s="761">
        <v>0</v>
      </c>
      <c r="S38" s="761">
        <v>0</v>
      </c>
      <c r="T38" s="761">
        <v>0</v>
      </c>
      <c r="U38" s="761">
        <v>0</v>
      </c>
      <c r="V38" s="761">
        <v>0</v>
      </c>
      <c r="W38" s="761">
        <v>0</v>
      </c>
      <c r="X38" s="761">
        <v>0</v>
      </c>
      <c r="Y38" s="761">
        <v>0</v>
      </c>
      <c r="Z38" s="761">
        <v>0</v>
      </c>
      <c r="AA38" s="761">
        <v>0</v>
      </c>
      <c r="AB38" s="761">
        <v>0</v>
      </c>
      <c r="AC38" s="761">
        <v>0</v>
      </c>
      <c r="AD38" s="761">
        <v>0</v>
      </c>
      <c r="AE38" s="761">
        <v>0</v>
      </c>
      <c r="AF38" s="761">
        <v>0</v>
      </c>
      <c r="AG38" s="761">
        <v>0</v>
      </c>
      <c r="AH38" s="786">
        <f>SUM(C38:AG38)</f>
        <v>10361.567263776777</v>
      </c>
    </row>
    <row r="39" spans="1:36" ht="13.5" thickBot="1">
      <c r="A39" s="10"/>
      <c r="B39" s="968"/>
      <c r="C39" s="815"/>
      <c r="D39" s="815"/>
      <c r="E39" s="815"/>
      <c r="F39" s="969"/>
      <c r="G39" s="969"/>
      <c r="H39" s="969"/>
      <c r="I39" s="970"/>
      <c r="J39" s="969"/>
      <c r="K39" s="969"/>
      <c r="L39" s="969"/>
      <c r="M39" s="969"/>
      <c r="N39" s="969"/>
      <c r="O39" s="969"/>
      <c r="P39" s="969"/>
      <c r="Q39" s="969"/>
      <c r="R39" s="969"/>
      <c r="S39" s="969"/>
      <c r="T39" s="969"/>
      <c r="U39" s="969"/>
      <c r="V39" s="969"/>
      <c r="W39" s="969"/>
      <c r="X39" s="969"/>
      <c r="Y39" s="969"/>
      <c r="Z39" s="969"/>
      <c r="AA39" s="969"/>
      <c r="AB39" s="969"/>
      <c r="AC39" s="969"/>
      <c r="AD39" s="969"/>
      <c r="AE39" s="969"/>
      <c r="AF39" s="969"/>
      <c r="AG39" s="969"/>
      <c r="AH39" s="969"/>
    </row>
    <row r="40" spans="1:36" ht="13.5" thickBot="1">
      <c r="A40" s="10"/>
      <c r="B40" s="760" t="s">
        <v>302</v>
      </c>
      <c r="C40" s="761">
        <f t="shared" ref="C40:AG40" si="11">+C41+C56+SUM(C68:C119)+C122</f>
        <v>10510.989166790896</v>
      </c>
      <c r="D40" s="761">
        <f t="shared" si="11"/>
        <v>39583.448734033889</v>
      </c>
      <c r="E40" s="761">
        <f t="shared" si="11"/>
        <v>22635.274414920637</v>
      </c>
      <c r="F40" s="761">
        <f t="shared" si="11"/>
        <v>20514.42002050982</v>
      </c>
      <c r="G40" s="761">
        <f t="shared" si="11"/>
        <v>18971.066573098811</v>
      </c>
      <c r="H40" s="761">
        <f t="shared" si="11"/>
        <v>8633.7068631912916</v>
      </c>
      <c r="I40" s="761">
        <f t="shared" si="11"/>
        <v>7756.8740687314221</v>
      </c>
      <c r="J40" s="761">
        <f t="shared" si="11"/>
        <v>9635.2940293997981</v>
      </c>
      <c r="K40" s="761">
        <f t="shared" si="11"/>
        <v>14195.470723675189</v>
      </c>
      <c r="L40" s="761">
        <f t="shared" si="11"/>
        <v>8835.7396098815298</v>
      </c>
      <c r="M40" s="761">
        <f t="shared" si="11"/>
        <v>23246.250086710639</v>
      </c>
      <c r="N40" s="761">
        <f t="shared" si="11"/>
        <v>11721.679160672911</v>
      </c>
      <c r="O40" s="761">
        <f t="shared" si="11"/>
        <v>11721.679160672911</v>
      </c>
      <c r="P40" s="761">
        <f t="shared" si="11"/>
        <v>11383.128106804783</v>
      </c>
      <c r="Q40" s="761">
        <f t="shared" si="11"/>
        <v>11384.569116154782</v>
      </c>
      <c r="R40" s="761">
        <f t="shared" si="11"/>
        <v>4196.8941468144139</v>
      </c>
      <c r="S40" s="761">
        <f t="shared" si="11"/>
        <v>4196.9378137644144</v>
      </c>
      <c r="T40" s="761">
        <f t="shared" si="11"/>
        <v>3385.7954827188732</v>
      </c>
      <c r="U40" s="761">
        <f t="shared" si="11"/>
        <v>2210.3060944792032</v>
      </c>
      <c r="V40" s="761">
        <f t="shared" si="11"/>
        <v>2016.5620194792032</v>
      </c>
      <c r="W40" s="761">
        <f t="shared" si="11"/>
        <v>1901.511369479203</v>
      </c>
      <c r="X40" s="761">
        <f t="shared" si="11"/>
        <v>909.71527118730967</v>
      </c>
      <c r="Y40" s="761">
        <f t="shared" si="11"/>
        <v>904.09027118730967</v>
      </c>
      <c r="Z40" s="761">
        <f t="shared" si="11"/>
        <v>904.09027118730967</v>
      </c>
      <c r="AA40" s="761">
        <f t="shared" si="11"/>
        <v>904.09027118730967</v>
      </c>
      <c r="AB40" s="761">
        <f t="shared" si="11"/>
        <v>108.2413840719736</v>
      </c>
      <c r="AC40" s="761">
        <f t="shared" si="11"/>
        <v>8.9275706183217701E-2</v>
      </c>
      <c r="AD40" s="761">
        <f t="shared" si="11"/>
        <v>8.9275706183217701E-2</v>
      </c>
      <c r="AE40" s="761">
        <f t="shared" si="11"/>
        <v>8.9275706183217701E-2</v>
      </c>
      <c r="AF40" s="761">
        <f t="shared" si="11"/>
        <v>8.9275706183217701E-2</v>
      </c>
      <c r="AG40" s="761">
        <f t="shared" si="11"/>
        <v>5.2672666654175337</v>
      </c>
      <c r="AH40" s="786">
        <f t="shared" ref="AH40:AH71" si="12">SUM(C40:AG40)</f>
        <v>252373.44860029596</v>
      </c>
    </row>
    <row r="41" spans="1:36">
      <c r="A41" s="10"/>
      <c r="B41" s="875" t="s">
        <v>73</v>
      </c>
      <c r="C41" s="829">
        <f>+C42+C45+C51+C53</f>
        <v>0</v>
      </c>
      <c r="D41" s="829">
        <f t="shared" ref="D41:AG41" si="13">+D42+D45+D51+D53</f>
        <v>0</v>
      </c>
      <c r="E41" s="829">
        <f t="shared" si="13"/>
        <v>0</v>
      </c>
      <c r="F41" s="829">
        <f t="shared" si="13"/>
        <v>0</v>
      </c>
      <c r="G41" s="829">
        <f t="shared" si="13"/>
        <v>0</v>
      </c>
      <c r="H41" s="829">
        <f t="shared" si="13"/>
        <v>0</v>
      </c>
      <c r="I41" s="829">
        <f t="shared" si="13"/>
        <v>0</v>
      </c>
      <c r="J41" s="829">
        <f t="shared" si="13"/>
        <v>0</v>
      </c>
      <c r="K41" s="829">
        <f t="shared" si="13"/>
        <v>79.387670873532102</v>
      </c>
      <c r="L41" s="829">
        <f t="shared" si="13"/>
        <v>158.7753417470642</v>
      </c>
      <c r="M41" s="829">
        <f t="shared" si="13"/>
        <v>158.7753417470642</v>
      </c>
      <c r="N41" s="829">
        <f t="shared" si="13"/>
        <v>158.7753417470642</v>
      </c>
      <c r="O41" s="829">
        <f t="shared" si="13"/>
        <v>158.7753417470642</v>
      </c>
      <c r="P41" s="829">
        <f t="shared" si="13"/>
        <v>158.7753417470642</v>
      </c>
      <c r="Q41" s="829">
        <f t="shared" si="13"/>
        <v>158.7753417470642</v>
      </c>
      <c r="R41" s="829">
        <f t="shared" si="13"/>
        <v>158.7753417470642</v>
      </c>
      <c r="S41" s="829">
        <f t="shared" si="13"/>
        <v>158.7753417470642</v>
      </c>
      <c r="T41" s="829">
        <f t="shared" si="13"/>
        <v>238.16301262059625</v>
      </c>
      <c r="U41" s="829">
        <f t="shared" si="13"/>
        <v>0</v>
      </c>
      <c r="V41" s="829">
        <f t="shared" si="13"/>
        <v>0</v>
      </c>
      <c r="W41" s="829">
        <f t="shared" si="13"/>
        <v>0</v>
      </c>
      <c r="X41" s="829">
        <f t="shared" si="13"/>
        <v>0</v>
      </c>
      <c r="Y41" s="829">
        <f t="shared" si="13"/>
        <v>0</v>
      </c>
      <c r="Z41" s="829">
        <f t="shared" si="13"/>
        <v>0</v>
      </c>
      <c r="AA41" s="829">
        <f t="shared" si="13"/>
        <v>0</v>
      </c>
      <c r="AB41" s="829">
        <f t="shared" si="13"/>
        <v>0</v>
      </c>
      <c r="AC41" s="829">
        <f t="shared" si="13"/>
        <v>0</v>
      </c>
      <c r="AD41" s="829">
        <f t="shared" si="13"/>
        <v>0</v>
      </c>
      <c r="AE41" s="829">
        <f t="shared" si="13"/>
        <v>0</v>
      </c>
      <c r="AF41" s="829">
        <f t="shared" si="13"/>
        <v>0</v>
      </c>
      <c r="AG41" s="829">
        <f t="shared" si="13"/>
        <v>0</v>
      </c>
      <c r="AH41" s="876">
        <f t="shared" si="12"/>
        <v>1587.7534174706418</v>
      </c>
    </row>
    <row r="42" spans="1:36">
      <c r="A42" s="10"/>
      <c r="B42" s="59" t="s">
        <v>19</v>
      </c>
      <c r="C42" s="794">
        <f>+C43+C44</f>
        <v>0</v>
      </c>
      <c r="D42" s="794">
        <f t="shared" ref="D42:AG42" si="14">+D43+D44</f>
        <v>0</v>
      </c>
      <c r="E42" s="794">
        <f t="shared" si="14"/>
        <v>0</v>
      </c>
      <c r="F42" s="794">
        <f t="shared" si="14"/>
        <v>0</v>
      </c>
      <c r="G42" s="794">
        <f t="shared" si="14"/>
        <v>0</v>
      </c>
      <c r="H42" s="794">
        <f t="shared" si="14"/>
        <v>0</v>
      </c>
      <c r="I42" s="794">
        <f t="shared" si="14"/>
        <v>0</v>
      </c>
      <c r="J42" s="794">
        <f t="shared" si="14"/>
        <v>0</v>
      </c>
      <c r="K42" s="794">
        <f t="shared" si="14"/>
        <v>34.71571522979189</v>
      </c>
      <c r="L42" s="794">
        <f t="shared" si="14"/>
        <v>69.43143045958378</v>
      </c>
      <c r="M42" s="794">
        <f t="shared" si="14"/>
        <v>69.43143045958378</v>
      </c>
      <c r="N42" s="794">
        <f t="shared" si="14"/>
        <v>69.43143045958378</v>
      </c>
      <c r="O42" s="794">
        <f t="shared" si="14"/>
        <v>69.43143045958378</v>
      </c>
      <c r="P42" s="794">
        <f t="shared" si="14"/>
        <v>69.43143045958378</v>
      </c>
      <c r="Q42" s="794">
        <f t="shared" si="14"/>
        <v>69.43143045958378</v>
      </c>
      <c r="R42" s="794">
        <f t="shared" si="14"/>
        <v>69.43143045958378</v>
      </c>
      <c r="S42" s="794">
        <f t="shared" si="14"/>
        <v>69.43143045958378</v>
      </c>
      <c r="T42" s="794">
        <f t="shared" si="14"/>
        <v>104.14714568937566</v>
      </c>
      <c r="U42" s="794">
        <f t="shared" si="14"/>
        <v>0</v>
      </c>
      <c r="V42" s="794">
        <f t="shared" si="14"/>
        <v>0</v>
      </c>
      <c r="W42" s="794">
        <f t="shared" si="14"/>
        <v>0</v>
      </c>
      <c r="X42" s="794">
        <f t="shared" si="14"/>
        <v>0</v>
      </c>
      <c r="Y42" s="794">
        <f t="shared" si="14"/>
        <v>0</v>
      </c>
      <c r="Z42" s="794">
        <f t="shared" si="14"/>
        <v>0</v>
      </c>
      <c r="AA42" s="794">
        <f t="shared" si="14"/>
        <v>0</v>
      </c>
      <c r="AB42" s="794">
        <f t="shared" si="14"/>
        <v>0</v>
      </c>
      <c r="AC42" s="794">
        <f t="shared" si="14"/>
        <v>0</v>
      </c>
      <c r="AD42" s="794">
        <f t="shared" si="14"/>
        <v>0</v>
      </c>
      <c r="AE42" s="794">
        <f t="shared" si="14"/>
        <v>0</v>
      </c>
      <c r="AF42" s="794">
        <f t="shared" si="14"/>
        <v>0</v>
      </c>
      <c r="AG42" s="794">
        <f t="shared" si="14"/>
        <v>0</v>
      </c>
      <c r="AH42" s="828">
        <f t="shared" si="12"/>
        <v>694.31430459583783</v>
      </c>
    </row>
    <row r="43" spans="1:36">
      <c r="A43" s="10"/>
      <c r="B43" s="871" t="s">
        <v>236</v>
      </c>
      <c r="C43" s="794">
        <v>0</v>
      </c>
      <c r="D43" s="794">
        <v>0</v>
      </c>
      <c r="E43" s="794">
        <v>0</v>
      </c>
      <c r="F43" s="794">
        <v>0</v>
      </c>
      <c r="G43" s="794">
        <v>0</v>
      </c>
      <c r="H43" s="794">
        <v>0</v>
      </c>
      <c r="I43" s="784">
        <v>0</v>
      </c>
      <c r="J43" s="794">
        <v>0</v>
      </c>
      <c r="K43" s="794">
        <v>34.578197661285436</v>
      </c>
      <c r="L43" s="794">
        <v>69.156395322570873</v>
      </c>
      <c r="M43" s="794">
        <v>69.156395322570873</v>
      </c>
      <c r="N43" s="794">
        <v>69.156395322570873</v>
      </c>
      <c r="O43" s="794">
        <v>69.156395322570873</v>
      </c>
      <c r="P43" s="794">
        <v>69.156395322570873</v>
      </c>
      <c r="Q43" s="794">
        <v>69.156395322570873</v>
      </c>
      <c r="R43" s="794">
        <v>69.156395322570873</v>
      </c>
      <c r="S43" s="794">
        <v>69.156395322570873</v>
      </c>
      <c r="T43" s="794">
        <v>103.73459298385632</v>
      </c>
      <c r="U43" s="794">
        <v>0</v>
      </c>
      <c r="V43" s="794">
        <v>0</v>
      </c>
      <c r="W43" s="794">
        <v>0</v>
      </c>
      <c r="X43" s="794">
        <v>0</v>
      </c>
      <c r="Y43" s="794">
        <v>0</v>
      </c>
      <c r="Z43" s="794">
        <v>0</v>
      </c>
      <c r="AA43" s="794">
        <v>0</v>
      </c>
      <c r="AB43" s="794">
        <v>0</v>
      </c>
      <c r="AC43" s="794">
        <v>0</v>
      </c>
      <c r="AD43" s="794">
        <v>0</v>
      </c>
      <c r="AE43" s="794">
        <v>0</v>
      </c>
      <c r="AF43" s="794">
        <v>0</v>
      </c>
      <c r="AG43" s="794">
        <v>0</v>
      </c>
      <c r="AH43" s="784">
        <f t="shared" si="12"/>
        <v>691.5639532257087</v>
      </c>
    </row>
    <row r="44" spans="1:36">
      <c r="A44" s="10"/>
      <c r="B44" s="871" t="s">
        <v>237</v>
      </c>
      <c r="C44" s="794">
        <v>0</v>
      </c>
      <c r="D44" s="794">
        <v>0</v>
      </c>
      <c r="E44" s="794">
        <v>0</v>
      </c>
      <c r="F44" s="794">
        <v>0</v>
      </c>
      <c r="G44" s="794">
        <v>0</v>
      </c>
      <c r="H44" s="794">
        <v>0</v>
      </c>
      <c r="I44" s="784">
        <v>0</v>
      </c>
      <c r="J44" s="794">
        <v>0</v>
      </c>
      <c r="K44" s="794">
        <v>0.13751756850645072</v>
      </c>
      <c r="L44" s="794">
        <v>0.27503513701290144</v>
      </c>
      <c r="M44" s="794">
        <v>0.27503513701290144</v>
      </c>
      <c r="N44" s="794">
        <v>0.27503513701290144</v>
      </c>
      <c r="O44" s="794">
        <v>0.27503513701290144</v>
      </c>
      <c r="P44" s="794">
        <v>0.27503513701290144</v>
      </c>
      <c r="Q44" s="794">
        <v>0.27503513701290144</v>
      </c>
      <c r="R44" s="794">
        <v>0.27503513701290144</v>
      </c>
      <c r="S44" s="794">
        <v>0.27503513701290144</v>
      </c>
      <c r="T44" s="794">
        <v>0.41255270551935208</v>
      </c>
      <c r="U44" s="794">
        <v>0</v>
      </c>
      <c r="V44" s="794">
        <v>0</v>
      </c>
      <c r="W44" s="794">
        <v>0</v>
      </c>
      <c r="X44" s="794">
        <v>0</v>
      </c>
      <c r="Y44" s="794">
        <v>0</v>
      </c>
      <c r="Z44" s="794">
        <v>0</v>
      </c>
      <c r="AA44" s="794">
        <v>0</v>
      </c>
      <c r="AB44" s="794">
        <v>0</v>
      </c>
      <c r="AC44" s="794">
        <v>0</v>
      </c>
      <c r="AD44" s="794">
        <v>0</v>
      </c>
      <c r="AE44" s="794">
        <v>0</v>
      </c>
      <c r="AF44" s="794">
        <v>0</v>
      </c>
      <c r="AG44" s="794">
        <v>0</v>
      </c>
      <c r="AH44" s="784">
        <f t="shared" si="12"/>
        <v>2.7503513701290143</v>
      </c>
    </row>
    <row r="45" spans="1:36">
      <c r="A45" s="10"/>
      <c r="B45" s="59" t="s">
        <v>20</v>
      </c>
      <c r="C45" s="794">
        <f>+C46+C48</f>
        <v>0</v>
      </c>
      <c r="D45" s="794">
        <f t="shared" ref="D45:AG45" si="15">+D46+D48</f>
        <v>0</v>
      </c>
      <c r="E45" s="794">
        <f t="shared" si="15"/>
        <v>0</v>
      </c>
      <c r="F45" s="794">
        <f t="shared" si="15"/>
        <v>0</v>
      </c>
      <c r="G45" s="794">
        <f t="shared" si="15"/>
        <v>0</v>
      </c>
      <c r="H45" s="794">
        <f t="shared" si="15"/>
        <v>0</v>
      </c>
      <c r="I45" s="794">
        <f t="shared" si="15"/>
        <v>0</v>
      </c>
      <c r="J45" s="794">
        <f t="shared" si="15"/>
        <v>0</v>
      </c>
      <c r="K45" s="794">
        <f t="shared" si="15"/>
        <v>3.6301918500000001</v>
      </c>
      <c r="L45" s="794">
        <f t="shared" si="15"/>
        <v>7.2603837000000002</v>
      </c>
      <c r="M45" s="794">
        <f t="shared" si="15"/>
        <v>7.2603837000000002</v>
      </c>
      <c r="N45" s="794">
        <f t="shared" si="15"/>
        <v>7.2603837000000002</v>
      </c>
      <c r="O45" s="794">
        <f t="shared" si="15"/>
        <v>7.2603837000000002</v>
      </c>
      <c r="P45" s="794">
        <f t="shared" si="15"/>
        <v>7.2603837000000002</v>
      </c>
      <c r="Q45" s="794">
        <f t="shared" si="15"/>
        <v>7.2603837000000002</v>
      </c>
      <c r="R45" s="794">
        <f t="shared" si="15"/>
        <v>7.2603837000000002</v>
      </c>
      <c r="S45" s="794">
        <f t="shared" si="15"/>
        <v>7.2603837000000002</v>
      </c>
      <c r="T45" s="794">
        <f t="shared" si="15"/>
        <v>10.890575550000001</v>
      </c>
      <c r="U45" s="794">
        <f t="shared" si="15"/>
        <v>0</v>
      </c>
      <c r="V45" s="794">
        <f t="shared" si="15"/>
        <v>0</v>
      </c>
      <c r="W45" s="794">
        <f t="shared" si="15"/>
        <v>0</v>
      </c>
      <c r="X45" s="794">
        <f t="shared" si="15"/>
        <v>0</v>
      </c>
      <c r="Y45" s="794">
        <f t="shared" si="15"/>
        <v>0</v>
      </c>
      <c r="Z45" s="794">
        <f t="shared" si="15"/>
        <v>0</v>
      </c>
      <c r="AA45" s="794">
        <f t="shared" si="15"/>
        <v>0</v>
      </c>
      <c r="AB45" s="794">
        <f t="shared" si="15"/>
        <v>0</v>
      </c>
      <c r="AC45" s="794">
        <f t="shared" si="15"/>
        <v>0</v>
      </c>
      <c r="AD45" s="794">
        <f t="shared" si="15"/>
        <v>0</v>
      </c>
      <c r="AE45" s="794">
        <f t="shared" si="15"/>
        <v>0</v>
      </c>
      <c r="AF45" s="794">
        <f t="shared" si="15"/>
        <v>0</v>
      </c>
      <c r="AG45" s="794">
        <f t="shared" si="15"/>
        <v>0</v>
      </c>
      <c r="AH45" s="784">
        <f t="shared" si="12"/>
        <v>72.603836999999999</v>
      </c>
    </row>
    <row r="46" spans="1:36">
      <c r="A46" s="10"/>
      <c r="B46" s="871" t="s">
        <v>236</v>
      </c>
      <c r="C46" s="794">
        <f>+C47</f>
        <v>0</v>
      </c>
      <c r="D46" s="794">
        <f t="shared" ref="D46:AG46" si="16">+D47</f>
        <v>0</v>
      </c>
      <c r="E46" s="794">
        <f t="shared" si="16"/>
        <v>0</v>
      </c>
      <c r="F46" s="794">
        <f t="shared" si="16"/>
        <v>0</v>
      </c>
      <c r="G46" s="794">
        <f t="shared" si="16"/>
        <v>0</v>
      </c>
      <c r="H46" s="794">
        <f t="shared" si="16"/>
        <v>0</v>
      </c>
      <c r="I46" s="794">
        <f t="shared" si="16"/>
        <v>0</v>
      </c>
      <c r="J46" s="794">
        <f t="shared" si="16"/>
        <v>0</v>
      </c>
      <c r="K46" s="794">
        <f t="shared" si="16"/>
        <v>1.54550685</v>
      </c>
      <c r="L46" s="794">
        <f t="shared" si="16"/>
        <v>3.0910137</v>
      </c>
      <c r="M46" s="794">
        <f t="shared" si="16"/>
        <v>3.0910137</v>
      </c>
      <c r="N46" s="794">
        <f t="shared" si="16"/>
        <v>3.0910137</v>
      </c>
      <c r="O46" s="794">
        <f t="shared" si="16"/>
        <v>3.0910137</v>
      </c>
      <c r="P46" s="794">
        <f t="shared" si="16"/>
        <v>3.0910137</v>
      </c>
      <c r="Q46" s="794">
        <f t="shared" si="16"/>
        <v>3.0910137</v>
      </c>
      <c r="R46" s="794">
        <f t="shared" si="16"/>
        <v>3.0910137</v>
      </c>
      <c r="S46" s="794">
        <f t="shared" si="16"/>
        <v>3.0910137</v>
      </c>
      <c r="T46" s="794">
        <f t="shared" si="16"/>
        <v>4.6365205500000011</v>
      </c>
      <c r="U46" s="794">
        <f t="shared" si="16"/>
        <v>0</v>
      </c>
      <c r="V46" s="794">
        <f t="shared" si="16"/>
        <v>0</v>
      </c>
      <c r="W46" s="794">
        <f t="shared" si="16"/>
        <v>0</v>
      </c>
      <c r="X46" s="794">
        <f t="shared" si="16"/>
        <v>0</v>
      </c>
      <c r="Y46" s="794">
        <f t="shared" si="16"/>
        <v>0</v>
      </c>
      <c r="Z46" s="794">
        <f t="shared" si="16"/>
        <v>0</v>
      </c>
      <c r="AA46" s="794">
        <f t="shared" si="16"/>
        <v>0</v>
      </c>
      <c r="AB46" s="794">
        <f t="shared" si="16"/>
        <v>0</v>
      </c>
      <c r="AC46" s="794">
        <f t="shared" si="16"/>
        <v>0</v>
      </c>
      <c r="AD46" s="794">
        <f t="shared" si="16"/>
        <v>0</v>
      </c>
      <c r="AE46" s="794">
        <f t="shared" si="16"/>
        <v>0</v>
      </c>
      <c r="AF46" s="794">
        <f t="shared" si="16"/>
        <v>0</v>
      </c>
      <c r="AG46" s="794">
        <f t="shared" si="16"/>
        <v>0</v>
      </c>
      <c r="AH46" s="784">
        <f t="shared" si="12"/>
        <v>30.910137000000002</v>
      </c>
    </row>
    <row r="47" spans="1:36">
      <c r="A47" s="10"/>
      <c r="B47" s="971" t="s">
        <v>239</v>
      </c>
      <c r="C47" s="794">
        <v>0</v>
      </c>
      <c r="D47" s="794">
        <v>0</v>
      </c>
      <c r="E47" s="794">
        <v>0</v>
      </c>
      <c r="F47" s="794">
        <v>0</v>
      </c>
      <c r="G47" s="794">
        <v>0</v>
      </c>
      <c r="H47" s="794">
        <v>0</v>
      </c>
      <c r="I47" s="784">
        <v>0</v>
      </c>
      <c r="J47" s="794">
        <v>0</v>
      </c>
      <c r="K47" s="794">
        <v>1.54550685</v>
      </c>
      <c r="L47" s="794">
        <v>3.0910137</v>
      </c>
      <c r="M47" s="794">
        <v>3.0910137</v>
      </c>
      <c r="N47" s="794">
        <v>3.0910137</v>
      </c>
      <c r="O47" s="794">
        <v>3.0910137</v>
      </c>
      <c r="P47" s="794">
        <v>3.0910137</v>
      </c>
      <c r="Q47" s="794">
        <v>3.0910137</v>
      </c>
      <c r="R47" s="794">
        <v>3.0910137</v>
      </c>
      <c r="S47" s="794">
        <v>3.0910137</v>
      </c>
      <c r="T47" s="794">
        <v>4.6365205500000011</v>
      </c>
      <c r="U47" s="794">
        <v>0</v>
      </c>
      <c r="V47" s="794">
        <v>0</v>
      </c>
      <c r="W47" s="794">
        <v>0</v>
      </c>
      <c r="X47" s="794">
        <v>0</v>
      </c>
      <c r="Y47" s="794">
        <v>0</v>
      </c>
      <c r="Z47" s="794">
        <v>0</v>
      </c>
      <c r="AA47" s="794">
        <v>0</v>
      </c>
      <c r="AB47" s="794">
        <v>0</v>
      </c>
      <c r="AC47" s="794">
        <v>0</v>
      </c>
      <c r="AD47" s="794">
        <v>0</v>
      </c>
      <c r="AE47" s="794">
        <v>0</v>
      </c>
      <c r="AF47" s="794">
        <v>0</v>
      </c>
      <c r="AG47" s="794">
        <v>0</v>
      </c>
      <c r="AH47" s="784">
        <f t="shared" si="12"/>
        <v>30.910137000000002</v>
      </c>
    </row>
    <row r="48" spans="1:36">
      <c r="A48" s="10"/>
      <c r="B48" s="871" t="s">
        <v>237</v>
      </c>
      <c r="C48" s="794">
        <f>+C49+C50</f>
        <v>0</v>
      </c>
      <c r="D48" s="794">
        <f t="shared" ref="D48:AG48" si="17">+D49+D50</f>
        <v>0</v>
      </c>
      <c r="E48" s="794">
        <f t="shared" si="17"/>
        <v>0</v>
      </c>
      <c r="F48" s="794">
        <f t="shared" si="17"/>
        <v>0</v>
      </c>
      <c r="G48" s="794">
        <f t="shared" si="17"/>
        <v>0</v>
      </c>
      <c r="H48" s="794">
        <f t="shared" si="17"/>
        <v>0</v>
      </c>
      <c r="I48" s="794">
        <f t="shared" si="17"/>
        <v>0</v>
      </c>
      <c r="J48" s="794">
        <f t="shared" si="17"/>
        <v>0</v>
      </c>
      <c r="K48" s="794">
        <f t="shared" si="17"/>
        <v>2.0846849999999999</v>
      </c>
      <c r="L48" s="794">
        <f t="shared" si="17"/>
        <v>4.1693700000000007</v>
      </c>
      <c r="M48" s="794">
        <f t="shared" si="17"/>
        <v>4.1693700000000007</v>
      </c>
      <c r="N48" s="794">
        <f t="shared" si="17"/>
        <v>4.1693700000000007</v>
      </c>
      <c r="O48" s="794">
        <f t="shared" si="17"/>
        <v>4.1693700000000007</v>
      </c>
      <c r="P48" s="794">
        <f t="shared" si="17"/>
        <v>4.1693700000000007</v>
      </c>
      <c r="Q48" s="794">
        <f t="shared" si="17"/>
        <v>4.1693700000000007</v>
      </c>
      <c r="R48" s="794">
        <f t="shared" si="17"/>
        <v>4.1693700000000007</v>
      </c>
      <c r="S48" s="794">
        <f t="shared" si="17"/>
        <v>4.1693700000000007</v>
      </c>
      <c r="T48" s="794">
        <f t="shared" si="17"/>
        <v>6.254055000000001</v>
      </c>
      <c r="U48" s="794">
        <f t="shared" si="17"/>
        <v>0</v>
      </c>
      <c r="V48" s="794">
        <f t="shared" si="17"/>
        <v>0</v>
      </c>
      <c r="W48" s="794">
        <f t="shared" si="17"/>
        <v>0</v>
      </c>
      <c r="X48" s="794">
        <f t="shared" si="17"/>
        <v>0</v>
      </c>
      <c r="Y48" s="794">
        <f t="shared" si="17"/>
        <v>0</v>
      </c>
      <c r="Z48" s="794">
        <f t="shared" si="17"/>
        <v>0</v>
      </c>
      <c r="AA48" s="794">
        <f t="shared" si="17"/>
        <v>0</v>
      </c>
      <c r="AB48" s="794">
        <f t="shared" si="17"/>
        <v>0</v>
      </c>
      <c r="AC48" s="794">
        <f t="shared" si="17"/>
        <v>0</v>
      </c>
      <c r="AD48" s="794">
        <f t="shared" si="17"/>
        <v>0</v>
      </c>
      <c r="AE48" s="794">
        <f t="shared" si="17"/>
        <v>0</v>
      </c>
      <c r="AF48" s="794">
        <f t="shared" si="17"/>
        <v>0</v>
      </c>
      <c r="AG48" s="794">
        <f t="shared" si="17"/>
        <v>0</v>
      </c>
      <c r="AH48" s="784">
        <f t="shared" si="12"/>
        <v>41.693700000000007</v>
      </c>
    </row>
    <row r="49" spans="1:34">
      <c r="A49" s="10"/>
      <c r="B49" s="972" t="s">
        <v>238</v>
      </c>
      <c r="C49" s="794">
        <v>0</v>
      </c>
      <c r="D49" s="794">
        <v>0</v>
      </c>
      <c r="E49" s="794">
        <v>0</v>
      </c>
      <c r="F49" s="794">
        <v>0</v>
      </c>
      <c r="G49" s="794">
        <v>0</v>
      </c>
      <c r="H49" s="794">
        <v>0</v>
      </c>
      <c r="I49" s="794">
        <v>0</v>
      </c>
      <c r="J49" s="794">
        <v>0</v>
      </c>
      <c r="K49" s="794">
        <v>1.790978</v>
      </c>
      <c r="L49" s="794">
        <v>3.5819560000000004</v>
      </c>
      <c r="M49" s="794">
        <v>3.5819560000000004</v>
      </c>
      <c r="N49" s="794">
        <v>3.5819560000000004</v>
      </c>
      <c r="O49" s="794">
        <v>3.5819560000000004</v>
      </c>
      <c r="P49" s="794">
        <v>3.5819560000000004</v>
      </c>
      <c r="Q49" s="794">
        <v>3.5819560000000004</v>
      </c>
      <c r="R49" s="794">
        <v>3.5819560000000004</v>
      </c>
      <c r="S49" s="794">
        <v>3.5819560000000004</v>
      </c>
      <c r="T49" s="794">
        <v>5.3729340000000008</v>
      </c>
      <c r="U49" s="794">
        <v>0</v>
      </c>
      <c r="V49" s="794">
        <v>0</v>
      </c>
      <c r="W49" s="794">
        <v>0</v>
      </c>
      <c r="X49" s="794">
        <v>0</v>
      </c>
      <c r="Y49" s="794">
        <v>0</v>
      </c>
      <c r="Z49" s="794">
        <v>0</v>
      </c>
      <c r="AA49" s="794">
        <v>0</v>
      </c>
      <c r="AB49" s="794">
        <v>0</v>
      </c>
      <c r="AC49" s="794">
        <v>0</v>
      </c>
      <c r="AD49" s="794">
        <v>0</v>
      </c>
      <c r="AE49" s="794">
        <v>0</v>
      </c>
      <c r="AF49" s="794">
        <v>0</v>
      </c>
      <c r="AG49" s="794">
        <v>0</v>
      </c>
      <c r="AH49" s="784">
        <f t="shared" si="12"/>
        <v>35.81956000000001</v>
      </c>
    </row>
    <row r="50" spans="1:34">
      <c r="A50" s="10"/>
      <c r="B50" s="971" t="s">
        <v>239</v>
      </c>
      <c r="C50" s="794">
        <v>0</v>
      </c>
      <c r="D50" s="794">
        <v>0</v>
      </c>
      <c r="E50" s="794">
        <v>0</v>
      </c>
      <c r="F50" s="794">
        <v>0</v>
      </c>
      <c r="G50" s="794">
        <v>0</v>
      </c>
      <c r="H50" s="794">
        <v>0</v>
      </c>
      <c r="I50" s="784">
        <v>0</v>
      </c>
      <c r="J50" s="794">
        <v>0</v>
      </c>
      <c r="K50" s="794">
        <v>0.293707</v>
      </c>
      <c r="L50" s="794">
        <v>0.58741399999999999</v>
      </c>
      <c r="M50" s="794">
        <v>0.58741399999999999</v>
      </c>
      <c r="N50" s="794">
        <v>0.58741399999999999</v>
      </c>
      <c r="O50" s="794">
        <v>0.58741399999999999</v>
      </c>
      <c r="P50" s="794">
        <v>0.58741399999999999</v>
      </c>
      <c r="Q50" s="794">
        <v>0.58741399999999999</v>
      </c>
      <c r="R50" s="794">
        <v>0.58741399999999999</v>
      </c>
      <c r="S50" s="794">
        <v>0.58741399999999999</v>
      </c>
      <c r="T50" s="794">
        <v>0.88112100000000004</v>
      </c>
      <c r="U50" s="794">
        <v>0</v>
      </c>
      <c r="V50" s="794">
        <v>0</v>
      </c>
      <c r="W50" s="794">
        <v>0</v>
      </c>
      <c r="X50" s="794">
        <v>0</v>
      </c>
      <c r="Y50" s="794">
        <v>0</v>
      </c>
      <c r="Z50" s="794">
        <v>0</v>
      </c>
      <c r="AA50" s="794">
        <v>0</v>
      </c>
      <c r="AB50" s="794">
        <v>0</v>
      </c>
      <c r="AC50" s="794">
        <v>0</v>
      </c>
      <c r="AD50" s="794">
        <v>0</v>
      </c>
      <c r="AE50" s="794">
        <v>0</v>
      </c>
      <c r="AF50" s="794">
        <v>0</v>
      </c>
      <c r="AG50" s="794">
        <v>0</v>
      </c>
      <c r="AH50" s="784">
        <f t="shared" si="12"/>
        <v>5.8741399999999997</v>
      </c>
    </row>
    <row r="51" spans="1:34">
      <c r="A51" s="10"/>
      <c r="B51" s="59" t="s">
        <v>21</v>
      </c>
      <c r="C51" s="794">
        <f>+C52</f>
        <v>0</v>
      </c>
      <c r="D51" s="794">
        <f t="shared" ref="D51:AG51" si="18">+D52</f>
        <v>0</v>
      </c>
      <c r="E51" s="794">
        <f t="shared" si="18"/>
        <v>0</v>
      </c>
      <c r="F51" s="794">
        <f t="shared" si="18"/>
        <v>0</v>
      </c>
      <c r="G51" s="794">
        <f t="shared" si="18"/>
        <v>0</v>
      </c>
      <c r="H51" s="794">
        <f t="shared" si="18"/>
        <v>0</v>
      </c>
      <c r="I51" s="794">
        <f t="shared" si="18"/>
        <v>0</v>
      </c>
      <c r="J51" s="794">
        <f t="shared" si="18"/>
        <v>0</v>
      </c>
      <c r="K51" s="794">
        <f t="shared" si="18"/>
        <v>32.900069716270991</v>
      </c>
      <c r="L51" s="794">
        <f t="shared" si="18"/>
        <v>65.800139432541982</v>
      </c>
      <c r="M51" s="794">
        <f t="shared" si="18"/>
        <v>65.800139432541982</v>
      </c>
      <c r="N51" s="794">
        <f t="shared" si="18"/>
        <v>65.800139432541982</v>
      </c>
      <c r="O51" s="794">
        <f t="shared" si="18"/>
        <v>65.800139432541982</v>
      </c>
      <c r="P51" s="794">
        <f t="shared" si="18"/>
        <v>65.800139432541982</v>
      </c>
      <c r="Q51" s="794">
        <f t="shared" si="18"/>
        <v>65.800139432541982</v>
      </c>
      <c r="R51" s="794">
        <f t="shared" si="18"/>
        <v>65.800139432541982</v>
      </c>
      <c r="S51" s="794">
        <f t="shared" si="18"/>
        <v>65.800139432541982</v>
      </c>
      <c r="T51" s="794">
        <f t="shared" si="18"/>
        <v>98.700209148812959</v>
      </c>
      <c r="U51" s="794">
        <f t="shared" si="18"/>
        <v>0</v>
      </c>
      <c r="V51" s="794">
        <f t="shared" si="18"/>
        <v>0</v>
      </c>
      <c r="W51" s="794">
        <f t="shared" si="18"/>
        <v>0</v>
      </c>
      <c r="X51" s="794">
        <f t="shared" si="18"/>
        <v>0</v>
      </c>
      <c r="Y51" s="794">
        <f t="shared" si="18"/>
        <v>0</v>
      </c>
      <c r="Z51" s="794">
        <f t="shared" si="18"/>
        <v>0</v>
      </c>
      <c r="AA51" s="794">
        <f t="shared" si="18"/>
        <v>0</v>
      </c>
      <c r="AB51" s="794">
        <f t="shared" si="18"/>
        <v>0</v>
      </c>
      <c r="AC51" s="794">
        <f t="shared" si="18"/>
        <v>0</v>
      </c>
      <c r="AD51" s="794">
        <f t="shared" si="18"/>
        <v>0</v>
      </c>
      <c r="AE51" s="794">
        <f t="shared" si="18"/>
        <v>0</v>
      </c>
      <c r="AF51" s="794">
        <f t="shared" si="18"/>
        <v>0</v>
      </c>
      <c r="AG51" s="794">
        <f t="shared" si="18"/>
        <v>0</v>
      </c>
      <c r="AH51" s="784">
        <f t="shared" si="12"/>
        <v>658.00139432541982</v>
      </c>
    </row>
    <row r="52" spans="1:34">
      <c r="A52" s="10"/>
      <c r="B52" s="971" t="s">
        <v>237</v>
      </c>
      <c r="C52" s="794">
        <v>0</v>
      </c>
      <c r="D52" s="794">
        <v>0</v>
      </c>
      <c r="E52" s="794">
        <v>0</v>
      </c>
      <c r="F52" s="794">
        <v>0</v>
      </c>
      <c r="G52" s="794">
        <v>0</v>
      </c>
      <c r="H52" s="794">
        <v>0</v>
      </c>
      <c r="I52" s="784">
        <v>0</v>
      </c>
      <c r="J52" s="794">
        <v>0</v>
      </c>
      <c r="K52" s="794">
        <v>32.900069716270991</v>
      </c>
      <c r="L52" s="794">
        <v>65.800139432541982</v>
      </c>
      <c r="M52" s="794">
        <v>65.800139432541982</v>
      </c>
      <c r="N52" s="794">
        <v>65.800139432541982</v>
      </c>
      <c r="O52" s="794">
        <v>65.800139432541982</v>
      </c>
      <c r="P52" s="794">
        <v>65.800139432541982</v>
      </c>
      <c r="Q52" s="794">
        <v>65.800139432541982</v>
      </c>
      <c r="R52" s="794">
        <v>65.800139432541982</v>
      </c>
      <c r="S52" s="794">
        <v>65.800139432541982</v>
      </c>
      <c r="T52" s="794">
        <v>98.700209148812959</v>
      </c>
      <c r="U52" s="794">
        <v>0</v>
      </c>
      <c r="V52" s="794">
        <v>0</v>
      </c>
      <c r="W52" s="794">
        <v>0</v>
      </c>
      <c r="X52" s="794">
        <v>0</v>
      </c>
      <c r="Y52" s="794">
        <v>0</v>
      </c>
      <c r="Z52" s="794">
        <v>0</v>
      </c>
      <c r="AA52" s="794">
        <v>0</v>
      </c>
      <c r="AB52" s="794">
        <v>0</v>
      </c>
      <c r="AC52" s="794">
        <v>0</v>
      </c>
      <c r="AD52" s="794">
        <v>0</v>
      </c>
      <c r="AE52" s="794">
        <v>0</v>
      </c>
      <c r="AF52" s="794">
        <v>0</v>
      </c>
      <c r="AG52" s="794">
        <v>0</v>
      </c>
      <c r="AH52" s="784">
        <f t="shared" si="12"/>
        <v>658.00139432541982</v>
      </c>
    </row>
    <row r="53" spans="1:34">
      <c r="A53" s="10"/>
      <c r="B53" s="59" t="s">
        <v>22</v>
      </c>
      <c r="C53" s="794">
        <f>+C54+C55</f>
        <v>0</v>
      </c>
      <c r="D53" s="794">
        <f t="shared" ref="D53:AG53" si="19">+D54+D55</f>
        <v>0</v>
      </c>
      <c r="E53" s="794">
        <f t="shared" si="19"/>
        <v>0</v>
      </c>
      <c r="F53" s="794">
        <f t="shared" si="19"/>
        <v>0</v>
      </c>
      <c r="G53" s="794">
        <f t="shared" si="19"/>
        <v>0</v>
      </c>
      <c r="H53" s="794">
        <f t="shared" si="19"/>
        <v>0</v>
      </c>
      <c r="I53" s="794">
        <f t="shared" si="19"/>
        <v>0</v>
      </c>
      <c r="J53" s="794">
        <f t="shared" si="19"/>
        <v>0</v>
      </c>
      <c r="K53" s="794">
        <f t="shared" si="19"/>
        <v>8.1416940774692197</v>
      </c>
      <c r="L53" s="794">
        <f t="shared" si="19"/>
        <v>16.283388154938439</v>
      </c>
      <c r="M53" s="794">
        <f t="shared" si="19"/>
        <v>16.283388154938439</v>
      </c>
      <c r="N53" s="794">
        <f t="shared" si="19"/>
        <v>16.283388154938439</v>
      </c>
      <c r="O53" s="794">
        <f t="shared" si="19"/>
        <v>16.283388154938439</v>
      </c>
      <c r="P53" s="794">
        <f t="shared" si="19"/>
        <v>16.283388154938439</v>
      </c>
      <c r="Q53" s="794">
        <f t="shared" si="19"/>
        <v>16.283388154938439</v>
      </c>
      <c r="R53" s="794">
        <f t="shared" si="19"/>
        <v>16.283388154938439</v>
      </c>
      <c r="S53" s="794">
        <f t="shared" si="19"/>
        <v>16.283388154938439</v>
      </c>
      <c r="T53" s="794">
        <f t="shared" si="19"/>
        <v>24.425082232407657</v>
      </c>
      <c r="U53" s="794">
        <f t="shared" si="19"/>
        <v>0</v>
      </c>
      <c r="V53" s="794">
        <f t="shared" si="19"/>
        <v>0</v>
      </c>
      <c r="W53" s="794">
        <f t="shared" si="19"/>
        <v>0</v>
      </c>
      <c r="X53" s="794">
        <f t="shared" si="19"/>
        <v>0</v>
      </c>
      <c r="Y53" s="794">
        <f t="shared" si="19"/>
        <v>0</v>
      </c>
      <c r="Z53" s="794">
        <f t="shared" si="19"/>
        <v>0</v>
      </c>
      <c r="AA53" s="794">
        <f t="shared" si="19"/>
        <v>0</v>
      </c>
      <c r="AB53" s="794">
        <f t="shared" si="19"/>
        <v>0</v>
      </c>
      <c r="AC53" s="794">
        <f t="shared" si="19"/>
        <v>0</v>
      </c>
      <c r="AD53" s="794">
        <f t="shared" si="19"/>
        <v>0</v>
      </c>
      <c r="AE53" s="794">
        <f t="shared" si="19"/>
        <v>0</v>
      </c>
      <c r="AF53" s="794">
        <f t="shared" si="19"/>
        <v>0</v>
      </c>
      <c r="AG53" s="794">
        <f t="shared" si="19"/>
        <v>0</v>
      </c>
      <c r="AH53" s="784">
        <f t="shared" si="12"/>
        <v>162.83388154938436</v>
      </c>
    </row>
    <row r="54" spans="1:34">
      <c r="A54" s="10"/>
      <c r="B54" s="871" t="s">
        <v>236</v>
      </c>
      <c r="C54" s="794">
        <v>0</v>
      </c>
      <c r="D54" s="794">
        <v>0</v>
      </c>
      <c r="E54" s="794">
        <v>0</v>
      </c>
      <c r="F54" s="794">
        <v>0</v>
      </c>
      <c r="G54" s="794">
        <v>0</v>
      </c>
      <c r="H54" s="794">
        <v>0</v>
      </c>
      <c r="I54" s="784">
        <v>0</v>
      </c>
      <c r="J54" s="794">
        <v>0</v>
      </c>
      <c r="K54" s="794">
        <v>7.7579954165543281</v>
      </c>
      <c r="L54" s="794">
        <v>15.515990833108656</v>
      </c>
      <c r="M54" s="794">
        <v>15.515990833108656</v>
      </c>
      <c r="N54" s="794">
        <v>15.515990833108656</v>
      </c>
      <c r="O54" s="794">
        <v>15.515990833108656</v>
      </c>
      <c r="P54" s="794">
        <v>15.515990833108656</v>
      </c>
      <c r="Q54" s="794">
        <v>15.515990833108656</v>
      </c>
      <c r="R54" s="794">
        <v>15.515990833108656</v>
      </c>
      <c r="S54" s="794">
        <v>15.515990833108656</v>
      </c>
      <c r="T54" s="794">
        <v>23.273986249662983</v>
      </c>
      <c r="U54" s="794">
        <v>0</v>
      </c>
      <c r="V54" s="794">
        <v>0</v>
      </c>
      <c r="W54" s="794">
        <v>0</v>
      </c>
      <c r="X54" s="794">
        <v>0</v>
      </c>
      <c r="Y54" s="794">
        <v>0</v>
      </c>
      <c r="Z54" s="794">
        <v>0</v>
      </c>
      <c r="AA54" s="794">
        <v>0</v>
      </c>
      <c r="AB54" s="794">
        <v>0</v>
      </c>
      <c r="AC54" s="794">
        <v>0</v>
      </c>
      <c r="AD54" s="794">
        <v>0</v>
      </c>
      <c r="AE54" s="794">
        <v>0</v>
      </c>
      <c r="AF54" s="794">
        <v>0</v>
      </c>
      <c r="AG54" s="794">
        <v>0</v>
      </c>
      <c r="AH54" s="784">
        <f t="shared" si="12"/>
        <v>155.15990833108657</v>
      </c>
    </row>
    <row r="55" spans="1:34">
      <c r="A55" s="10"/>
      <c r="B55" s="871" t="s">
        <v>237</v>
      </c>
      <c r="C55" s="794">
        <v>0</v>
      </c>
      <c r="D55" s="794">
        <v>0</v>
      </c>
      <c r="E55" s="794">
        <v>0</v>
      </c>
      <c r="F55" s="794">
        <v>0</v>
      </c>
      <c r="G55" s="794">
        <v>0</v>
      </c>
      <c r="H55" s="794">
        <v>0</v>
      </c>
      <c r="I55" s="876">
        <v>0</v>
      </c>
      <c r="J55" s="794">
        <v>0</v>
      </c>
      <c r="K55" s="794">
        <v>0.38369866091489174</v>
      </c>
      <c r="L55" s="794">
        <v>0.76739732182978349</v>
      </c>
      <c r="M55" s="794">
        <v>0.76739732182978349</v>
      </c>
      <c r="N55" s="794">
        <v>0.76739732182978349</v>
      </c>
      <c r="O55" s="794">
        <v>0.76739732182978349</v>
      </c>
      <c r="P55" s="794">
        <v>0.76739732182978349</v>
      </c>
      <c r="Q55" s="794">
        <v>0.76739732182978349</v>
      </c>
      <c r="R55" s="794">
        <v>0.76739732182978349</v>
      </c>
      <c r="S55" s="794">
        <v>0.76739732182978349</v>
      </c>
      <c r="T55" s="794">
        <v>1.151095982744675</v>
      </c>
      <c r="U55" s="794">
        <v>0</v>
      </c>
      <c r="V55" s="794">
        <v>0</v>
      </c>
      <c r="W55" s="794">
        <v>0</v>
      </c>
      <c r="X55" s="794">
        <v>0</v>
      </c>
      <c r="Y55" s="794">
        <v>0</v>
      </c>
      <c r="Z55" s="794">
        <v>0</v>
      </c>
      <c r="AA55" s="794">
        <v>0</v>
      </c>
      <c r="AB55" s="794">
        <v>0</v>
      </c>
      <c r="AC55" s="794">
        <v>0</v>
      </c>
      <c r="AD55" s="794">
        <v>0</v>
      </c>
      <c r="AE55" s="794">
        <v>0</v>
      </c>
      <c r="AF55" s="794">
        <v>0</v>
      </c>
      <c r="AG55" s="794">
        <v>0</v>
      </c>
      <c r="AH55" s="876">
        <f t="shared" si="12"/>
        <v>7.6739732182978333</v>
      </c>
    </row>
    <row r="56" spans="1:34">
      <c r="A56" s="10"/>
      <c r="B56" s="770" t="s">
        <v>74</v>
      </c>
      <c r="C56" s="771">
        <f>+C57+C60+C65</f>
        <v>0</v>
      </c>
      <c r="D56" s="771">
        <f t="shared" ref="D56:AG56" si="20">+D57+D60+D65</f>
        <v>0</v>
      </c>
      <c r="E56" s="771">
        <f t="shared" si="20"/>
        <v>0</v>
      </c>
      <c r="F56" s="771">
        <f t="shared" si="20"/>
        <v>338.55105386812835</v>
      </c>
      <c r="G56" s="771">
        <f t="shared" si="20"/>
        <v>338.55105386812835</v>
      </c>
      <c r="H56" s="771">
        <f t="shared" si="20"/>
        <v>338.55105386812835</v>
      </c>
      <c r="I56" s="771">
        <f t="shared" si="20"/>
        <v>338.55105386812835</v>
      </c>
      <c r="J56" s="771">
        <f t="shared" si="20"/>
        <v>338.55105386812835</v>
      </c>
      <c r="K56" s="771">
        <f t="shared" si="20"/>
        <v>338.55105386812835</v>
      </c>
      <c r="L56" s="771">
        <f t="shared" si="20"/>
        <v>338.55105386812835</v>
      </c>
      <c r="M56" s="771">
        <f t="shared" si="20"/>
        <v>338.55105386812835</v>
      </c>
      <c r="N56" s="771">
        <f t="shared" si="20"/>
        <v>338.55105386812835</v>
      </c>
      <c r="O56" s="771">
        <f t="shared" si="20"/>
        <v>338.55105386812835</v>
      </c>
      <c r="P56" s="771">
        <f t="shared" si="20"/>
        <v>0</v>
      </c>
      <c r="Q56" s="771">
        <f t="shared" si="20"/>
        <v>0</v>
      </c>
      <c r="R56" s="771">
        <f t="shared" si="20"/>
        <v>0</v>
      </c>
      <c r="S56" s="771">
        <f t="shared" si="20"/>
        <v>0</v>
      </c>
      <c r="T56" s="771">
        <f t="shared" si="20"/>
        <v>0</v>
      </c>
      <c r="U56" s="771">
        <f t="shared" si="20"/>
        <v>0</v>
      </c>
      <c r="V56" s="771">
        <f t="shared" si="20"/>
        <v>0</v>
      </c>
      <c r="W56" s="771">
        <f t="shared" si="20"/>
        <v>0</v>
      </c>
      <c r="X56" s="771">
        <f t="shared" si="20"/>
        <v>0</v>
      </c>
      <c r="Y56" s="771">
        <f t="shared" si="20"/>
        <v>0</v>
      </c>
      <c r="Z56" s="771">
        <f t="shared" si="20"/>
        <v>0</v>
      </c>
      <c r="AA56" s="771">
        <f t="shared" si="20"/>
        <v>0</v>
      </c>
      <c r="AB56" s="771">
        <f t="shared" si="20"/>
        <v>0</v>
      </c>
      <c r="AC56" s="771">
        <f t="shared" si="20"/>
        <v>0</v>
      </c>
      <c r="AD56" s="771">
        <f t="shared" si="20"/>
        <v>0</v>
      </c>
      <c r="AE56" s="771">
        <f t="shared" si="20"/>
        <v>0</v>
      </c>
      <c r="AF56" s="771">
        <f t="shared" si="20"/>
        <v>0</v>
      </c>
      <c r="AG56" s="771">
        <f t="shared" si="20"/>
        <v>0</v>
      </c>
      <c r="AH56" s="779">
        <f t="shared" si="12"/>
        <v>3385.5105386812834</v>
      </c>
    </row>
    <row r="57" spans="1:34">
      <c r="A57" s="10"/>
      <c r="B57" s="59" t="s">
        <v>23</v>
      </c>
      <c r="C57" s="794">
        <f>+C58+C59</f>
        <v>0</v>
      </c>
      <c r="D57" s="794">
        <f t="shared" ref="D57:AG57" si="21">+D58+D59</f>
        <v>0</v>
      </c>
      <c r="E57" s="794">
        <f t="shared" si="21"/>
        <v>0</v>
      </c>
      <c r="F57" s="794">
        <f t="shared" si="21"/>
        <v>328.19256083543848</v>
      </c>
      <c r="G57" s="794">
        <f t="shared" si="21"/>
        <v>328.19256083543848</v>
      </c>
      <c r="H57" s="794">
        <f t="shared" si="21"/>
        <v>328.19256083543848</v>
      </c>
      <c r="I57" s="794">
        <f t="shared" si="21"/>
        <v>328.19256083543848</v>
      </c>
      <c r="J57" s="794">
        <f t="shared" si="21"/>
        <v>328.19256083543848</v>
      </c>
      <c r="K57" s="794">
        <f t="shared" si="21"/>
        <v>328.19256083543848</v>
      </c>
      <c r="L57" s="794">
        <f t="shared" si="21"/>
        <v>328.19256083543848</v>
      </c>
      <c r="M57" s="794">
        <f t="shared" si="21"/>
        <v>328.19256083543848</v>
      </c>
      <c r="N57" s="794">
        <f t="shared" si="21"/>
        <v>328.19256083543848</v>
      </c>
      <c r="O57" s="794">
        <f t="shared" si="21"/>
        <v>328.19256083543848</v>
      </c>
      <c r="P57" s="794">
        <f t="shared" si="21"/>
        <v>0</v>
      </c>
      <c r="Q57" s="794">
        <f t="shared" si="21"/>
        <v>0</v>
      </c>
      <c r="R57" s="794">
        <f t="shared" si="21"/>
        <v>0</v>
      </c>
      <c r="S57" s="794">
        <f t="shared" si="21"/>
        <v>0</v>
      </c>
      <c r="T57" s="794">
        <f t="shared" si="21"/>
        <v>0</v>
      </c>
      <c r="U57" s="794">
        <f t="shared" si="21"/>
        <v>0</v>
      </c>
      <c r="V57" s="794">
        <f t="shared" si="21"/>
        <v>0</v>
      </c>
      <c r="W57" s="794">
        <f t="shared" si="21"/>
        <v>0</v>
      </c>
      <c r="X57" s="794">
        <f t="shared" si="21"/>
        <v>0</v>
      </c>
      <c r="Y57" s="794">
        <f t="shared" si="21"/>
        <v>0</v>
      </c>
      <c r="Z57" s="794">
        <f t="shared" si="21"/>
        <v>0</v>
      </c>
      <c r="AA57" s="794">
        <f t="shared" si="21"/>
        <v>0</v>
      </c>
      <c r="AB57" s="794">
        <f t="shared" si="21"/>
        <v>0</v>
      </c>
      <c r="AC57" s="794">
        <f t="shared" si="21"/>
        <v>0</v>
      </c>
      <c r="AD57" s="794">
        <f t="shared" si="21"/>
        <v>0</v>
      </c>
      <c r="AE57" s="794">
        <f t="shared" si="21"/>
        <v>0</v>
      </c>
      <c r="AF57" s="794">
        <f t="shared" si="21"/>
        <v>0</v>
      </c>
      <c r="AG57" s="794">
        <f t="shared" si="21"/>
        <v>0</v>
      </c>
      <c r="AH57" s="828">
        <f t="shared" si="12"/>
        <v>3281.9256083543855</v>
      </c>
    </row>
    <row r="58" spans="1:34">
      <c r="A58" s="10"/>
      <c r="B58" s="871" t="s">
        <v>236</v>
      </c>
      <c r="C58" s="794">
        <v>0</v>
      </c>
      <c r="D58" s="794">
        <v>0</v>
      </c>
      <c r="E58" s="794">
        <v>0</v>
      </c>
      <c r="F58" s="794">
        <v>324.29430307802488</v>
      </c>
      <c r="G58" s="794">
        <v>324.29430307802488</v>
      </c>
      <c r="H58" s="794">
        <v>324.29430307802488</v>
      </c>
      <c r="I58" s="784">
        <v>324.29430307802488</v>
      </c>
      <c r="J58" s="794">
        <v>324.29430307802488</v>
      </c>
      <c r="K58" s="794">
        <v>324.29430307802488</v>
      </c>
      <c r="L58" s="794">
        <v>324.29430307802488</v>
      </c>
      <c r="M58" s="794">
        <v>324.29430307802488</v>
      </c>
      <c r="N58" s="794">
        <v>324.29430307802488</v>
      </c>
      <c r="O58" s="794">
        <v>324.29430307802488</v>
      </c>
      <c r="P58" s="794">
        <v>0</v>
      </c>
      <c r="Q58" s="794">
        <v>0</v>
      </c>
      <c r="R58" s="794">
        <v>0</v>
      </c>
      <c r="S58" s="794">
        <v>0</v>
      </c>
      <c r="T58" s="794">
        <v>0</v>
      </c>
      <c r="U58" s="794">
        <v>0</v>
      </c>
      <c r="V58" s="794">
        <v>0</v>
      </c>
      <c r="W58" s="794">
        <v>0</v>
      </c>
      <c r="X58" s="794">
        <v>0</v>
      </c>
      <c r="Y58" s="794">
        <v>0</v>
      </c>
      <c r="Z58" s="794">
        <v>0</v>
      </c>
      <c r="AA58" s="794">
        <v>0</v>
      </c>
      <c r="AB58" s="794">
        <v>0</v>
      </c>
      <c r="AC58" s="794">
        <v>0</v>
      </c>
      <c r="AD58" s="794">
        <v>0</v>
      </c>
      <c r="AE58" s="794">
        <v>0</v>
      </c>
      <c r="AF58" s="794">
        <v>0</v>
      </c>
      <c r="AG58" s="794">
        <v>0</v>
      </c>
      <c r="AH58" s="784">
        <f t="shared" si="12"/>
        <v>3242.9430307802481</v>
      </c>
    </row>
    <row r="59" spans="1:34">
      <c r="A59" s="10"/>
      <c r="B59" s="871" t="s">
        <v>237</v>
      </c>
      <c r="C59" s="794">
        <v>0</v>
      </c>
      <c r="D59" s="794">
        <v>0</v>
      </c>
      <c r="E59" s="794">
        <v>0</v>
      </c>
      <c r="F59" s="794">
        <v>3.8982577574135897</v>
      </c>
      <c r="G59" s="794">
        <v>3.8982577574135897</v>
      </c>
      <c r="H59" s="794">
        <v>3.8982577574135897</v>
      </c>
      <c r="I59" s="784">
        <v>3.8982577574135897</v>
      </c>
      <c r="J59" s="794">
        <v>3.8982577574135897</v>
      </c>
      <c r="K59" s="794">
        <v>3.8982577574135897</v>
      </c>
      <c r="L59" s="794">
        <v>3.8982577574135897</v>
      </c>
      <c r="M59" s="794">
        <v>3.8982577574135897</v>
      </c>
      <c r="N59" s="794">
        <v>3.8982577574135897</v>
      </c>
      <c r="O59" s="794">
        <v>3.8982577574135897</v>
      </c>
      <c r="P59" s="794">
        <v>0</v>
      </c>
      <c r="Q59" s="794">
        <v>0</v>
      </c>
      <c r="R59" s="794">
        <v>0</v>
      </c>
      <c r="S59" s="794">
        <v>0</v>
      </c>
      <c r="T59" s="794">
        <v>0</v>
      </c>
      <c r="U59" s="794">
        <v>0</v>
      </c>
      <c r="V59" s="794">
        <v>0</v>
      </c>
      <c r="W59" s="794">
        <v>0</v>
      </c>
      <c r="X59" s="794">
        <v>0</v>
      </c>
      <c r="Y59" s="794">
        <v>0</v>
      </c>
      <c r="Z59" s="794">
        <v>0</v>
      </c>
      <c r="AA59" s="794">
        <v>0</v>
      </c>
      <c r="AB59" s="794">
        <v>0</v>
      </c>
      <c r="AC59" s="794">
        <v>0</v>
      </c>
      <c r="AD59" s="794">
        <v>0</v>
      </c>
      <c r="AE59" s="794">
        <v>0</v>
      </c>
      <c r="AF59" s="794">
        <v>0</v>
      </c>
      <c r="AG59" s="794">
        <v>0</v>
      </c>
      <c r="AH59" s="784">
        <f t="shared" si="12"/>
        <v>38.982577574135895</v>
      </c>
    </row>
    <row r="60" spans="1:34">
      <c r="A60" s="10"/>
      <c r="B60" s="59" t="s">
        <v>24</v>
      </c>
      <c r="C60" s="794">
        <f>+C61+C63</f>
        <v>0</v>
      </c>
      <c r="D60" s="794">
        <f t="shared" ref="D60:AG60" si="22">+D61+D63</f>
        <v>0</v>
      </c>
      <c r="E60" s="794">
        <f t="shared" si="22"/>
        <v>0</v>
      </c>
      <c r="F60" s="794">
        <f t="shared" si="22"/>
        <v>1.52895062</v>
      </c>
      <c r="G60" s="794">
        <f t="shared" si="22"/>
        <v>1.52895062</v>
      </c>
      <c r="H60" s="794">
        <f t="shared" si="22"/>
        <v>1.52895062</v>
      </c>
      <c r="I60" s="794">
        <f t="shared" si="22"/>
        <v>1.52895062</v>
      </c>
      <c r="J60" s="794">
        <f t="shared" si="22"/>
        <v>1.52895062</v>
      </c>
      <c r="K60" s="794">
        <f t="shared" si="22"/>
        <v>1.52895062</v>
      </c>
      <c r="L60" s="794">
        <f t="shared" si="22"/>
        <v>1.52895062</v>
      </c>
      <c r="M60" s="794">
        <f t="shared" si="22"/>
        <v>1.52895062</v>
      </c>
      <c r="N60" s="794">
        <f t="shared" si="22"/>
        <v>1.52895062</v>
      </c>
      <c r="O60" s="794">
        <f t="shared" si="22"/>
        <v>1.52895062</v>
      </c>
      <c r="P60" s="794">
        <f t="shared" si="22"/>
        <v>0</v>
      </c>
      <c r="Q60" s="794">
        <f t="shared" si="22"/>
        <v>0</v>
      </c>
      <c r="R60" s="794">
        <f t="shared" si="22"/>
        <v>0</v>
      </c>
      <c r="S60" s="794">
        <f t="shared" si="22"/>
        <v>0</v>
      </c>
      <c r="T60" s="794">
        <f t="shared" si="22"/>
        <v>0</v>
      </c>
      <c r="U60" s="794">
        <f t="shared" si="22"/>
        <v>0</v>
      </c>
      <c r="V60" s="794">
        <f t="shared" si="22"/>
        <v>0</v>
      </c>
      <c r="W60" s="794">
        <f t="shared" si="22"/>
        <v>0</v>
      </c>
      <c r="X60" s="794">
        <f t="shared" si="22"/>
        <v>0</v>
      </c>
      <c r="Y60" s="794">
        <f t="shared" si="22"/>
        <v>0</v>
      </c>
      <c r="Z60" s="794">
        <f t="shared" si="22"/>
        <v>0</v>
      </c>
      <c r="AA60" s="794">
        <f t="shared" si="22"/>
        <v>0</v>
      </c>
      <c r="AB60" s="794">
        <f t="shared" si="22"/>
        <v>0</v>
      </c>
      <c r="AC60" s="794">
        <f t="shared" si="22"/>
        <v>0</v>
      </c>
      <c r="AD60" s="794">
        <f t="shared" si="22"/>
        <v>0</v>
      </c>
      <c r="AE60" s="794">
        <f t="shared" si="22"/>
        <v>0</v>
      </c>
      <c r="AF60" s="794">
        <f t="shared" si="22"/>
        <v>0</v>
      </c>
      <c r="AG60" s="794">
        <f t="shared" si="22"/>
        <v>0</v>
      </c>
      <c r="AH60" s="784">
        <f t="shared" si="12"/>
        <v>15.2895062</v>
      </c>
    </row>
    <row r="61" spans="1:34">
      <c r="A61" s="10"/>
      <c r="B61" s="871" t="s">
        <v>236</v>
      </c>
      <c r="C61" s="794">
        <f>+C62</f>
        <v>0</v>
      </c>
      <c r="D61" s="794">
        <f t="shared" ref="D61:AG61" si="23">+D62</f>
        <v>0</v>
      </c>
      <c r="E61" s="794">
        <f t="shared" si="23"/>
        <v>0</v>
      </c>
      <c r="F61" s="794">
        <f t="shared" si="23"/>
        <v>1.1097680400000001</v>
      </c>
      <c r="G61" s="794">
        <f t="shared" si="23"/>
        <v>1.1097680400000001</v>
      </c>
      <c r="H61" s="794">
        <f t="shared" si="23"/>
        <v>1.1097680400000001</v>
      </c>
      <c r="I61" s="794">
        <f t="shared" si="23"/>
        <v>1.1097680400000001</v>
      </c>
      <c r="J61" s="794">
        <f t="shared" si="23"/>
        <v>1.1097680400000001</v>
      </c>
      <c r="K61" s="794">
        <f t="shared" si="23"/>
        <v>1.1097680400000001</v>
      </c>
      <c r="L61" s="794">
        <f t="shared" si="23"/>
        <v>1.1097680400000001</v>
      </c>
      <c r="M61" s="794">
        <f t="shared" si="23"/>
        <v>1.1097680400000001</v>
      </c>
      <c r="N61" s="794">
        <f t="shared" si="23"/>
        <v>1.1097680400000001</v>
      </c>
      <c r="O61" s="794">
        <f t="shared" si="23"/>
        <v>1.1097680400000001</v>
      </c>
      <c r="P61" s="794">
        <f t="shared" si="23"/>
        <v>0</v>
      </c>
      <c r="Q61" s="794">
        <f t="shared" si="23"/>
        <v>0</v>
      </c>
      <c r="R61" s="794">
        <f t="shared" si="23"/>
        <v>0</v>
      </c>
      <c r="S61" s="794">
        <f t="shared" si="23"/>
        <v>0</v>
      </c>
      <c r="T61" s="794">
        <f t="shared" si="23"/>
        <v>0</v>
      </c>
      <c r="U61" s="794">
        <f t="shared" si="23"/>
        <v>0</v>
      </c>
      <c r="V61" s="794">
        <f t="shared" si="23"/>
        <v>0</v>
      </c>
      <c r="W61" s="794">
        <f t="shared" si="23"/>
        <v>0</v>
      </c>
      <c r="X61" s="794">
        <f t="shared" si="23"/>
        <v>0</v>
      </c>
      <c r="Y61" s="794">
        <f t="shared" si="23"/>
        <v>0</v>
      </c>
      <c r="Z61" s="794">
        <f t="shared" si="23"/>
        <v>0</v>
      </c>
      <c r="AA61" s="794">
        <f t="shared" si="23"/>
        <v>0</v>
      </c>
      <c r="AB61" s="794">
        <f t="shared" si="23"/>
        <v>0</v>
      </c>
      <c r="AC61" s="794">
        <f t="shared" si="23"/>
        <v>0</v>
      </c>
      <c r="AD61" s="794">
        <f t="shared" si="23"/>
        <v>0</v>
      </c>
      <c r="AE61" s="794">
        <f t="shared" si="23"/>
        <v>0</v>
      </c>
      <c r="AF61" s="794">
        <f t="shared" si="23"/>
        <v>0</v>
      </c>
      <c r="AG61" s="794">
        <f t="shared" si="23"/>
        <v>0</v>
      </c>
      <c r="AH61" s="784">
        <f t="shared" si="12"/>
        <v>11.097680400000003</v>
      </c>
    </row>
    <row r="62" spans="1:34">
      <c r="A62" s="10"/>
      <c r="B62" s="971" t="s">
        <v>239</v>
      </c>
      <c r="C62" s="794">
        <v>0</v>
      </c>
      <c r="D62" s="794">
        <v>0</v>
      </c>
      <c r="E62" s="794">
        <v>0</v>
      </c>
      <c r="F62" s="794">
        <v>1.1097680400000001</v>
      </c>
      <c r="G62" s="794">
        <v>1.1097680400000001</v>
      </c>
      <c r="H62" s="794">
        <v>1.1097680400000001</v>
      </c>
      <c r="I62" s="784">
        <v>1.1097680400000001</v>
      </c>
      <c r="J62" s="794">
        <v>1.1097680400000001</v>
      </c>
      <c r="K62" s="794">
        <v>1.1097680400000001</v>
      </c>
      <c r="L62" s="794">
        <v>1.1097680400000001</v>
      </c>
      <c r="M62" s="794">
        <v>1.1097680400000001</v>
      </c>
      <c r="N62" s="794">
        <v>1.1097680400000001</v>
      </c>
      <c r="O62" s="794">
        <v>1.1097680400000001</v>
      </c>
      <c r="P62" s="794">
        <v>0</v>
      </c>
      <c r="Q62" s="794">
        <v>0</v>
      </c>
      <c r="R62" s="794">
        <v>0</v>
      </c>
      <c r="S62" s="794">
        <v>0</v>
      </c>
      <c r="T62" s="794">
        <v>0</v>
      </c>
      <c r="U62" s="794">
        <v>0</v>
      </c>
      <c r="V62" s="794">
        <v>0</v>
      </c>
      <c r="W62" s="794">
        <v>0</v>
      </c>
      <c r="X62" s="794">
        <v>0</v>
      </c>
      <c r="Y62" s="794">
        <v>0</v>
      </c>
      <c r="Z62" s="794">
        <v>0</v>
      </c>
      <c r="AA62" s="794">
        <v>0</v>
      </c>
      <c r="AB62" s="794">
        <v>0</v>
      </c>
      <c r="AC62" s="794">
        <v>0</v>
      </c>
      <c r="AD62" s="794">
        <v>0</v>
      </c>
      <c r="AE62" s="794">
        <v>0</v>
      </c>
      <c r="AF62" s="794">
        <v>0</v>
      </c>
      <c r="AG62" s="794">
        <v>0</v>
      </c>
      <c r="AH62" s="784">
        <f t="shared" si="12"/>
        <v>11.097680400000003</v>
      </c>
    </row>
    <row r="63" spans="1:34">
      <c r="A63" s="10"/>
      <c r="B63" s="871" t="s">
        <v>237</v>
      </c>
      <c r="C63" s="794">
        <f>+C64</f>
        <v>0</v>
      </c>
      <c r="D63" s="794">
        <f t="shared" ref="D63:AG63" si="24">+D64</f>
        <v>0</v>
      </c>
      <c r="E63" s="794">
        <f t="shared" si="24"/>
        <v>0</v>
      </c>
      <c r="F63" s="794">
        <f t="shared" si="24"/>
        <v>0.41918258000000003</v>
      </c>
      <c r="G63" s="794">
        <f t="shared" si="24"/>
        <v>0.41918258000000003</v>
      </c>
      <c r="H63" s="794">
        <f t="shared" si="24"/>
        <v>0.41918258000000003</v>
      </c>
      <c r="I63" s="794">
        <f t="shared" si="24"/>
        <v>0.41918258000000003</v>
      </c>
      <c r="J63" s="794">
        <f t="shared" si="24"/>
        <v>0.41918258000000003</v>
      </c>
      <c r="K63" s="794">
        <f t="shared" si="24"/>
        <v>0.41918258000000003</v>
      </c>
      <c r="L63" s="794">
        <f t="shared" si="24"/>
        <v>0.41918258000000003</v>
      </c>
      <c r="M63" s="794">
        <f t="shared" si="24"/>
        <v>0.41918258000000003</v>
      </c>
      <c r="N63" s="794">
        <f t="shared" si="24"/>
        <v>0.41918258000000003</v>
      </c>
      <c r="O63" s="794">
        <f t="shared" si="24"/>
        <v>0.41918258000000003</v>
      </c>
      <c r="P63" s="794">
        <f t="shared" si="24"/>
        <v>0</v>
      </c>
      <c r="Q63" s="794">
        <f t="shared" si="24"/>
        <v>0</v>
      </c>
      <c r="R63" s="794">
        <f t="shared" si="24"/>
        <v>0</v>
      </c>
      <c r="S63" s="794">
        <f t="shared" si="24"/>
        <v>0</v>
      </c>
      <c r="T63" s="794">
        <f t="shared" si="24"/>
        <v>0</v>
      </c>
      <c r="U63" s="794">
        <f t="shared" si="24"/>
        <v>0</v>
      </c>
      <c r="V63" s="794">
        <f t="shared" si="24"/>
        <v>0</v>
      </c>
      <c r="W63" s="794">
        <f t="shared" si="24"/>
        <v>0</v>
      </c>
      <c r="X63" s="794">
        <f t="shared" si="24"/>
        <v>0</v>
      </c>
      <c r="Y63" s="794">
        <f t="shared" si="24"/>
        <v>0</v>
      </c>
      <c r="Z63" s="794">
        <f t="shared" si="24"/>
        <v>0</v>
      </c>
      <c r="AA63" s="794">
        <f t="shared" si="24"/>
        <v>0</v>
      </c>
      <c r="AB63" s="794">
        <f t="shared" si="24"/>
        <v>0</v>
      </c>
      <c r="AC63" s="794">
        <f t="shared" si="24"/>
        <v>0</v>
      </c>
      <c r="AD63" s="794">
        <f t="shared" si="24"/>
        <v>0</v>
      </c>
      <c r="AE63" s="794">
        <f t="shared" si="24"/>
        <v>0</v>
      </c>
      <c r="AF63" s="794">
        <f t="shared" si="24"/>
        <v>0</v>
      </c>
      <c r="AG63" s="794">
        <f t="shared" si="24"/>
        <v>0</v>
      </c>
      <c r="AH63" s="784">
        <f t="shared" si="12"/>
        <v>4.191825800000001</v>
      </c>
    </row>
    <row r="64" spans="1:34">
      <c r="A64" s="10"/>
      <c r="B64" s="971" t="s">
        <v>239</v>
      </c>
      <c r="C64" s="794">
        <v>0</v>
      </c>
      <c r="D64" s="794">
        <v>0</v>
      </c>
      <c r="E64" s="794">
        <v>0</v>
      </c>
      <c r="F64" s="794">
        <v>0.41918258000000003</v>
      </c>
      <c r="G64" s="794">
        <v>0.41918258000000003</v>
      </c>
      <c r="H64" s="794">
        <v>0.41918258000000003</v>
      </c>
      <c r="I64" s="784">
        <v>0.41918258000000003</v>
      </c>
      <c r="J64" s="794">
        <v>0.41918258000000003</v>
      </c>
      <c r="K64" s="794">
        <v>0.41918258000000003</v>
      </c>
      <c r="L64" s="794">
        <v>0.41918258000000003</v>
      </c>
      <c r="M64" s="794">
        <v>0.41918258000000003</v>
      </c>
      <c r="N64" s="794">
        <v>0.41918258000000003</v>
      </c>
      <c r="O64" s="794">
        <v>0.41918258000000003</v>
      </c>
      <c r="P64" s="794">
        <v>0</v>
      </c>
      <c r="Q64" s="794">
        <v>0</v>
      </c>
      <c r="R64" s="794">
        <v>0</v>
      </c>
      <c r="S64" s="794">
        <v>0</v>
      </c>
      <c r="T64" s="794">
        <v>0</v>
      </c>
      <c r="U64" s="794">
        <v>0</v>
      </c>
      <c r="V64" s="794">
        <v>0</v>
      </c>
      <c r="W64" s="794">
        <v>0</v>
      </c>
      <c r="X64" s="794">
        <v>0</v>
      </c>
      <c r="Y64" s="794">
        <v>0</v>
      </c>
      <c r="Z64" s="794">
        <v>0</v>
      </c>
      <c r="AA64" s="794">
        <v>0</v>
      </c>
      <c r="AB64" s="794">
        <v>0</v>
      </c>
      <c r="AC64" s="794">
        <v>0</v>
      </c>
      <c r="AD64" s="794">
        <v>0</v>
      </c>
      <c r="AE64" s="794">
        <v>0</v>
      </c>
      <c r="AF64" s="794">
        <v>0</v>
      </c>
      <c r="AG64" s="794">
        <v>0</v>
      </c>
      <c r="AH64" s="784">
        <f t="shared" si="12"/>
        <v>4.191825800000001</v>
      </c>
    </row>
    <row r="65" spans="1:34">
      <c r="A65" s="10"/>
      <c r="B65" s="290" t="s">
        <v>25</v>
      </c>
      <c r="C65" s="794">
        <f>+C66+C67</f>
        <v>0</v>
      </c>
      <c r="D65" s="794">
        <f t="shared" ref="D65:AG65" si="25">+D66+D67</f>
        <v>0</v>
      </c>
      <c r="E65" s="794">
        <f t="shared" si="25"/>
        <v>0</v>
      </c>
      <c r="F65" s="794">
        <f t="shared" si="25"/>
        <v>8.8295424126898538</v>
      </c>
      <c r="G65" s="794">
        <f t="shared" si="25"/>
        <v>8.8295424126898538</v>
      </c>
      <c r="H65" s="794">
        <f t="shared" si="25"/>
        <v>8.8295424126898538</v>
      </c>
      <c r="I65" s="794">
        <f t="shared" si="25"/>
        <v>8.8295424126898538</v>
      </c>
      <c r="J65" s="794">
        <f t="shared" si="25"/>
        <v>8.8295424126898538</v>
      </c>
      <c r="K65" s="794">
        <f t="shared" si="25"/>
        <v>8.8295424126898538</v>
      </c>
      <c r="L65" s="794">
        <f t="shared" si="25"/>
        <v>8.8295424126898538</v>
      </c>
      <c r="M65" s="794">
        <f t="shared" si="25"/>
        <v>8.8295424126898538</v>
      </c>
      <c r="N65" s="794">
        <f t="shared" si="25"/>
        <v>8.8295424126898538</v>
      </c>
      <c r="O65" s="794">
        <f t="shared" si="25"/>
        <v>8.8295424126898538</v>
      </c>
      <c r="P65" s="794">
        <f t="shared" si="25"/>
        <v>0</v>
      </c>
      <c r="Q65" s="794">
        <f t="shared" si="25"/>
        <v>0</v>
      </c>
      <c r="R65" s="794">
        <f t="shared" si="25"/>
        <v>0</v>
      </c>
      <c r="S65" s="794">
        <f t="shared" si="25"/>
        <v>0</v>
      </c>
      <c r="T65" s="794">
        <f t="shared" si="25"/>
        <v>0</v>
      </c>
      <c r="U65" s="794">
        <f t="shared" si="25"/>
        <v>0</v>
      </c>
      <c r="V65" s="794">
        <f t="shared" si="25"/>
        <v>0</v>
      </c>
      <c r="W65" s="794">
        <f t="shared" si="25"/>
        <v>0</v>
      </c>
      <c r="X65" s="794">
        <f t="shared" si="25"/>
        <v>0</v>
      </c>
      <c r="Y65" s="794">
        <f t="shared" si="25"/>
        <v>0</v>
      </c>
      <c r="Z65" s="794">
        <f t="shared" si="25"/>
        <v>0</v>
      </c>
      <c r="AA65" s="794">
        <f t="shared" si="25"/>
        <v>0</v>
      </c>
      <c r="AB65" s="794">
        <f t="shared" si="25"/>
        <v>0</v>
      </c>
      <c r="AC65" s="794">
        <f t="shared" si="25"/>
        <v>0</v>
      </c>
      <c r="AD65" s="794">
        <f t="shared" si="25"/>
        <v>0</v>
      </c>
      <c r="AE65" s="794">
        <f t="shared" si="25"/>
        <v>0</v>
      </c>
      <c r="AF65" s="794">
        <f t="shared" si="25"/>
        <v>0</v>
      </c>
      <c r="AG65" s="794">
        <f t="shared" si="25"/>
        <v>0</v>
      </c>
      <c r="AH65" s="784">
        <f t="shared" si="12"/>
        <v>88.295424126898524</v>
      </c>
    </row>
    <row r="66" spans="1:34">
      <c r="A66" s="10"/>
      <c r="B66" s="877" t="s">
        <v>236</v>
      </c>
      <c r="C66" s="794">
        <v>0</v>
      </c>
      <c r="D66" s="794">
        <v>0</v>
      </c>
      <c r="E66" s="794">
        <v>0</v>
      </c>
      <c r="F66" s="794">
        <v>6.0920837623797972</v>
      </c>
      <c r="G66" s="794">
        <v>6.0920837623797972</v>
      </c>
      <c r="H66" s="794">
        <v>6.0920837623797972</v>
      </c>
      <c r="I66" s="784">
        <v>6.0920837623797972</v>
      </c>
      <c r="J66" s="794">
        <v>6.0920837623797972</v>
      </c>
      <c r="K66" s="794">
        <v>6.0920837623797972</v>
      </c>
      <c r="L66" s="794">
        <v>6.0920837623797972</v>
      </c>
      <c r="M66" s="794">
        <v>6.0920837623797972</v>
      </c>
      <c r="N66" s="794">
        <v>6.0920837623797972</v>
      </c>
      <c r="O66" s="794">
        <v>6.0920837623797972</v>
      </c>
      <c r="P66" s="794">
        <v>0</v>
      </c>
      <c r="Q66" s="794">
        <v>0</v>
      </c>
      <c r="R66" s="794">
        <v>0</v>
      </c>
      <c r="S66" s="794">
        <v>0</v>
      </c>
      <c r="T66" s="794">
        <v>0</v>
      </c>
      <c r="U66" s="794">
        <v>0</v>
      </c>
      <c r="V66" s="794">
        <v>0</v>
      </c>
      <c r="W66" s="794">
        <v>0</v>
      </c>
      <c r="X66" s="794">
        <v>0</v>
      </c>
      <c r="Y66" s="794">
        <v>0</v>
      </c>
      <c r="Z66" s="794">
        <v>0</v>
      </c>
      <c r="AA66" s="794">
        <v>0</v>
      </c>
      <c r="AB66" s="794">
        <v>0</v>
      </c>
      <c r="AC66" s="794">
        <v>0</v>
      </c>
      <c r="AD66" s="794">
        <v>0</v>
      </c>
      <c r="AE66" s="794">
        <v>0</v>
      </c>
      <c r="AF66" s="794">
        <v>0</v>
      </c>
      <c r="AG66" s="794">
        <v>0</v>
      </c>
      <c r="AH66" s="784">
        <f t="shared" si="12"/>
        <v>60.920837623797979</v>
      </c>
    </row>
    <row r="67" spans="1:34">
      <c r="A67" s="10"/>
      <c r="B67" s="877" t="s">
        <v>237</v>
      </c>
      <c r="C67" s="794">
        <v>0</v>
      </c>
      <c r="D67" s="794">
        <v>0</v>
      </c>
      <c r="E67" s="794">
        <v>0</v>
      </c>
      <c r="F67" s="794">
        <v>2.7374586503100566</v>
      </c>
      <c r="G67" s="794">
        <v>2.7374586503100566</v>
      </c>
      <c r="H67" s="794">
        <v>2.7374586503100566</v>
      </c>
      <c r="I67" s="876">
        <v>2.7374586503100566</v>
      </c>
      <c r="J67" s="794">
        <v>2.7374586503100566</v>
      </c>
      <c r="K67" s="794">
        <v>2.7374586503100566</v>
      </c>
      <c r="L67" s="794">
        <v>2.7374586503100566</v>
      </c>
      <c r="M67" s="794">
        <v>2.7374586503100566</v>
      </c>
      <c r="N67" s="794">
        <v>2.7374586503100566</v>
      </c>
      <c r="O67" s="794">
        <v>2.7374586503100566</v>
      </c>
      <c r="P67" s="794">
        <v>0</v>
      </c>
      <c r="Q67" s="794">
        <v>0</v>
      </c>
      <c r="R67" s="794">
        <v>0</v>
      </c>
      <c r="S67" s="794">
        <v>0</v>
      </c>
      <c r="T67" s="794">
        <v>0</v>
      </c>
      <c r="U67" s="794">
        <v>0</v>
      </c>
      <c r="V67" s="794">
        <v>0</v>
      </c>
      <c r="W67" s="794">
        <v>0</v>
      </c>
      <c r="X67" s="794">
        <v>0</v>
      </c>
      <c r="Y67" s="794">
        <v>0</v>
      </c>
      <c r="Z67" s="794">
        <v>0</v>
      </c>
      <c r="AA67" s="794">
        <v>0</v>
      </c>
      <c r="AB67" s="794">
        <v>0</v>
      </c>
      <c r="AC67" s="794">
        <v>0</v>
      </c>
      <c r="AD67" s="794">
        <v>0</v>
      </c>
      <c r="AE67" s="794">
        <v>0</v>
      </c>
      <c r="AF67" s="794">
        <v>0</v>
      </c>
      <c r="AG67" s="794">
        <v>0</v>
      </c>
      <c r="AH67" s="876">
        <f t="shared" si="12"/>
        <v>27.374586503100566</v>
      </c>
    </row>
    <row r="68" spans="1:34">
      <c r="A68" s="10"/>
      <c r="B68" s="788" t="s">
        <v>26</v>
      </c>
      <c r="C68" s="789">
        <v>0</v>
      </c>
      <c r="D68" s="789">
        <v>0</v>
      </c>
      <c r="E68" s="789">
        <v>0</v>
      </c>
      <c r="F68" s="789">
        <v>0</v>
      </c>
      <c r="G68" s="789">
        <v>0</v>
      </c>
      <c r="H68" s="789">
        <v>0</v>
      </c>
      <c r="I68" s="779">
        <v>0</v>
      </c>
      <c r="J68" s="789">
        <v>0</v>
      </c>
      <c r="K68" s="789">
        <v>0</v>
      </c>
      <c r="L68" s="789">
        <v>0</v>
      </c>
      <c r="M68" s="789">
        <v>0</v>
      </c>
      <c r="N68" s="789">
        <v>0</v>
      </c>
      <c r="O68" s="789">
        <v>0</v>
      </c>
      <c r="P68" s="789">
        <v>0</v>
      </c>
      <c r="Q68" s="789">
        <v>0</v>
      </c>
      <c r="R68" s="789">
        <v>795.84888711533597</v>
      </c>
      <c r="S68" s="789">
        <v>795.84888711533597</v>
      </c>
      <c r="T68" s="789">
        <v>795.84888711533597</v>
      </c>
      <c r="U68" s="789">
        <v>795.84888711533597</v>
      </c>
      <c r="V68" s="789">
        <v>795.84888711533597</v>
      </c>
      <c r="W68" s="789">
        <v>795.84888711533597</v>
      </c>
      <c r="X68" s="789">
        <v>795.84888711533597</v>
      </c>
      <c r="Y68" s="789">
        <v>795.84888711533597</v>
      </c>
      <c r="Z68" s="789">
        <v>795.84888711533597</v>
      </c>
      <c r="AA68" s="789">
        <v>795.84888711533597</v>
      </c>
      <c r="AB68" s="789">
        <v>0</v>
      </c>
      <c r="AC68" s="789">
        <v>0</v>
      </c>
      <c r="AD68" s="789">
        <v>0</v>
      </c>
      <c r="AE68" s="789">
        <v>0</v>
      </c>
      <c r="AF68" s="789">
        <v>0</v>
      </c>
      <c r="AG68" s="789">
        <v>0</v>
      </c>
      <c r="AH68" s="779">
        <f t="shared" si="12"/>
        <v>7958.4888711533595</v>
      </c>
    </row>
    <row r="69" spans="1:34">
      <c r="A69" s="10"/>
      <c r="B69" s="788" t="s">
        <v>787</v>
      </c>
      <c r="C69" s="789">
        <v>0</v>
      </c>
      <c r="D69" s="789">
        <v>0</v>
      </c>
      <c r="E69" s="789">
        <v>0</v>
      </c>
      <c r="F69" s="789">
        <v>53.993785107122164</v>
      </c>
      <c r="G69" s="789">
        <v>215.97514042848866</v>
      </c>
      <c r="H69" s="789">
        <v>215.97514042848866</v>
      </c>
      <c r="I69" s="779">
        <v>215.97514042848866</v>
      </c>
      <c r="J69" s="789">
        <v>215.97514042848866</v>
      </c>
      <c r="K69" s="789">
        <v>215.97514042848866</v>
      </c>
      <c r="L69" s="789">
        <v>215.97514042848866</v>
      </c>
      <c r="M69" s="789">
        <v>0</v>
      </c>
      <c r="N69" s="789">
        <v>0</v>
      </c>
      <c r="O69" s="789">
        <v>0</v>
      </c>
      <c r="P69" s="789">
        <v>0</v>
      </c>
      <c r="Q69" s="789">
        <v>0</v>
      </c>
      <c r="R69" s="789">
        <v>0</v>
      </c>
      <c r="S69" s="789">
        <v>0</v>
      </c>
      <c r="T69" s="789">
        <v>0</v>
      </c>
      <c r="U69" s="789">
        <v>0</v>
      </c>
      <c r="V69" s="789">
        <v>0</v>
      </c>
      <c r="W69" s="789">
        <v>0</v>
      </c>
      <c r="X69" s="789">
        <v>0</v>
      </c>
      <c r="Y69" s="789">
        <v>0</v>
      </c>
      <c r="Z69" s="789">
        <v>0</v>
      </c>
      <c r="AA69" s="789">
        <v>0</v>
      </c>
      <c r="AB69" s="789">
        <v>0</v>
      </c>
      <c r="AC69" s="789">
        <v>0</v>
      </c>
      <c r="AD69" s="789">
        <v>0</v>
      </c>
      <c r="AE69" s="789">
        <v>0</v>
      </c>
      <c r="AF69" s="789">
        <v>0</v>
      </c>
      <c r="AG69" s="789">
        <v>0</v>
      </c>
      <c r="AH69" s="779">
        <f t="shared" si="12"/>
        <v>1349.8446276780542</v>
      </c>
    </row>
    <row r="70" spans="1:34">
      <c r="A70" s="10"/>
      <c r="B70" s="790" t="s">
        <v>791</v>
      </c>
      <c r="C70" s="973">
        <v>0</v>
      </c>
      <c r="D70" s="973">
        <v>0</v>
      </c>
      <c r="E70" s="973">
        <v>0</v>
      </c>
      <c r="F70" s="973">
        <v>0</v>
      </c>
      <c r="G70" s="973">
        <v>20.935665547191661</v>
      </c>
      <c r="H70" s="973">
        <v>20.935665547191661</v>
      </c>
      <c r="I70" s="779">
        <v>20.935665547191661</v>
      </c>
      <c r="J70" s="973">
        <v>20.935665547191661</v>
      </c>
      <c r="K70" s="973">
        <v>20.935665547191661</v>
      </c>
      <c r="L70" s="973">
        <v>0</v>
      </c>
      <c r="M70" s="973">
        <v>0</v>
      </c>
      <c r="N70" s="973">
        <v>0</v>
      </c>
      <c r="O70" s="973">
        <v>0</v>
      </c>
      <c r="P70" s="973">
        <v>0</v>
      </c>
      <c r="Q70" s="973">
        <v>0</v>
      </c>
      <c r="R70" s="973">
        <v>0</v>
      </c>
      <c r="S70" s="973">
        <v>0</v>
      </c>
      <c r="T70" s="973">
        <v>0</v>
      </c>
      <c r="U70" s="973">
        <v>0</v>
      </c>
      <c r="V70" s="973">
        <v>0</v>
      </c>
      <c r="W70" s="973">
        <v>0</v>
      </c>
      <c r="X70" s="973">
        <v>0</v>
      </c>
      <c r="Y70" s="973">
        <v>0</v>
      </c>
      <c r="Z70" s="973">
        <v>0</v>
      </c>
      <c r="AA70" s="973">
        <v>0</v>
      </c>
      <c r="AB70" s="973">
        <v>0</v>
      </c>
      <c r="AC70" s="973">
        <v>0</v>
      </c>
      <c r="AD70" s="973">
        <v>0</v>
      </c>
      <c r="AE70" s="973">
        <v>0</v>
      </c>
      <c r="AF70" s="973">
        <v>0</v>
      </c>
      <c r="AG70" s="973">
        <v>0</v>
      </c>
      <c r="AH70" s="779">
        <f t="shared" si="12"/>
        <v>104.67832773595831</v>
      </c>
    </row>
    <row r="71" spans="1:34">
      <c r="A71" s="10"/>
      <c r="B71" s="790" t="s">
        <v>789</v>
      </c>
      <c r="C71" s="973">
        <v>0</v>
      </c>
      <c r="D71" s="973">
        <v>0</v>
      </c>
      <c r="E71" s="973">
        <v>0</v>
      </c>
      <c r="F71" s="973">
        <v>0</v>
      </c>
      <c r="G71" s="973">
        <v>0</v>
      </c>
      <c r="H71" s="973">
        <v>0</v>
      </c>
      <c r="I71" s="779">
        <v>42.60340079907354</v>
      </c>
      <c r="J71" s="973">
        <v>85.206801598147081</v>
      </c>
      <c r="K71" s="973">
        <v>85.206801598147081</v>
      </c>
      <c r="L71" s="973">
        <v>85.206801598147081</v>
      </c>
      <c r="M71" s="973">
        <v>85.206801598147081</v>
      </c>
      <c r="N71" s="973">
        <v>85.206801598147081</v>
      </c>
      <c r="O71" s="973">
        <v>85.206801598147081</v>
      </c>
      <c r="P71" s="973">
        <v>85.206801598147081</v>
      </c>
      <c r="Q71" s="973">
        <v>85.206801598147081</v>
      </c>
      <c r="R71" s="973">
        <v>85.206801598147081</v>
      </c>
      <c r="S71" s="973">
        <v>85.206801598147081</v>
      </c>
      <c r="T71" s="973">
        <v>42.60340079907354</v>
      </c>
      <c r="U71" s="973">
        <v>0</v>
      </c>
      <c r="V71" s="973">
        <v>0</v>
      </c>
      <c r="W71" s="973">
        <v>0</v>
      </c>
      <c r="X71" s="973">
        <v>0</v>
      </c>
      <c r="Y71" s="973">
        <v>0</v>
      </c>
      <c r="Z71" s="973">
        <v>0</v>
      </c>
      <c r="AA71" s="973">
        <v>0</v>
      </c>
      <c r="AB71" s="973">
        <v>0</v>
      </c>
      <c r="AC71" s="973">
        <v>0</v>
      </c>
      <c r="AD71" s="973">
        <v>0</v>
      </c>
      <c r="AE71" s="973">
        <v>0</v>
      </c>
      <c r="AF71" s="973">
        <v>0</v>
      </c>
      <c r="AG71" s="973">
        <v>0</v>
      </c>
      <c r="AH71" s="779">
        <f t="shared" si="12"/>
        <v>937.274817579618</v>
      </c>
    </row>
    <row r="72" spans="1:34">
      <c r="A72" s="10"/>
      <c r="B72" s="790" t="s">
        <v>788</v>
      </c>
      <c r="C72" s="973">
        <v>0</v>
      </c>
      <c r="D72" s="973">
        <v>0</v>
      </c>
      <c r="E72" s="973">
        <v>0</v>
      </c>
      <c r="F72" s="973">
        <v>0</v>
      </c>
      <c r="G72" s="973">
        <v>0</v>
      </c>
      <c r="H72" s="973">
        <v>0</v>
      </c>
      <c r="I72" s="779">
        <v>0</v>
      </c>
      <c r="J72" s="973">
        <v>0</v>
      </c>
      <c r="K72" s="973">
        <v>0</v>
      </c>
      <c r="L72" s="973">
        <v>0</v>
      </c>
      <c r="M72" s="973">
        <v>69.205619455703527</v>
      </c>
      <c r="N72" s="973">
        <v>69.205619455703527</v>
      </c>
      <c r="O72" s="973">
        <v>69.205619455703527</v>
      </c>
      <c r="P72" s="973">
        <v>69.205619455703527</v>
      </c>
      <c r="Q72" s="973">
        <v>69.205619455703527</v>
      </c>
      <c r="R72" s="973">
        <v>0</v>
      </c>
      <c r="S72" s="973">
        <v>0</v>
      </c>
      <c r="T72" s="973">
        <v>0</v>
      </c>
      <c r="U72" s="973">
        <v>0</v>
      </c>
      <c r="V72" s="973">
        <v>0</v>
      </c>
      <c r="W72" s="973">
        <v>0</v>
      </c>
      <c r="X72" s="973">
        <v>0</v>
      </c>
      <c r="Y72" s="973">
        <v>0</v>
      </c>
      <c r="Z72" s="973">
        <v>0</v>
      </c>
      <c r="AA72" s="973">
        <v>0</v>
      </c>
      <c r="AB72" s="973">
        <v>0</v>
      </c>
      <c r="AC72" s="973">
        <v>0</v>
      </c>
      <c r="AD72" s="973">
        <v>0</v>
      </c>
      <c r="AE72" s="973">
        <v>0</v>
      </c>
      <c r="AF72" s="973">
        <v>0</v>
      </c>
      <c r="AG72" s="973">
        <v>0</v>
      </c>
      <c r="AH72" s="779">
        <f t="shared" ref="AH72:AH103" si="26">SUM(C72:AG72)</f>
        <v>346.02809727851763</v>
      </c>
    </row>
    <row r="73" spans="1:34">
      <c r="A73" s="10"/>
      <c r="B73" s="790" t="s">
        <v>790</v>
      </c>
      <c r="C73" s="973">
        <v>0</v>
      </c>
      <c r="D73" s="973">
        <v>0</v>
      </c>
      <c r="E73" s="973">
        <v>0</v>
      </c>
      <c r="F73" s="973">
        <v>0</v>
      </c>
      <c r="G73" s="973">
        <v>0</v>
      </c>
      <c r="H73" s="973">
        <v>0</v>
      </c>
      <c r="I73" s="779">
        <v>0</v>
      </c>
      <c r="J73" s="973">
        <v>130.08536199189345</v>
      </c>
      <c r="K73" s="973">
        <v>130.08536199189345</v>
      </c>
      <c r="L73" s="973">
        <v>130.08536199189345</v>
      </c>
      <c r="M73" s="973">
        <v>130.08536199189345</v>
      </c>
      <c r="N73" s="973">
        <v>130.08536199189345</v>
      </c>
      <c r="O73" s="973">
        <v>130.08536199189345</v>
      </c>
      <c r="P73" s="973">
        <v>130.08536199189345</v>
      </c>
      <c r="Q73" s="973">
        <v>130.08536199189345</v>
      </c>
      <c r="R73" s="973">
        <v>130.08536199189345</v>
      </c>
      <c r="S73" s="973">
        <v>130.08536199189345</v>
      </c>
      <c r="T73" s="973">
        <v>130.08536199189345</v>
      </c>
      <c r="U73" s="973">
        <v>130.08536199189345</v>
      </c>
      <c r="V73" s="973">
        <v>130.08536199189345</v>
      </c>
      <c r="W73" s="973">
        <v>130.08536199189345</v>
      </c>
      <c r="X73" s="973">
        <v>0</v>
      </c>
      <c r="Y73" s="973">
        <v>0</v>
      </c>
      <c r="Z73" s="973">
        <v>0</v>
      </c>
      <c r="AA73" s="973">
        <v>0</v>
      </c>
      <c r="AB73" s="973">
        <v>0</v>
      </c>
      <c r="AC73" s="973">
        <v>0</v>
      </c>
      <c r="AD73" s="973">
        <v>0</v>
      </c>
      <c r="AE73" s="973">
        <v>0</v>
      </c>
      <c r="AF73" s="973">
        <v>0</v>
      </c>
      <c r="AG73" s="973">
        <v>0</v>
      </c>
      <c r="AH73" s="779">
        <f t="shared" si="26"/>
        <v>1821.1950678865085</v>
      </c>
    </row>
    <row r="74" spans="1:34">
      <c r="A74" s="10"/>
      <c r="B74" s="790" t="s">
        <v>792</v>
      </c>
      <c r="C74" s="973">
        <v>0</v>
      </c>
      <c r="D74" s="973">
        <v>0</v>
      </c>
      <c r="E74" s="973">
        <v>0</v>
      </c>
      <c r="F74" s="973">
        <v>0</v>
      </c>
      <c r="G74" s="973">
        <v>13.061330005790388</v>
      </c>
      <c r="H74" s="973">
        <v>13.061330005790388</v>
      </c>
      <c r="I74" s="779">
        <v>13.061330005790388</v>
      </c>
      <c r="J74" s="973">
        <v>13.061330005790388</v>
      </c>
      <c r="K74" s="973">
        <v>13.061330005790388</v>
      </c>
      <c r="L74" s="973">
        <v>13.061330005790388</v>
      </c>
      <c r="M74" s="973">
        <v>13.061330005790388</v>
      </c>
      <c r="N74" s="973">
        <v>13.061330005790388</v>
      </c>
      <c r="O74" s="973">
        <v>13.061330005790388</v>
      </c>
      <c r="P74" s="973">
        <v>13.061330005790388</v>
      </c>
      <c r="Q74" s="973">
        <v>13.061330005790388</v>
      </c>
      <c r="R74" s="973">
        <v>13.061330005790388</v>
      </c>
      <c r="S74" s="973">
        <v>13.061330005790388</v>
      </c>
      <c r="T74" s="973">
        <v>13.061330005790388</v>
      </c>
      <c r="U74" s="973">
        <v>13.061330005790388</v>
      </c>
      <c r="V74" s="973">
        <v>13.061330005790388</v>
      </c>
      <c r="W74" s="973">
        <v>13.061330005790388</v>
      </c>
      <c r="X74" s="973">
        <v>13.061330005790388</v>
      </c>
      <c r="Y74" s="973">
        <v>13.061330005790388</v>
      </c>
      <c r="Z74" s="973">
        <v>13.061330005790388</v>
      </c>
      <c r="AA74" s="973">
        <v>13.061330005790388</v>
      </c>
      <c r="AB74" s="973">
        <v>13.061330005790388</v>
      </c>
      <c r="AC74" s="973">
        <v>0</v>
      </c>
      <c r="AD74" s="973">
        <v>0</v>
      </c>
      <c r="AE74" s="973">
        <v>0</v>
      </c>
      <c r="AF74" s="973">
        <v>0</v>
      </c>
      <c r="AG74" s="973">
        <v>0</v>
      </c>
      <c r="AH74" s="779">
        <f t="shared" si="26"/>
        <v>287.3492601273885</v>
      </c>
    </row>
    <row r="75" spans="1:34">
      <c r="A75" s="10"/>
      <c r="B75" s="790" t="s">
        <v>780</v>
      </c>
      <c r="C75" s="973">
        <v>0</v>
      </c>
      <c r="D75" s="973">
        <v>0</v>
      </c>
      <c r="E75" s="973">
        <v>0</v>
      </c>
      <c r="F75" s="973">
        <v>0</v>
      </c>
      <c r="G75" s="973">
        <v>527.00574200000005</v>
      </c>
      <c r="H75" s="973">
        <v>527.00574200000005</v>
      </c>
      <c r="I75" s="779">
        <v>527.00574200000005</v>
      </c>
      <c r="J75" s="973">
        <v>527.00574200000005</v>
      </c>
      <c r="K75" s="973">
        <v>527.00574200000005</v>
      </c>
      <c r="L75" s="973">
        <v>0</v>
      </c>
      <c r="M75" s="973">
        <v>0</v>
      </c>
      <c r="N75" s="973">
        <v>0</v>
      </c>
      <c r="O75" s="973">
        <v>0</v>
      </c>
      <c r="P75" s="973">
        <v>0</v>
      </c>
      <c r="Q75" s="973">
        <v>0</v>
      </c>
      <c r="R75" s="973">
        <v>0</v>
      </c>
      <c r="S75" s="973">
        <v>0</v>
      </c>
      <c r="T75" s="973">
        <v>0</v>
      </c>
      <c r="U75" s="973">
        <v>0</v>
      </c>
      <c r="V75" s="973">
        <v>0</v>
      </c>
      <c r="W75" s="973">
        <v>0</v>
      </c>
      <c r="X75" s="973">
        <v>0</v>
      </c>
      <c r="Y75" s="973">
        <v>0</v>
      </c>
      <c r="Z75" s="973">
        <v>0</v>
      </c>
      <c r="AA75" s="973">
        <v>0</v>
      </c>
      <c r="AB75" s="973">
        <v>0</v>
      </c>
      <c r="AC75" s="973">
        <v>0</v>
      </c>
      <c r="AD75" s="973">
        <v>0</v>
      </c>
      <c r="AE75" s="973">
        <v>0</v>
      </c>
      <c r="AF75" s="973">
        <v>0</v>
      </c>
      <c r="AG75" s="973">
        <v>0</v>
      </c>
      <c r="AH75" s="779">
        <f t="shared" si="26"/>
        <v>2635.0287100000005</v>
      </c>
    </row>
    <row r="76" spans="1:34">
      <c r="A76" s="10"/>
      <c r="B76" s="788" t="s">
        <v>778</v>
      </c>
      <c r="C76" s="973">
        <v>0</v>
      </c>
      <c r="D76" s="973">
        <v>0</v>
      </c>
      <c r="E76" s="973">
        <v>0</v>
      </c>
      <c r="F76" s="973">
        <v>0</v>
      </c>
      <c r="G76" s="973">
        <v>0</v>
      </c>
      <c r="H76" s="973">
        <v>0</v>
      </c>
      <c r="I76" s="779">
        <v>518.41205759000002</v>
      </c>
      <c r="J76" s="973">
        <v>1036.82411518</v>
      </c>
      <c r="K76" s="973">
        <v>1036.82411518</v>
      </c>
      <c r="L76" s="973">
        <v>1036.82411518</v>
      </c>
      <c r="M76" s="973">
        <v>1036.82411518</v>
      </c>
      <c r="N76" s="973">
        <v>1036.82411518</v>
      </c>
      <c r="O76" s="973">
        <v>1036.82411518</v>
      </c>
      <c r="P76" s="973">
        <v>1036.82411518</v>
      </c>
      <c r="Q76" s="973">
        <v>1036.82411518</v>
      </c>
      <c r="R76" s="973">
        <v>1036.82411518</v>
      </c>
      <c r="S76" s="973">
        <v>1036.82411518</v>
      </c>
      <c r="T76" s="973">
        <v>518.41205759000002</v>
      </c>
      <c r="U76" s="973">
        <v>0</v>
      </c>
      <c r="V76" s="973">
        <v>0</v>
      </c>
      <c r="W76" s="973">
        <v>0</v>
      </c>
      <c r="X76" s="973">
        <v>0</v>
      </c>
      <c r="Y76" s="973">
        <v>0</v>
      </c>
      <c r="Z76" s="973">
        <v>0</v>
      </c>
      <c r="AA76" s="973">
        <v>0</v>
      </c>
      <c r="AB76" s="973">
        <v>0</v>
      </c>
      <c r="AC76" s="973">
        <v>0</v>
      </c>
      <c r="AD76" s="973">
        <v>0</v>
      </c>
      <c r="AE76" s="973">
        <v>0</v>
      </c>
      <c r="AF76" s="973">
        <v>0</v>
      </c>
      <c r="AG76" s="973">
        <v>0</v>
      </c>
      <c r="AH76" s="779">
        <f t="shared" si="26"/>
        <v>11405.06526698</v>
      </c>
    </row>
    <row r="77" spans="1:34">
      <c r="A77" s="10"/>
      <c r="B77" s="788" t="s">
        <v>776</v>
      </c>
      <c r="C77" s="973">
        <v>0</v>
      </c>
      <c r="D77" s="973">
        <v>0</v>
      </c>
      <c r="E77" s="973">
        <v>0</v>
      </c>
      <c r="F77" s="973">
        <v>643.62448212000004</v>
      </c>
      <c r="G77" s="973">
        <v>2574.4979284800002</v>
      </c>
      <c r="H77" s="973">
        <v>2574.4979284800002</v>
      </c>
      <c r="I77" s="779">
        <v>2574.4979284800002</v>
      </c>
      <c r="J77" s="973">
        <v>2574.4979284800002</v>
      </c>
      <c r="K77" s="973">
        <v>2574.4979284800002</v>
      </c>
      <c r="L77" s="973">
        <v>2574.4979284800002</v>
      </c>
      <c r="M77" s="973">
        <v>0</v>
      </c>
      <c r="N77" s="973">
        <v>0</v>
      </c>
      <c r="O77" s="973">
        <v>0</v>
      </c>
      <c r="P77" s="973">
        <v>0</v>
      </c>
      <c r="Q77" s="973">
        <v>0</v>
      </c>
      <c r="R77" s="973">
        <v>0</v>
      </c>
      <c r="S77" s="973">
        <v>0</v>
      </c>
      <c r="T77" s="973">
        <v>0</v>
      </c>
      <c r="U77" s="973">
        <v>0</v>
      </c>
      <c r="V77" s="973">
        <v>0</v>
      </c>
      <c r="W77" s="973">
        <v>0</v>
      </c>
      <c r="X77" s="973">
        <v>0</v>
      </c>
      <c r="Y77" s="973">
        <v>0</v>
      </c>
      <c r="Z77" s="973">
        <v>0</v>
      </c>
      <c r="AA77" s="973">
        <v>0</v>
      </c>
      <c r="AB77" s="973">
        <v>0</v>
      </c>
      <c r="AC77" s="973">
        <v>0</v>
      </c>
      <c r="AD77" s="973">
        <v>0</v>
      </c>
      <c r="AE77" s="973">
        <v>0</v>
      </c>
      <c r="AF77" s="973">
        <v>0</v>
      </c>
      <c r="AG77" s="973">
        <v>0</v>
      </c>
      <c r="AH77" s="779">
        <f t="shared" si="26"/>
        <v>16090.612052999997</v>
      </c>
    </row>
    <row r="78" spans="1:34">
      <c r="A78" s="10"/>
      <c r="B78" s="790" t="s">
        <v>777</v>
      </c>
      <c r="C78" s="973">
        <v>0</v>
      </c>
      <c r="D78" s="973">
        <v>0</v>
      </c>
      <c r="E78" s="973">
        <v>0</v>
      </c>
      <c r="F78" s="973">
        <v>0</v>
      </c>
      <c r="G78" s="973">
        <v>0</v>
      </c>
      <c r="H78" s="973">
        <v>0</v>
      </c>
      <c r="I78" s="779">
        <v>0</v>
      </c>
      <c r="J78" s="973">
        <v>0</v>
      </c>
      <c r="K78" s="973">
        <v>0</v>
      </c>
      <c r="L78" s="973">
        <v>0</v>
      </c>
      <c r="M78" s="973">
        <v>4100.3435594000002</v>
      </c>
      <c r="N78" s="973">
        <v>4100.3435594000002</v>
      </c>
      <c r="O78" s="973">
        <v>4100.3435594000002</v>
      </c>
      <c r="P78" s="973">
        <v>4100.3435594000002</v>
      </c>
      <c r="Q78" s="973">
        <v>4100.3435594000002</v>
      </c>
      <c r="R78" s="973">
        <v>0</v>
      </c>
      <c r="S78" s="973">
        <v>0</v>
      </c>
      <c r="T78" s="973">
        <v>0</v>
      </c>
      <c r="U78" s="973">
        <v>0</v>
      </c>
      <c r="V78" s="973">
        <v>0</v>
      </c>
      <c r="W78" s="973">
        <v>0</v>
      </c>
      <c r="X78" s="973">
        <v>0</v>
      </c>
      <c r="Y78" s="973">
        <v>0</v>
      </c>
      <c r="Z78" s="973">
        <v>0</v>
      </c>
      <c r="AA78" s="973">
        <v>0</v>
      </c>
      <c r="AB78" s="973">
        <v>0</v>
      </c>
      <c r="AC78" s="973">
        <v>0</v>
      </c>
      <c r="AD78" s="973">
        <v>0</v>
      </c>
      <c r="AE78" s="973">
        <v>0</v>
      </c>
      <c r="AF78" s="973">
        <v>0</v>
      </c>
      <c r="AG78" s="973">
        <v>0</v>
      </c>
      <c r="AH78" s="779">
        <f t="shared" si="26"/>
        <v>20501.717797000001</v>
      </c>
    </row>
    <row r="79" spans="1:34">
      <c r="A79" s="10"/>
      <c r="B79" s="788" t="s">
        <v>779</v>
      </c>
      <c r="C79" s="973">
        <v>0</v>
      </c>
      <c r="D79" s="973">
        <v>0</v>
      </c>
      <c r="E79" s="973">
        <v>0</v>
      </c>
      <c r="F79" s="973">
        <v>0</v>
      </c>
      <c r="G79" s="973">
        <v>0</v>
      </c>
      <c r="H79" s="973">
        <v>0</v>
      </c>
      <c r="I79" s="779">
        <v>0</v>
      </c>
      <c r="J79" s="973">
        <v>748.72223422000002</v>
      </c>
      <c r="K79" s="973">
        <v>748.72223422000002</v>
      </c>
      <c r="L79" s="973">
        <v>748.72223422000002</v>
      </c>
      <c r="M79" s="973">
        <v>748.72223422000002</v>
      </c>
      <c r="N79" s="973">
        <v>748.72223422000002</v>
      </c>
      <c r="O79" s="973">
        <v>748.72223422000002</v>
      </c>
      <c r="P79" s="973">
        <v>748.72223422000002</v>
      </c>
      <c r="Q79" s="973">
        <v>748.72223422000002</v>
      </c>
      <c r="R79" s="973">
        <v>748.72223422000002</v>
      </c>
      <c r="S79" s="973">
        <v>748.72223422000002</v>
      </c>
      <c r="T79" s="973">
        <v>748.72223422000002</v>
      </c>
      <c r="U79" s="973">
        <v>748.72223422000002</v>
      </c>
      <c r="V79" s="973">
        <v>748.72223422000002</v>
      </c>
      <c r="W79" s="973">
        <v>748.72223422000002</v>
      </c>
      <c r="X79" s="973">
        <v>0</v>
      </c>
      <c r="Y79" s="973">
        <v>0</v>
      </c>
      <c r="Z79" s="973">
        <v>0</v>
      </c>
      <c r="AA79" s="973">
        <v>0</v>
      </c>
      <c r="AB79" s="973">
        <v>0</v>
      </c>
      <c r="AC79" s="973">
        <v>0</v>
      </c>
      <c r="AD79" s="973">
        <v>0</v>
      </c>
      <c r="AE79" s="973">
        <v>0</v>
      </c>
      <c r="AF79" s="973">
        <v>0</v>
      </c>
      <c r="AG79" s="973">
        <v>0</v>
      </c>
      <c r="AH79" s="779">
        <f t="shared" si="26"/>
        <v>10482.111279080002</v>
      </c>
    </row>
    <row r="80" spans="1:34">
      <c r="A80" s="10"/>
      <c r="B80" s="788" t="s">
        <v>781</v>
      </c>
      <c r="C80" s="973">
        <v>0</v>
      </c>
      <c r="D80" s="973">
        <v>0</v>
      </c>
      <c r="E80" s="973">
        <v>0</v>
      </c>
      <c r="F80" s="973">
        <v>0</v>
      </c>
      <c r="G80" s="973">
        <v>95.090778360000002</v>
      </c>
      <c r="H80" s="973">
        <v>95.090778360000002</v>
      </c>
      <c r="I80" s="779">
        <v>95.090778360000002</v>
      </c>
      <c r="J80" s="973">
        <v>95.090778360000002</v>
      </c>
      <c r="K80" s="973">
        <v>95.090778360000002</v>
      </c>
      <c r="L80" s="973">
        <v>95.090778360000002</v>
      </c>
      <c r="M80" s="973">
        <v>95.090778360000002</v>
      </c>
      <c r="N80" s="973">
        <v>95.090778360000002</v>
      </c>
      <c r="O80" s="973">
        <v>95.090778360000002</v>
      </c>
      <c r="P80" s="973">
        <v>95.090778360000002</v>
      </c>
      <c r="Q80" s="973">
        <v>95.090778360000002</v>
      </c>
      <c r="R80" s="973">
        <v>95.090778360000002</v>
      </c>
      <c r="S80" s="973">
        <v>95.090778360000002</v>
      </c>
      <c r="T80" s="973">
        <v>95.090778360000002</v>
      </c>
      <c r="U80" s="973">
        <v>95.090778360000002</v>
      </c>
      <c r="V80" s="973">
        <v>95.090778360000002</v>
      </c>
      <c r="W80" s="973">
        <v>95.090778360000002</v>
      </c>
      <c r="X80" s="973">
        <v>95.090778360000002</v>
      </c>
      <c r="Y80" s="973">
        <v>95.090778360000002</v>
      </c>
      <c r="Z80" s="973">
        <v>95.090778360000002</v>
      </c>
      <c r="AA80" s="973">
        <v>95.090778360000002</v>
      </c>
      <c r="AB80" s="973">
        <v>95.090778360000002</v>
      </c>
      <c r="AC80" s="973">
        <v>0</v>
      </c>
      <c r="AD80" s="973">
        <v>0</v>
      </c>
      <c r="AE80" s="973">
        <v>0</v>
      </c>
      <c r="AF80" s="973">
        <v>0</v>
      </c>
      <c r="AG80" s="973">
        <v>0</v>
      </c>
      <c r="AH80" s="779">
        <f t="shared" si="26"/>
        <v>2091.9971239200008</v>
      </c>
    </row>
    <row r="81" spans="1:34">
      <c r="A81" s="10"/>
      <c r="B81" s="790" t="s">
        <v>786</v>
      </c>
      <c r="C81" s="974">
        <v>0</v>
      </c>
      <c r="D81" s="974">
        <v>0</v>
      </c>
      <c r="E81" s="974">
        <v>0</v>
      </c>
      <c r="F81" s="974">
        <v>0</v>
      </c>
      <c r="G81" s="974">
        <v>438.85596079999999</v>
      </c>
      <c r="H81" s="974">
        <v>438.85596079999999</v>
      </c>
      <c r="I81" s="779">
        <v>438.85596079999999</v>
      </c>
      <c r="J81" s="974">
        <v>438.85596079999999</v>
      </c>
      <c r="K81" s="974">
        <v>438.85596079999999</v>
      </c>
      <c r="L81" s="974">
        <v>0</v>
      </c>
      <c r="M81" s="974">
        <v>0</v>
      </c>
      <c r="N81" s="974">
        <v>0</v>
      </c>
      <c r="O81" s="974">
        <v>0</v>
      </c>
      <c r="P81" s="974">
        <v>0</v>
      </c>
      <c r="Q81" s="974">
        <v>0</v>
      </c>
      <c r="R81" s="974">
        <v>0</v>
      </c>
      <c r="S81" s="974">
        <v>0</v>
      </c>
      <c r="T81" s="974">
        <v>0</v>
      </c>
      <c r="U81" s="974">
        <v>0</v>
      </c>
      <c r="V81" s="974">
        <v>0</v>
      </c>
      <c r="W81" s="974">
        <v>0</v>
      </c>
      <c r="X81" s="974">
        <v>0</v>
      </c>
      <c r="Y81" s="974">
        <v>0</v>
      </c>
      <c r="Z81" s="974">
        <v>0</v>
      </c>
      <c r="AA81" s="974">
        <v>0</v>
      </c>
      <c r="AB81" s="974">
        <v>0</v>
      </c>
      <c r="AC81" s="974">
        <v>0</v>
      </c>
      <c r="AD81" s="974">
        <v>0</v>
      </c>
      <c r="AE81" s="974">
        <v>0</v>
      </c>
      <c r="AF81" s="974">
        <v>0</v>
      </c>
      <c r="AG81" s="974">
        <v>0</v>
      </c>
      <c r="AH81" s="779">
        <f t="shared" si="26"/>
        <v>2194.2798039999998</v>
      </c>
    </row>
    <row r="82" spans="1:34">
      <c r="A82" s="10"/>
      <c r="B82" s="790" t="s">
        <v>784</v>
      </c>
      <c r="C82" s="974">
        <v>0</v>
      </c>
      <c r="D82" s="974">
        <v>0</v>
      </c>
      <c r="E82" s="974">
        <v>0</v>
      </c>
      <c r="F82" s="974">
        <v>0</v>
      </c>
      <c r="G82" s="974">
        <v>0</v>
      </c>
      <c r="H82" s="974">
        <v>0</v>
      </c>
      <c r="I82" s="779">
        <v>328.02986723000004</v>
      </c>
      <c r="J82" s="974">
        <v>656.05973446000007</v>
      </c>
      <c r="K82" s="974">
        <v>656.05973446000007</v>
      </c>
      <c r="L82" s="974">
        <v>656.05973446000007</v>
      </c>
      <c r="M82" s="974">
        <v>656.05973446000007</v>
      </c>
      <c r="N82" s="974">
        <v>656.05973446000007</v>
      </c>
      <c r="O82" s="974">
        <v>656.05973446000007</v>
      </c>
      <c r="P82" s="974">
        <v>656.05973446000007</v>
      </c>
      <c r="Q82" s="974">
        <v>656.05973446000007</v>
      </c>
      <c r="R82" s="974">
        <v>656.05973446000007</v>
      </c>
      <c r="S82" s="974">
        <v>656.05973446000007</v>
      </c>
      <c r="T82" s="974">
        <v>328.02986723000004</v>
      </c>
      <c r="U82" s="974">
        <v>0</v>
      </c>
      <c r="V82" s="974">
        <v>0</v>
      </c>
      <c r="W82" s="974">
        <v>0</v>
      </c>
      <c r="X82" s="974">
        <v>0</v>
      </c>
      <c r="Y82" s="974">
        <v>0</v>
      </c>
      <c r="Z82" s="974">
        <v>0</v>
      </c>
      <c r="AA82" s="974">
        <v>0</v>
      </c>
      <c r="AB82" s="974">
        <v>0</v>
      </c>
      <c r="AC82" s="974">
        <v>0</v>
      </c>
      <c r="AD82" s="974">
        <v>0</v>
      </c>
      <c r="AE82" s="974">
        <v>0</v>
      </c>
      <c r="AF82" s="974">
        <v>0</v>
      </c>
      <c r="AG82" s="974">
        <v>0</v>
      </c>
      <c r="AH82" s="779">
        <f t="shared" si="26"/>
        <v>7216.6570790599999</v>
      </c>
    </row>
    <row r="83" spans="1:34">
      <c r="A83" s="10"/>
      <c r="B83" s="788" t="s">
        <v>782</v>
      </c>
      <c r="C83" s="973">
        <v>0</v>
      </c>
      <c r="D83" s="973">
        <v>0</v>
      </c>
      <c r="E83" s="973">
        <v>0</v>
      </c>
      <c r="F83" s="973">
        <v>540.70228096000005</v>
      </c>
      <c r="G83" s="973">
        <v>2162.8091238400002</v>
      </c>
      <c r="H83" s="973">
        <v>2162.8091238400002</v>
      </c>
      <c r="I83" s="779">
        <v>2162.8091238400002</v>
      </c>
      <c r="J83" s="973">
        <v>2162.8091238400002</v>
      </c>
      <c r="K83" s="973">
        <v>2162.8091238400002</v>
      </c>
      <c r="L83" s="973">
        <v>2162.8091238400002</v>
      </c>
      <c r="M83" s="973">
        <v>0</v>
      </c>
      <c r="N83" s="973">
        <v>0</v>
      </c>
      <c r="O83" s="973">
        <v>0</v>
      </c>
      <c r="P83" s="973">
        <v>0</v>
      </c>
      <c r="Q83" s="973">
        <v>0</v>
      </c>
      <c r="R83" s="973">
        <v>0</v>
      </c>
      <c r="S83" s="973">
        <v>0</v>
      </c>
      <c r="T83" s="973">
        <v>0</v>
      </c>
      <c r="U83" s="973">
        <v>0</v>
      </c>
      <c r="V83" s="973">
        <v>0</v>
      </c>
      <c r="W83" s="973">
        <v>0</v>
      </c>
      <c r="X83" s="973">
        <v>0</v>
      </c>
      <c r="Y83" s="973">
        <v>0</v>
      </c>
      <c r="Z83" s="973">
        <v>0</v>
      </c>
      <c r="AA83" s="973">
        <v>0</v>
      </c>
      <c r="AB83" s="973">
        <v>0</v>
      </c>
      <c r="AC83" s="973">
        <v>0</v>
      </c>
      <c r="AD83" s="973">
        <v>0</v>
      </c>
      <c r="AE83" s="973">
        <v>0</v>
      </c>
      <c r="AF83" s="973">
        <v>0</v>
      </c>
      <c r="AG83" s="973">
        <v>0</v>
      </c>
      <c r="AH83" s="779">
        <f t="shared" si="26"/>
        <v>13517.557024000002</v>
      </c>
    </row>
    <row r="84" spans="1:34">
      <c r="A84" s="10"/>
      <c r="B84" s="788" t="s">
        <v>783</v>
      </c>
      <c r="C84" s="973">
        <v>0</v>
      </c>
      <c r="D84" s="973">
        <v>0</v>
      </c>
      <c r="E84" s="973">
        <v>0</v>
      </c>
      <c r="F84" s="973">
        <v>0</v>
      </c>
      <c r="G84" s="973">
        <v>0</v>
      </c>
      <c r="H84" s="973">
        <v>0</v>
      </c>
      <c r="I84" s="779">
        <v>0</v>
      </c>
      <c r="J84" s="973">
        <v>0</v>
      </c>
      <c r="K84" s="973">
        <v>0</v>
      </c>
      <c r="L84" s="973">
        <v>0</v>
      </c>
      <c r="M84" s="973">
        <v>3813.9746775999997</v>
      </c>
      <c r="N84" s="973">
        <v>3813.9746775999997</v>
      </c>
      <c r="O84" s="973">
        <v>3813.9746775999997</v>
      </c>
      <c r="P84" s="973">
        <v>3813.9746775999997</v>
      </c>
      <c r="Q84" s="973">
        <v>3813.9746775999997</v>
      </c>
      <c r="R84" s="973">
        <v>0</v>
      </c>
      <c r="S84" s="973">
        <v>0</v>
      </c>
      <c r="T84" s="973">
        <v>0</v>
      </c>
      <c r="U84" s="973">
        <v>0</v>
      </c>
      <c r="V84" s="973">
        <v>0</v>
      </c>
      <c r="W84" s="973">
        <v>0</v>
      </c>
      <c r="X84" s="973">
        <v>0</v>
      </c>
      <c r="Y84" s="973">
        <v>0</v>
      </c>
      <c r="Z84" s="973">
        <v>0</v>
      </c>
      <c r="AA84" s="973">
        <v>0</v>
      </c>
      <c r="AB84" s="973">
        <v>0</v>
      </c>
      <c r="AC84" s="973">
        <v>0</v>
      </c>
      <c r="AD84" s="973">
        <v>0</v>
      </c>
      <c r="AE84" s="973">
        <v>0</v>
      </c>
      <c r="AF84" s="973">
        <v>0</v>
      </c>
      <c r="AG84" s="973">
        <v>0</v>
      </c>
      <c r="AH84" s="779">
        <f t="shared" si="26"/>
        <v>19069.873388</v>
      </c>
    </row>
    <row r="85" spans="1:34">
      <c r="A85" s="10"/>
      <c r="B85" s="790" t="s">
        <v>785</v>
      </c>
      <c r="C85" s="828">
        <v>0</v>
      </c>
      <c r="D85" s="828">
        <v>0</v>
      </c>
      <c r="E85" s="828">
        <v>0</v>
      </c>
      <c r="F85" s="828">
        <v>0</v>
      </c>
      <c r="G85" s="828">
        <v>0</v>
      </c>
      <c r="H85" s="828">
        <v>0</v>
      </c>
      <c r="I85" s="779">
        <v>0</v>
      </c>
      <c r="J85" s="828">
        <v>107.15050208</v>
      </c>
      <c r="K85" s="828">
        <v>107.15050208</v>
      </c>
      <c r="L85" s="828">
        <v>107.15050208</v>
      </c>
      <c r="M85" s="828">
        <v>107.15050208</v>
      </c>
      <c r="N85" s="828">
        <v>107.15050208</v>
      </c>
      <c r="O85" s="828">
        <v>107.15050208</v>
      </c>
      <c r="P85" s="828">
        <v>107.15050208</v>
      </c>
      <c r="Q85" s="828">
        <v>107.15050208</v>
      </c>
      <c r="R85" s="828">
        <v>107.15050208</v>
      </c>
      <c r="S85" s="828">
        <v>107.15050208</v>
      </c>
      <c r="T85" s="828">
        <v>107.15050208</v>
      </c>
      <c r="U85" s="828">
        <v>107.15050208</v>
      </c>
      <c r="V85" s="828">
        <v>107.15050208</v>
      </c>
      <c r="W85" s="828">
        <v>107.15050208</v>
      </c>
      <c r="X85" s="828">
        <v>0</v>
      </c>
      <c r="Y85" s="828">
        <v>0</v>
      </c>
      <c r="Z85" s="828">
        <v>0</v>
      </c>
      <c r="AA85" s="828">
        <v>0</v>
      </c>
      <c r="AB85" s="828">
        <v>0</v>
      </c>
      <c r="AC85" s="828">
        <v>0</v>
      </c>
      <c r="AD85" s="828">
        <v>0</v>
      </c>
      <c r="AE85" s="828">
        <v>0</v>
      </c>
      <c r="AF85" s="828">
        <v>0</v>
      </c>
      <c r="AG85" s="828">
        <v>0</v>
      </c>
      <c r="AH85" s="779">
        <f t="shared" si="26"/>
        <v>1500.1070291200001</v>
      </c>
    </row>
    <row r="86" spans="1:34">
      <c r="A86" s="10"/>
      <c r="B86" s="790" t="s">
        <v>499</v>
      </c>
      <c r="C86" s="828">
        <v>0</v>
      </c>
      <c r="D86" s="828">
        <v>0</v>
      </c>
      <c r="E86" s="828">
        <v>0</v>
      </c>
      <c r="F86" s="828">
        <v>0</v>
      </c>
      <c r="G86" s="828">
        <v>0</v>
      </c>
      <c r="H86" s="828">
        <v>0</v>
      </c>
      <c r="I86" s="779">
        <v>0</v>
      </c>
      <c r="J86" s="828">
        <v>0</v>
      </c>
      <c r="K86" s="828">
        <v>0</v>
      </c>
      <c r="L86" s="828">
        <v>0</v>
      </c>
      <c r="M86" s="828">
        <v>0</v>
      </c>
      <c r="N86" s="828">
        <v>0</v>
      </c>
      <c r="O86" s="828">
        <v>0</v>
      </c>
      <c r="P86" s="828">
        <v>0</v>
      </c>
      <c r="Q86" s="828">
        <v>1.4410093500000001</v>
      </c>
      <c r="R86" s="828">
        <v>1.4410093500000001</v>
      </c>
      <c r="S86" s="828">
        <v>1.4846763000000001</v>
      </c>
      <c r="T86" s="828">
        <v>0</v>
      </c>
      <c r="U86" s="828">
        <v>0</v>
      </c>
      <c r="V86" s="828">
        <v>0</v>
      </c>
      <c r="W86" s="828">
        <v>0</v>
      </c>
      <c r="X86" s="828">
        <v>0</v>
      </c>
      <c r="Y86" s="828">
        <v>0</v>
      </c>
      <c r="Z86" s="828">
        <v>0</v>
      </c>
      <c r="AA86" s="828">
        <v>0</v>
      </c>
      <c r="AB86" s="828">
        <v>0</v>
      </c>
      <c r="AC86" s="828">
        <v>0</v>
      </c>
      <c r="AD86" s="828">
        <v>0</v>
      </c>
      <c r="AE86" s="828">
        <v>0</v>
      </c>
      <c r="AF86" s="828">
        <v>0</v>
      </c>
      <c r="AG86" s="828">
        <v>0</v>
      </c>
      <c r="AH86" s="779">
        <f t="shared" si="26"/>
        <v>4.366695</v>
      </c>
    </row>
    <row r="87" spans="1:34">
      <c r="A87" s="10"/>
      <c r="B87" s="788" t="s">
        <v>498</v>
      </c>
      <c r="C87" s="779">
        <v>0</v>
      </c>
      <c r="D87" s="779">
        <v>0</v>
      </c>
      <c r="E87" s="779">
        <v>0.69063521999999999</v>
      </c>
      <c r="F87" s="779">
        <v>0.69063521999999999</v>
      </c>
      <c r="G87" s="779">
        <v>0.71156356000000009</v>
      </c>
      <c r="H87" s="779">
        <v>0</v>
      </c>
      <c r="I87" s="779">
        <v>0</v>
      </c>
      <c r="J87" s="779">
        <v>0</v>
      </c>
      <c r="K87" s="779">
        <v>0</v>
      </c>
      <c r="L87" s="779">
        <v>0</v>
      </c>
      <c r="M87" s="779">
        <v>0</v>
      </c>
      <c r="N87" s="779">
        <v>0</v>
      </c>
      <c r="O87" s="779">
        <v>0</v>
      </c>
      <c r="P87" s="779">
        <v>0</v>
      </c>
      <c r="Q87" s="779">
        <v>0</v>
      </c>
      <c r="R87" s="779">
        <v>0</v>
      </c>
      <c r="S87" s="779">
        <v>0</v>
      </c>
      <c r="T87" s="779">
        <v>0</v>
      </c>
      <c r="U87" s="779">
        <v>0</v>
      </c>
      <c r="V87" s="779">
        <v>0</v>
      </c>
      <c r="W87" s="779">
        <v>0</v>
      </c>
      <c r="X87" s="779">
        <v>0</v>
      </c>
      <c r="Y87" s="779">
        <v>0</v>
      </c>
      <c r="Z87" s="779">
        <v>0</v>
      </c>
      <c r="AA87" s="779">
        <v>0</v>
      </c>
      <c r="AB87" s="779">
        <v>0</v>
      </c>
      <c r="AC87" s="779">
        <v>0</v>
      </c>
      <c r="AD87" s="779">
        <v>0</v>
      </c>
      <c r="AE87" s="779">
        <v>0</v>
      </c>
      <c r="AF87" s="779">
        <v>0</v>
      </c>
      <c r="AG87" s="779">
        <v>0</v>
      </c>
      <c r="AH87" s="779">
        <f t="shared" si="26"/>
        <v>2.0928339999999999</v>
      </c>
    </row>
    <row r="88" spans="1:34">
      <c r="A88" s="10"/>
      <c r="B88" s="790" t="s">
        <v>560</v>
      </c>
      <c r="C88" s="779">
        <v>13.50210034</v>
      </c>
      <c r="D88" s="779">
        <v>6.7510501700000001</v>
      </c>
      <c r="E88" s="779">
        <v>6.7510501700000001</v>
      </c>
      <c r="F88" s="779">
        <v>6.76725917</v>
      </c>
      <c r="G88" s="779">
        <v>0</v>
      </c>
      <c r="H88" s="779">
        <v>0</v>
      </c>
      <c r="I88" s="779">
        <v>0</v>
      </c>
      <c r="J88" s="779">
        <v>0</v>
      </c>
      <c r="K88" s="779">
        <v>0</v>
      </c>
      <c r="L88" s="779">
        <v>0</v>
      </c>
      <c r="M88" s="779">
        <v>0</v>
      </c>
      <c r="N88" s="779">
        <v>0</v>
      </c>
      <c r="O88" s="779">
        <v>0</v>
      </c>
      <c r="P88" s="779">
        <v>0</v>
      </c>
      <c r="Q88" s="779">
        <v>0</v>
      </c>
      <c r="R88" s="779">
        <v>0</v>
      </c>
      <c r="S88" s="779">
        <v>0</v>
      </c>
      <c r="T88" s="779">
        <v>0</v>
      </c>
      <c r="U88" s="779">
        <v>0</v>
      </c>
      <c r="V88" s="779">
        <v>0</v>
      </c>
      <c r="W88" s="779">
        <v>0</v>
      </c>
      <c r="X88" s="779">
        <v>0</v>
      </c>
      <c r="Y88" s="779">
        <v>0</v>
      </c>
      <c r="Z88" s="779">
        <v>0</v>
      </c>
      <c r="AA88" s="779">
        <v>0</v>
      </c>
      <c r="AB88" s="779">
        <v>0</v>
      </c>
      <c r="AC88" s="779">
        <v>0</v>
      </c>
      <c r="AD88" s="779">
        <v>0</v>
      </c>
      <c r="AE88" s="779">
        <v>0</v>
      </c>
      <c r="AF88" s="779">
        <v>0</v>
      </c>
      <c r="AG88" s="779">
        <v>0</v>
      </c>
      <c r="AH88" s="779">
        <f t="shared" si="26"/>
        <v>33.771459849999999</v>
      </c>
    </row>
    <row r="89" spans="1:34">
      <c r="A89" s="10"/>
      <c r="B89" s="790" t="s">
        <v>593</v>
      </c>
      <c r="C89" s="779">
        <v>9.8108641104977963</v>
      </c>
      <c r="D89" s="779">
        <v>41.001473431407298</v>
      </c>
      <c r="E89" s="779">
        <v>43.838419406492129</v>
      </c>
      <c r="F89" s="779">
        <v>46.819227874107462</v>
      </c>
      <c r="G89" s="779">
        <v>50.111141483162001</v>
      </c>
      <c r="H89" s="779">
        <v>53.578397394743511</v>
      </c>
      <c r="I89" s="779">
        <v>57.285557311591639</v>
      </c>
      <c r="J89" s="779">
        <v>61.238094078999339</v>
      </c>
      <c r="K89" s="779">
        <v>0</v>
      </c>
      <c r="L89" s="779">
        <v>0</v>
      </c>
      <c r="M89" s="779">
        <v>0</v>
      </c>
      <c r="N89" s="779">
        <v>0</v>
      </c>
      <c r="O89" s="779">
        <v>0</v>
      </c>
      <c r="P89" s="779">
        <v>0</v>
      </c>
      <c r="Q89" s="779">
        <v>0</v>
      </c>
      <c r="R89" s="779">
        <v>0</v>
      </c>
      <c r="S89" s="779">
        <v>0</v>
      </c>
      <c r="T89" s="779">
        <v>0</v>
      </c>
      <c r="U89" s="779">
        <v>0</v>
      </c>
      <c r="V89" s="779">
        <v>0</v>
      </c>
      <c r="W89" s="779">
        <v>0</v>
      </c>
      <c r="X89" s="779">
        <v>0</v>
      </c>
      <c r="Y89" s="779">
        <v>0</v>
      </c>
      <c r="Z89" s="779">
        <v>0</v>
      </c>
      <c r="AA89" s="779">
        <v>0</v>
      </c>
      <c r="AB89" s="779">
        <v>0</v>
      </c>
      <c r="AC89" s="779">
        <v>0</v>
      </c>
      <c r="AD89" s="779">
        <v>0</v>
      </c>
      <c r="AE89" s="779">
        <v>0</v>
      </c>
      <c r="AF89" s="779">
        <v>0</v>
      </c>
      <c r="AG89" s="779">
        <v>0</v>
      </c>
      <c r="AH89" s="779">
        <f t="shared" si="26"/>
        <v>363.6831750910012</v>
      </c>
    </row>
    <row r="90" spans="1:34">
      <c r="A90" s="10"/>
      <c r="B90" s="788" t="s">
        <v>558</v>
      </c>
      <c r="C90" s="779">
        <v>0</v>
      </c>
      <c r="D90" s="779">
        <v>702.99461017876138</v>
      </c>
      <c r="E90" s="779">
        <v>0</v>
      </c>
      <c r="F90" s="779">
        <v>0</v>
      </c>
      <c r="G90" s="779">
        <v>0</v>
      </c>
      <c r="H90" s="779">
        <v>0</v>
      </c>
      <c r="I90" s="779">
        <v>0</v>
      </c>
      <c r="J90" s="779">
        <v>0</v>
      </c>
      <c r="K90" s="779">
        <v>0</v>
      </c>
      <c r="L90" s="779">
        <v>0</v>
      </c>
      <c r="M90" s="779">
        <v>0</v>
      </c>
      <c r="N90" s="779">
        <v>0</v>
      </c>
      <c r="O90" s="779">
        <v>0</v>
      </c>
      <c r="P90" s="779">
        <v>0</v>
      </c>
      <c r="Q90" s="779">
        <v>0</v>
      </c>
      <c r="R90" s="779">
        <v>0</v>
      </c>
      <c r="S90" s="779">
        <v>0</v>
      </c>
      <c r="T90" s="779">
        <v>0</v>
      </c>
      <c r="U90" s="779">
        <v>0</v>
      </c>
      <c r="V90" s="779">
        <v>0</v>
      </c>
      <c r="W90" s="779">
        <v>0</v>
      </c>
      <c r="X90" s="779">
        <v>0</v>
      </c>
      <c r="Y90" s="779">
        <v>0</v>
      </c>
      <c r="Z90" s="779">
        <v>0</v>
      </c>
      <c r="AA90" s="779">
        <v>0</v>
      </c>
      <c r="AB90" s="779">
        <v>0</v>
      </c>
      <c r="AC90" s="779">
        <v>0</v>
      </c>
      <c r="AD90" s="779">
        <v>0</v>
      </c>
      <c r="AE90" s="779">
        <v>0</v>
      </c>
      <c r="AF90" s="779">
        <v>0</v>
      </c>
      <c r="AG90" s="779">
        <v>0</v>
      </c>
      <c r="AH90" s="779">
        <f t="shared" si="26"/>
        <v>702.99461017876138</v>
      </c>
    </row>
    <row r="91" spans="1:34">
      <c r="A91" s="10"/>
      <c r="B91" s="790" t="s">
        <v>812</v>
      </c>
      <c r="C91" s="779">
        <v>0.78045699999999996</v>
      </c>
      <c r="D91" s="779">
        <v>0</v>
      </c>
      <c r="E91" s="779">
        <v>0</v>
      </c>
      <c r="F91" s="779">
        <v>0</v>
      </c>
      <c r="G91" s="779">
        <v>0</v>
      </c>
      <c r="H91" s="779">
        <v>0</v>
      </c>
      <c r="I91" s="779">
        <v>0</v>
      </c>
      <c r="J91" s="779">
        <v>0</v>
      </c>
      <c r="K91" s="779">
        <v>0</v>
      </c>
      <c r="L91" s="779">
        <v>0</v>
      </c>
      <c r="M91" s="779">
        <v>0</v>
      </c>
      <c r="N91" s="779">
        <v>0</v>
      </c>
      <c r="O91" s="779">
        <v>0</v>
      </c>
      <c r="P91" s="779">
        <v>0</v>
      </c>
      <c r="Q91" s="779">
        <v>0</v>
      </c>
      <c r="R91" s="779">
        <v>0</v>
      </c>
      <c r="S91" s="779">
        <v>0</v>
      </c>
      <c r="T91" s="779">
        <v>0</v>
      </c>
      <c r="U91" s="779">
        <v>0</v>
      </c>
      <c r="V91" s="779">
        <v>0</v>
      </c>
      <c r="W91" s="779">
        <v>0</v>
      </c>
      <c r="X91" s="779">
        <v>0</v>
      </c>
      <c r="Y91" s="779">
        <v>0</v>
      </c>
      <c r="Z91" s="779">
        <v>0</v>
      </c>
      <c r="AA91" s="779">
        <v>0</v>
      </c>
      <c r="AB91" s="779">
        <v>0</v>
      </c>
      <c r="AC91" s="779">
        <v>0</v>
      </c>
      <c r="AD91" s="779">
        <v>0</v>
      </c>
      <c r="AE91" s="779">
        <v>0</v>
      </c>
      <c r="AF91" s="779">
        <v>0</v>
      </c>
      <c r="AG91" s="779">
        <v>0</v>
      </c>
      <c r="AH91" s="779">
        <f t="shared" si="26"/>
        <v>0.78045699999999996</v>
      </c>
    </row>
    <row r="92" spans="1:34">
      <c r="A92" s="10"/>
      <c r="B92" s="790" t="s">
        <v>746</v>
      </c>
      <c r="C92" s="779">
        <v>0</v>
      </c>
      <c r="D92" s="779">
        <v>0</v>
      </c>
      <c r="E92" s="779">
        <v>29.802105999999998</v>
      </c>
      <c r="F92" s="779">
        <v>0</v>
      </c>
      <c r="G92" s="779">
        <v>0</v>
      </c>
      <c r="H92" s="779">
        <v>0</v>
      </c>
      <c r="I92" s="779">
        <v>0</v>
      </c>
      <c r="J92" s="779">
        <v>0</v>
      </c>
      <c r="K92" s="779">
        <v>0</v>
      </c>
      <c r="L92" s="779">
        <v>0</v>
      </c>
      <c r="M92" s="779">
        <v>0</v>
      </c>
      <c r="N92" s="779">
        <v>0</v>
      </c>
      <c r="O92" s="779">
        <v>0</v>
      </c>
      <c r="P92" s="779">
        <v>0</v>
      </c>
      <c r="Q92" s="779">
        <v>0</v>
      </c>
      <c r="R92" s="779">
        <v>0</v>
      </c>
      <c r="S92" s="779">
        <v>0</v>
      </c>
      <c r="T92" s="779">
        <v>0</v>
      </c>
      <c r="U92" s="779">
        <v>0</v>
      </c>
      <c r="V92" s="779">
        <v>0</v>
      </c>
      <c r="W92" s="779">
        <v>0</v>
      </c>
      <c r="X92" s="779">
        <v>0</v>
      </c>
      <c r="Y92" s="779">
        <v>0</v>
      </c>
      <c r="Z92" s="779">
        <v>0</v>
      </c>
      <c r="AA92" s="779">
        <v>0</v>
      </c>
      <c r="AB92" s="779">
        <v>0</v>
      </c>
      <c r="AC92" s="779">
        <v>0</v>
      </c>
      <c r="AD92" s="779">
        <v>0</v>
      </c>
      <c r="AE92" s="779">
        <v>0</v>
      </c>
      <c r="AF92" s="779">
        <v>0</v>
      </c>
      <c r="AG92" s="779">
        <v>0</v>
      </c>
      <c r="AH92" s="779">
        <f t="shared" si="26"/>
        <v>29.802105999999998</v>
      </c>
    </row>
    <row r="93" spans="1:34">
      <c r="A93" s="10"/>
      <c r="B93" s="790" t="s">
        <v>745</v>
      </c>
      <c r="C93" s="779">
        <v>9.3469270000000009</v>
      </c>
      <c r="D93" s="779">
        <v>0</v>
      </c>
      <c r="E93" s="779">
        <v>0</v>
      </c>
      <c r="F93" s="779">
        <v>0</v>
      </c>
      <c r="G93" s="779">
        <v>0</v>
      </c>
      <c r="H93" s="779">
        <v>0</v>
      </c>
      <c r="I93" s="779">
        <v>0</v>
      </c>
      <c r="J93" s="779">
        <v>0</v>
      </c>
      <c r="K93" s="779">
        <v>0</v>
      </c>
      <c r="L93" s="779">
        <v>0</v>
      </c>
      <c r="M93" s="779">
        <v>0</v>
      </c>
      <c r="N93" s="779">
        <v>0</v>
      </c>
      <c r="O93" s="779">
        <v>0</v>
      </c>
      <c r="P93" s="779">
        <v>0</v>
      </c>
      <c r="Q93" s="779">
        <v>0</v>
      </c>
      <c r="R93" s="779">
        <v>0</v>
      </c>
      <c r="S93" s="779">
        <v>0</v>
      </c>
      <c r="T93" s="779">
        <v>0</v>
      </c>
      <c r="U93" s="779">
        <v>0</v>
      </c>
      <c r="V93" s="779">
        <v>0</v>
      </c>
      <c r="W93" s="779">
        <v>0</v>
      </c>
      <c r="X93" s="779">
        <v>0</v>
      </c>
      <c r="Y93" s="779">
        <v>0</v>
      </c>
      <c r="Z93" s="779">
        <v>0</v>
      </c>
      <c r="AA93" s="779">
        <v>0</v>
      </c>
      <c r="AB93" s="779">
        <v>0</v>
      </c>
      <c r="AC93" s="779">
        <v>0</v>
      </c>
      <c r="AD93" s="779">
        <v>0</v>
      </c>
      <c r="AE93" s="779">
        <v>0</v>
      </c>
      <c r="AF93" s="779">
        <v>0</v>
      </c>
      <c r="AG93" s="779">
        <v>0</v>
      </c>
      <c r="AH93" s="779">
        <f t="shared" si="26"/>
        <v>9.3469270000000009</v>
      </c>
    </row>
    <row r="94" spans="1:34">
      <c r="A94" s="10"/>
      <c r="B94" s="790" t="s">
        <v>813</v>
      </c>
      <c r="C94" s="779">
        <v>5.0460000000000001E-3</v>
      </c>
      <c r="D94" s="779">
        <v>0</v>
      </c>
      <c r="E94" s="779">
        <v>0</v>
      </c>
      <c r="F94" s="779">
        <v>0</v>
      </c>
      <c r="G94" s="779">
        <v>0</v>
      </c>
      <c r="H94" s="779">
        <v>0</v>
      </c>
      <c r="I94" s="779">
        <v>0</v>
      </c>
      <c r="J94" s="779">
        <v>0</v>
      </c>
      <c r="K94" s="779">
        <v>0</v>
      </c>
      <c r="L94" s="779">
        <v>0</v>
      </c>
      <c r="M94" s="779">
        <v>0</v>
      </c>
      <c r="N94" s="779">
        <v>0</v>
      </c>
      <c r="O94" s="779">
        <v>0</v>
      </c>
      <c r="P94" s="779">
        <v>0</v>
      </c>
      <c r="Q94" s="779">
        <v>0</v>
      </c>
      <c r="R94" s="779">
        <v>0</v>
      </c>
      <c r="S94" s="779">
        <v>0</v>
      </c>
      <c r="T94" s="779">
        <v>0</v>
      </c>
      <c r="U94" s="779">
        <v>0</v>
      </c>
      <c r="V94" s="779">
        <v>0</v>
      </c>
      <c r="W94" s="779">
        <v>0</v>
      </c>
      <c r="X94" s="779">
        <v>0</v>
      </c>
      <c r="Y94" s="779">
        <v>0</v>
      </c>
      <c r="Z94" s="779">
        <v>0</v>
      </c>
      <c r="AA94" s="779">
        <v>0</v>
      </c>
      <c r="AB94" s="779">
        <v>0</v>
      </c>
      <c r="AC94" s="779">
        <v>0</v>
      </c>
      <c r="AD94" s="779">
        <v>0</v>
      </c>
      <c r="AE94" s="779">
        <v>0</v>
      </c>
      <c r="AF94" s="779">
        <v>0</v>
      </c>
      <c r="AG94" s="779">
        <v>0</v>
      </c>
      <c r="AH94" s="779">
        <f t="shared" si="26"/>
        <v>5.0460000000000001E-3</v>
      </c>
    </row>
    <row r="95" spans="1:34">
      <c r="A95" s="10"/>
      <c r="B95" s="790" t="s">
        <v>814</v>
      </c>
      <c r="C95" s="789">
        <v>1766.417715</v>
      </c>
      <c r="D95" s="789">
        <v>0</v>
      </c>
      <c r="E95" s="789">
        <v>0</v>
      </c>
      <c r="F95" s="789">
        <v>0</v>
      </c>
      <c r="G95" s="789">
        <v>0</v>
      </c>
      <c r="H95" s="789">
        <v>0</v>
      </c>
      <c r="I95" s="779">
        <v>0</v>
      </c>
      <c r="J95" s="789">
        <v>0</v>
      </c>
      <c r="K95" s="789">
        <v>0</v>
      </c>
      <c r="L95" s="789">
        <v>0</v>
      </c>
      <c r="M95" s="789">
        <v>0</v>
      </c>
      <c r="N95" s="789">
        <v>0</v>
      </c>
      <c r="O95" s="789">
        <v>0</v>
      </c>
      <c r="P95" s="789">
        <v>0</v>
      </c>
      <c r="Q95" s="789">
        <v>0</v>
      </c>
      <c r="R95" s="789">
        <v>0</v>
      </c>
      <c r="S95" s="789">
        <v>0</v>
      </c>
      <c r="T95" s="789">
        <v>0</v>
      </c>
      <c r="U95" s="789">
        <v>0</v>
      </c>
      <c r="V95" s="789">
        <v>0</v>
      </c>
      <c r="W95" s="789">
        <v>0</v>
      </c>
      <c r="X95" s="789">
        <v>0</v>
      </c>
      <c r="Y95" s="789">
        <v>0</v>
      </c>
      <c r="Z95" s="789">
        <v>0</v>
      </c>
      <c r="AA95" s="789">
        <v>0</v>
      </c>
      <c r="AB95" s="789">
        <v>0</v>
      </c>
      <c r="AC95" s="789">
        <v>0</v>
      </c>
      <c r="AD95" s="789">
        <v>0</v>
      </c>
      <c r="AE95" s="789">
        <v>0</v>
      </c>
      <c r="AF95" s="789">
        <v>0</v>
      </c>
      <c r="AG95" s="789">
        <v>0</v>
      </c>
      <c r="AH95" s="779">
        <f t="shared" si="26"/>
        <v>1766.417715</v>
      </c>
    </row>
    <row r="96" spans="1:34">
      <c r="A96" s="10"/>
      <c r="B96" s="790" t="s">
        <v>815</v>
      </c>
      <c r="C96" s="789">
        <v>0</v>
      </c>
      <c r="D96" s="789">
        <v>1952.3749519999999</v>
      </c>
      <c r="E96" s="789">
        <v>0</v>
      </c>
      <c r="F96" s="789">
        <v>0</v>
      </c>
      <c r="G96" s="789">
        <v>0</v>
      </c>
      <c r="H96" s="789">
        <v>0</v>
      </c>
      <c r="I96" s="779">
        <v>0</v>
      </c>
      <c r="J96" s="789">
        <v>0</v>
      </c>
      <c r="K96" s="789">
        <v>0</v>
      </c>
      <c r="L96" s="789">
        <v>0</v>
      </c>
      <c r="M96" s="789">
        <v>0</v>
      </c>
      <c r="N96" s="789">
        <v>0</v>
      </c>
      <c r="O96" s="789">
        <v>0</v>
      </c>
      <c r="P96" s="789">
        <v>0</v>
      </c>
      <c r="Q96" s="789">
        <v>0</v>
      </c>
      <c r="R96" s="789">
        <v>0</v>
      </c>
      <c r="S96" s="789">
        <v>0</v>
      </c>
      <c r="T96" s="789">
        <v>0</v>
      </c>
      <c r="U96" s="789">
        <v>0</v>
      </c>
      <c r="V96" s="789">
        <v>0</v>
      </c>
      <c r="W96" s="789">
        <v>0</v>
      </c>
      <c r="X96" s="789">
        <v>0</v>
      </c>
      <c r="Y96" s="789">
        <v>0</v>
      </c>
      <c r="Z96" s="789">
        <v>0</v>
      </c>
      <c r="AA96" s="789">
        <v>0</v>
      </c>
      <c r="AB96" s="789">
        <v>0</v>
      </c>
      <c r="AC96" s="789">
        <v>0</v>
      </c>
      <c r="AD96" s="789">
        <v>0</v>
      </c>
      <c r="AE96" s="789">
        <v>0</v>
      </c>
      <c r="AF96" s="789">
        <v>0</v>
      </c>
      <c r="AG96" s="789">
        <v>0</v>
      </c>
      <c r="AH96" s="779">
        <f t="shared" si="26"/>
        <v>1952.3749519999999</v>
      </c>
    </row>
    <row r="97" spans="1:34">
      <c r="A97" s="10"/>
      <c r="B97" s="790" t="s">
        <v>477</v>
      </c>
      <c r="C97" s="789">
        <v>0</v>
      </c>
      <c r="D97" s="789">
        <v>0</v>
      </c>
      <c r="E97" s="789">
        <v>0</v>
      </c>
      <c r="F97" s="789">
        <v>0</v>
      </c>
      <c r="G97" s="789">
        <v>0</v>
      </c>
      <c r="H97" s="789">
        <v>978.06971934977457</v>
      </c>
      <c r="I97" s="779">
        <v>0</v>
      </c>
      <c r="J97" s="789">
        <v>0</v>
      </c>
      <c r="K97" s="789">
        <v>0</v>
      </c>
      <c r="L97" s="789">
        <v>0</v>
      </c>
      <c r="M97" s="789">
        <v>0</v>
      </c>
      <c r="N97" s="789">
        <v>0</v>
      </c>
      <c r="O97" s="789">
        <v>0</v>
      </c>
      <c r="P97" s="789">
        <v>0</v>
      </c>
      <c r="Q97" s="789">
        <v>0</v>
      </c>
      <c r="R97" s="789">
        <v>0</v>
      </c>
      <c r="S97" s="789">
        <v>0</v>
      </c>
      <c r="T97" s="789">
        <v>0</v>
      </c>
      <c r="U97" s="789">
        <v>0</v>
      </c>
      <c r="V97" s="789">
        <v>0</v>
      </c>
      <c r="W97" s="789">
        <v>0</v>
      </c>
      <c r="X97" s="789">
        <v>0</v>
      </c>
      <c r="Y97" s="789">
        <v>0</v>
      </c>
      <c r="Z97" s="789">
        <v>0</v>
      </c>
      <c r="AA97" s="789">
        <v>0</v>
      </c>
      <c r="AB97" s="789">
        <v>0</v>
      </c>
      <c r="AC97" s="789">
        <v>0</v>
      </c>
      <c r="AD97" s="789">
        <v>0</v>
      </c>
      <c r="AE97" s="789">
        <v>0</v>
      </c>
      <c r="AF97" s="789">
        <v>0</v>
      </c>
      <c r="AG97" s="789">
        <v>0</v>
      </c>
      <c r="AH97" s="779">
        <f t="shared" si="26"/>
        <v>978.06971934977457</v>
      </c>
    </row>
    <row r="98" spans="1:34">
      <c r="A98" s="10"/>
      <c r="B98" s="788" t="s">
        <v>478</v>
      </c>
      <c r="C98" s="789">
        <v>0</v>
      </c>
      <c r="D98" s="789">
        <v>0</v>
      </c>
      <c r="E98" s="789">
        <v>649.72252044361176</v>
      </c>
      <c r="F98" s="789">
        <v>0</v>
      </c>
      <c r="G98" s="789">
        <v>0</v>
      </c>
      <c r="H98" s="789">
        <v>0</v>
      </c>
      <c r="I98" s="779">
        <v>0</v>
      </c>
      <c r="J98" s="789">
        <v>0</v>
      </c>
      <c r="K98" s="789">
        <v>0</v>
      </c>
      <c r="L98" s="789">
        <v>0</v>
      </c>
      <c r="M98" s="789">
        <v>0</v>
      </c>
      <c r="N98" s="789">
        <v>0</v>
      </c>
      <c r="O98" s="789">
        <v>0</v>
      </c>
      <c r="P98" s="789">
        <v>0</v>
      </c>
      <c r="Q98" s="789">
        <v>0</v>
      </c>
      <c r="R98" s="789">
        <v>0</v>
      </c>
      <c r="S98" s="789">
        <v>0</v>
      </c>
      <c r="T98" s="789">
        <v>0</v>
      </c>
      <c r="U98" s="789">
        <v>0</v>
      </c>
      <c r="V98" s="789">
        <v>0</v>
      </c>
      <c r="W98" s="789">
        <v>0</v>
      </c>
      <c r="X98" s="789">
        <v>0</v>
      </c>
      <c r="Y98" s="789">
        <v>0</v>
      </c>
      <c r="Z98" s="789">
        <v>0</v>
      </c>
      <c r="AA98" s="789">
        <v>0</v>
      </c>
      <c r="AB98" s="789">
        <v>0</v>
      </c>
      <c r="AC98" s="789">
        <v>0</v>
      </c>
      <c r="AD98" s="789">
        <v>0</v>
      </c>
      <c r="AE98" s="789">
        <v>0</v>
      </c>
      <c r="AF98" s="789">
        <v>0</v>
      </c>
      <c r="AG98" s="789">
        <v>0</v>
      </c>
      <c r="AH98" s="779">
        <f t="shared" si="26"/>
        <v>649.72252044361176</v>
      </c>
    </row>
    <row r="99" spans="1:34">
      <c r="A99" s="10"/>
      <c r="B99" s="788" t="s">
        <v>479</v>
      </c>
      <c r="C99" s="789">
        <v>633.00754535878878</v>
      </c>
      <c r="D99" s="789">
        <v>0</v>
      </c>
      <c r="E99" s="789">
        <v>0</v>
      </c>
      <c r="F99" s="789">
        <v>0</v>
      </c>
      <c r="G99" s="789">
        <v>0</v>
      </c>
      <c r="H99" s="789">
        <v>0</v>
      </c>
      <c r="I99" s="779">
        <v>0</v>
      </c>
      <c r="J99" s="789">
        <v>0</v>
      </c>
      <c r="K99" s="789">
        <v>0</v>
      </c>
      <c r="L99" s="789">
        <v>0</v>
      </c>
      <c r="M99" s="789">
        <v>0</v>
      </c>
      <c r="N99" s="789">
        <v>0</v>
      </c>
      <c r="O99" s="789">
        <v>0</v>
      </c>
      <c r="P99" s="789">
        <v>0</v>
      </c>
      <c r="Q99" s="789">
        <v>0</v>
      </c>
      <c r="R99" s="789">
        <v>0</v>
      </c>
      <c r="S99" s="789">
        <v>0</v>
      </c>
      <c r="T99" s="789">
        <v>0</v>
      </c>
      <c r="U99" s="789">
        <v>0</v>
      </c>
      <c r="V99" s="789">
        <v>0</v>
      </c>
      <c r="W99" s="789">
        <v>0</v>
      </c>
      <c r="X99" s="789">
        <v>0</v>
      </c>
      <c r="Y99" s="789">
        <v>0</v>
      </c>
      <c r="Z99" s="789">
        <v>0</v>
      </c>
      <c r="AA99" s="789">
        <v>0</v>
      </c>
      <c r="AB99" s="789">
        <v>0</v>
      </c>
      <c r="AC99" s="789">
        <v>0</v>
      </c>
      <c r="AD99" s="789">
        <v>0</v>
      </c>
      <c r="AE99" s="789">
        <v>0</v>
      </c>
      <c r="AF99" s="789">
        <v>0</v>
      </c>
      <c r="AG99" s="789">
        <v>0</v>
      </c>
      <c r="AH99" s="779">
        <f t="shared" si="26"/>
        <v>633.00754535878878</v>
      </c>
    </row>
    <row r="100" spans="1:34">
      <c r="A100" s="10"/>
      <c r="B100" s="790" t="s">
        <v>744</v>
      </c>
      <c r="C100" s="789">
        <v>0</v>
      </c>
      <c r="D100" s="789">
        <v>3251.097271636198</v>
      </c>
      <c r="E100" s="789">
        <v>0</v>
      </c>
      <c r="F100" s="789">
        <v>0</v>
      </c>
      <c r="G100" s="789">
        <v>0</v>
      </c>
      <c r="H100" s="789">
        <v>0</v>
      </c>
      <c r="I100" s="779">
        <v>0</v>
      </c>
      <c r="J100" s="789">
        <v>0</v>
      </c>
      <c r="K100" s="789">
        <v>0</v>
      </c>
      <c r="L100" s="789">
        <v>0</v>
      </c>
      <c r="M100" s="789">
        <v>0</v>
      </c>
      <c r="N100" s="789">
        <v>0</v>
      </c>
      <c r="O100" s="789">
        <v>0</v>
      </c>
      <c r="P100" s="789">
        <v>0</v>
      </c>
      <c r="Q100" s="789">
        <v>0</v>
      </c>
      <c r="R100" s="789">
        <v>0</v>
      </c>
      <c r="S100" s="789">
        <v>0</v>
      </c>
      <c r="T100" s="789">
        <v>0</v>
      </c>
      <c r="U100" s="789">
        <v>0</v>
      </c>
      <c r="V100" s="789">
        <v>0</v>
      </c>
      <c r="W100" s="789">
        <v>0</v>
      </c>
      <c r="X100" s="789">
        <v>0</v>
      </c>
      <c r="Y100" s="789">
        <v>0</v>
      </c>
      <c r="Z100" s="789">
        <v>0</v>
      </c>
      <c r="AA100" s="789">
        <v>0</v>
      </c>
      <c r="AB100" s="789">
        <v>0</v>
      </c>
      <c r="AC100" s="789">
        <v>0</v>
      </c>
      <c r="AD100" s="789">
        <v>0</v>
      </c>
      <c r="AE100" s="789">
        <v>0</v>
      </c>
      <c r="AF100" s="789">
        <v>0</v>
      </c>
      <c r="AG100" s="789">
        <v>0</v>
      </c>
      <c r="AH100" s="779">
        <f t="shared" si="26"/>
        <v>3251.097271636198</v>
      </c>
    </row>
    <row r="101" spans="1:34">
      <c r="A101" s="10"/>
      <c r="B101" s="788" t="s">
        <v>830</v>
      </c>
      <c r="C101" s="789">
        <v>0</v>
      </c>
      <c r="D101" s="789">
        <v>0</v>
      </c>
      <c r="E101" s="789">
        <v>569.94907986023202</v>
      </c>
      <c r="F101" s="789">
        <v>0</v>
      </c>
      <c r="G101" s="789">
        <v>0</v>
      </c>
      <c r="H101" s="789">
        <v>0</v>
      </c>
      <c r="I101" s="779">
        <v>0</v>
      </c>
      <c r="J101" s="789">
        <v>0</v>
      </c>
      <c r="K101" s="789">
        <v>0</v>
      </c>
      <c r="L101" s="789">
        <v>0</v>
      </c>
      <c r="M101" s="789">
        <v>0</v>
      </c>
      <c r="N101" s="789">
        <v>0</v>
      </c>
      <c r="O101" s="789">
        <v>0</v>
      </c>
      <c r="P101" s="789">
        <v>0</v>
      </c>
      <c r="Q101" s="789">
        <v>0</v>
      </c>
      <c r="R101" s="789">
        <v>0</v>
      </c>
      <c r="S101" s="789">
        <v>0</v>
      </c>
      <c r="T101" s="789">
        <v>0</v>
      </c>
      <c r="U101" s="789">
        <v>0</v>
      </c>
      <c r="V101" s="789">
        <v>0</v>
      </c>
      <c r="W101" s="789">
        <v>0</v>
      </c>
      <c r="X101" s="789">
        <v>0</v>
      </c>
      <c r="Y101" s="789">
        <v>0</v>
      </c>
      <c r="Z101" s="789">
        <v>0</v>
      </c>
      <c r="AA101" s="789">
        <v>0</v>
      </c>
      <c r="AB101" s="789">
        <v>0</v>
      </c>
      <c r="AC101" s="789">
        <v>0</v>
      </c>
      <c r="AD101" s="789">
        <v>0</v>
      </c>
      <c r="AE101" s="789">
        <v>0</v>
      </c>
      <c r="AF101" s="789">
        <v>0</v>
      </c>
      <c r="AG101" s="789">
        <v>0</v>
      </c>
      <c r="AH101" s="779">
        <f t="shared" si="26"/>
        <v>569.94907986023202</v>
      </c>
    </row>
    <row r="102" spans="1:34">
      <c r="A102" s="10"/>
      <c r="B102" s="788" t="s">
        <v>860</v>
      </c>
      <c r="C102" s="779">
        <v>0</v>
      </c>
      <c r="D102" s="779">
        <v>700.27716199999998</v>
      </c>
      <c r="E102" s="779">
        <v>0</v>
      </c>
      <c r="F102" s="779">
        <v>0</v>
      </c>
      <c r="G102" s="779">
        <v>0</v>
      </c>
      <c r="H102" s="779">
        <v>0</v>
      </c>
      <c r="I102" s="779">
        <v>0</v>
      </c>
      <c r="J102" s="779">
        <v>0</v>
      </c>
      <c r="K102" s="779">
        <v>0</v>
      </c>
      <c r="L102" s="779">
        <v>0</v>
      </c>
      <c r="M102" s="779">
        <v>0</v>
      </c>
      <c r="N102" s="779">
        <v>0</v>
      </c>
      <c r="O102" s="779">
        <v>0</v>
      </c>
      <c r="P102" s="779">
        <v>0</v>
      </c>
      <c r="Q102" s="779">
        <v>0</v>
      </c>
      <c r="R102" s="779">
        <v>0</v>
      </c>
      <c r="S102" s="779">
        <v>0</v>
      </c>
      <c r="T102" s="779">
        <v>0</v>
      </c>
      <c r="U102" s="779">
        <v>0</v>
      </c>
      <c r="V102" s="779">
        <v>0</v>
      </c>
      <c r="W102" s="779">
        <v>0</v>
      </c>
      <c r="X102" s="779">
        <v>0</v>
      </c>
      <c r="Y102" s="779">
        <v>0</v>
      </c>
      <c r="Z102" s="779">
        <v>0</v>
      </c>
      <c r="AA102" s="779">
        <v>0</v>
      </c>
      <c r="AB102" s="779">
        <v>0</v>
      </c>
      <c r="AC102" s="779">
        <v>0</v>
      </c>
      <c r="AD102" s="779">
        <v>0</v>
      </c>
      <c r="AE102" s="779">
        <v>0</v>
      </c>
      <c r="AF102" s="779">
        <v>0</v>
      </c>
      <c r="AG102" s="779">
        <v>0</v>
      </c>
      <c r="AH102" s="779">
        <f t="shared" si="26"/>
        <v>700.27716199999998</v>
      </c>
    </row>
    <row r="103" spans="1:34">
      <c r="A103" s="10"/>
      <c r="B103" s="790" t="s">
        <v>871</v>
      </c>
      <c r="C103" s="789">
        <v>0</v>
      </c>
      <c r="D103" s="789">
        <v>0</v>
      </c>
      <c r="E103" s="789">
        <v>0</v>
      </c>
      <c r="F103" s="789">
        <v>0</v>
      </c>
      <c r="G103" s="789">
        <v>13.665426518863624</v>
      </c>
      <c r="H103" s="789">
        <v>13.665426518863624</v>
      </c>
      <c r="I103" s="779">
        <v>13.665426518863624</v>
      </c>
      <c r="J103" s="789">
        <v>13.665426518863624</v>
      </c>
      <c r="K103" s="789">
        <v>13.665426518863624</v>
      </c>
      <c r="L103" s="789">
        <v>13.665426518863624</v>
      </c>
      <c r="M103" s="789">
        <v>0</v>
      </c>
      <c r="N103" s="789">
        <v>0</v>
      </c>
      <c r="O103" s="789">
        <v>0</v>
      </c>
      <c r="P103" s="789">
        <v>0</v>
      </c>
      <c r="Q103" s="789">
        <v>0</v>
      </c>
      <c r="R103" s="789">
        <v>0</v>
      </c>
      <c r="S103" s="789">
        <v>0</v>
      </c>
      <c r="T103" s="789">
        <v>0</v>
      </c>
      <c r="U103" s="789">
        <v>0</v>
      </c>
      <c r="V103" s="789">
        <v>0</v>
      </c>
      <c r="W103" s="789">
        <v>0</v>
      </c>
      <c r="X103" s="789">
        <v>0</v>
      </c>
      <c r="Y103" s="789">
        <v>0</v>
      </c>
      <c r="Z103" s="789">
        <v>0</v>
      </c>
      <c r="AA103" s="789">
        <v>0</v>
      </c>
      <c r="AB103" s="789">
        <v>0</v>
      </c>
      <c r="AC103" s="789">
        <v>0</v>
      </c>
      <c r="AD103" s="789">
        <v>0</v>
      </c>
      <c r="AE103" s="789">
        <v>0</v>
      </c>
      <c r="AF103" s="789">
        <v>0</v>
      </c>
      <c r="AG103" s="789">
        <v>0</v>
      </c>
      <c r="AH103" s="779">
        <f t="shared" si="26"/>
        <v>81.992559113181741</v>
      </c>
    </row>
    <row r="104" spans="1:34">
      <c r="A104" s="10"/>
      <c r="B104" s="790" t="s">
        <v>872</v>
      </c>
      <c r="C104" s="789">
        <v>2.989525679242417</v>
      </c>
      <c r="D104" s="789">
        <v>11.958102716969668</v>
      </c>
      <c r="E104" s="789">
        <v>11.958102716969668</v>
      </c>
      <c r="F104" s="789">
        <v>11.958102716969668</v>
      </c>
      <c r="G104" s="789">
        <v>11.958102716969668</v>
      </c>
      <c r="H104" s="789">
        <v>11.958102716969668</v>
      </c>
      <c r="I104" s="779">
        <v>11.958102716969668</v>
      </c>
      <c r="J104" s="789">
        <v>11.958102716969668</v>
      </c>
      <c r="K104" s="789">
        <v>11.958102716969668</v>
      </c>
      <c r="L104" s="789">
        <v>11.958102716969668</v>
      </c>
      <c r="M104" s="789">
        <v>8.9685770377272505</v>
      </c>
      <c r="N104" s="789">
        <v>0</v>
      </c>
      <c r="O104" s="789">
        <v>0</v>
      </c>
      <c r="P104" s="789">
        <v>0</v>
      </c>
      <c r="Q104" s="789">
        <v>0</v>
      </c>
      <c r="R104" s="789">
        <v>0</v>
      </c>
      <c r="S104" s="789">
        <v>0</v>
      </c>
      <c r="T104" s="789">
        <v>0</v>
      </c>
      <c r="U104" s="789">
        <v>0</v>
      </c>
      <c r="V104" s="789">
        <v>0</v>
      </c>
      <c r="W104" s="789">
        <v>0</v>
      </c>
      <c r="X104" s="789">
        <v>0</v>
      </c>
      <c r="Y104" s="789">
        <v>0</v>
      </c>
      <c r="Z104" s="789">
        <v>0</v>
      </c>
      <c r="AA104" s="789">
        <v>0</v>
      </c>
      <c r="AB104" s="789">
        <v>0</v>
      </c>
      <c r="AC104" s="789">
        <v>0</v>
      </c>
      <c r="AD104" s="789">
        <v>0</v>
      </c>
      <c r="AE104" s="789">
        <v>0</v>
      </c>
      <c r="AF104" s="789">
        <v>0</v>
      </c>
      <c r="AG104" s="789">
        <v>0</v>
      </c>
      <c r="AH104" s="779">
        <f t="shared" ref="AH104:AH132" si="27">SUM(C104:AG104)</f>
        <v>119.58102716969665</v>
      </c>
    </row>
    <row r="105" spans="1:34">
      <c r="A105" s="10"/>
      <c r="B105" s="788" t="s">
        <v>888</v>
      </c>
      <c r="C105" s="789">
        <v>0</v>
      </c>
      <c r="D105" s="789">
        <v>0</v>
      </c>
      <c r="E105" s="789">
        <v>351.906004</v>
      </c>
      <c r="F105" s="789">
        <v>0</v>
      </c>
      <c r="G105" s="789">
        <v>0</v>
      </c>
      <c r="H105" s="789">
        <v>0</v>
      </c>
      <c r="I105" s="779">
        <v>0</v>
      </c>
      <c r="J105" s="789">
        <v>0</v>
      </c>
      <c r="K105" s="789">
        <v>0</v>
      </c>
      <c r="L105" s="789">
        <v>0</v>
      </c>
      <c r="M105" s="789">
        <v>0</v>
      </c>
      <c r="N105" s="789">
        <v>0</v>
      </c>
      <c r="O105" s="789">
        <v>0</v>
      </c>
      <c r="P105" s="789">
        <v>0</v>
      </c>
      <c r="Q105" s="789">
        <v>0</v>
      </c>
      <c r="R105" s="789">
        <v>0</v>
      </c>
      <c r="S105" s="789">
        <v>0</v>
      </c>
      <c r="T105" s="789">
        <v>0</v>
      </c>
      <c r="U105" s="789">
        <v>0</v>
      </c>
      <c r="V105" s="789">
        <v>0</v>
      </c>
      <c r="W105" s="789">
        <v>0</v>
      </c>
      <c r="X105" s="789">
        <v>0</v>
      </c>
      <c r="Y105" s="789">
        <v>0</v>
      </c>
      <c r="Z105" s="789">
        <v>0</v>
      </c>
      <c r="AA105" s="789">
        <v>0</v>
      </c>
      <c r="AB105" s="789">
        <v>0</v>
      </c>
      <c r="AC105" s="789">
        <v>0</v>
      </c>
      <c r="AD105" s="789">
        <v>0</v>
      </c>
      <c r="AE105" s="789">
        <v>0</v>
      </c>
      <c r="AF105" s="789">
        <v>0</v>
      </c>
      <c r="AG105" s="789">
        <v>0</v>
      </c>
      <c r="AH105" s="779">
        <f t="shared" si="27"/>
        <v>351.906004</v>
      </c>
    </row>
    <row r="106" spans="1:34">
      <c r="A106" s="10"/>
      <c r="B106" s="790" t="s">
        <v>700</v>
      </c>
      <c r="C106" s="779">
        <v>0</v>
      </c>
      <c r="D106" s="779">
        <v>4617.8642221671944</v>
      </c>
      <c r="E106" s="779">
        <v>0</v>
      </c>
      <c r="F106" s="779">
        <v>0</v>
      </c>
      <c r="G106" s="779">
        <v>0</v>
      </c>
      <c r="H106" s="779">
        <v>0</v>
      </c>
      <c r="I106" s="779">
        <v>0</v>
      </c>
      <c r="J106" s="779">
        <v>0</v>
      </c>
      <c r="K106" s="779">
        <v>0</v>
      </c>
      <c r="L106" s="779">
        <v>0</v>
      </c>
      <c r="M106" s="779">
        <v>0</v>
      </c>
      <c r="N106" s="779">
        <v>0</v>
      </c>
      <c r="O106" s="779">
        <v>0</v>
      </c>
      <c r="P106" s="779">
        <v>0</v>
      </c>
      <c r="Q106" s="779">
        <v>0</v>
      </c>
      <c r="R106" s="779">
        <v>0</v>
      </c>
      <c r="S106" s="779">
        <v>0</v>
      </c>
      <c r="T106" s="779">
        <v>0</v>
      </c>
      <c r="U106" s="779">
        <v>0</v>
      </c>
      <c r="V106" s="779">
        <v>0</v>
      </c>
      <c r="W106" s="779">
        <v>0</v>
      </c>
      <c r="X106" s="779">
        <v>0</v>
      </c>
      <c r="Y106" s="779">
        <v>0</v>
      </c>
      <c r="Z106" s="779">
        <v>0</v>
      </c>
      <c r="AA106" s="779">
        <v>0</v>
      </c>
      <c r="AB106" s="779">
        <v>0</v>
      </c>
      <c r="AC106" s="779">
        <v>0</v>
      </c>
      <c r="AD106" s="779">
        <v>0</v>
      </c>
      <c r="AE106" s="779">
        <v>0</v>
      </c>
      <c r="AF106" s="779">
        <v>0</v>
      </c>
      <c r="AG106" s="779">
        <v>0</v>
      </c>
      <c r="AH106" s="779">
        <f t="shared" si="27"/>
        <v>4617.8642221671944</v>
      </c>
    </row>
    <row r="107" spans="1:34">
      <c r="A107" s="10"/>
      <c r="B107" s="790" t="s">
        <v>804</v>
      </c>
      <c r="C107" s="779">
        <v>0</v>
      </c>
      <c r="D107" s="779">
        <v>0</v>
      </c>
      <c r="E107" s="779">
        <v>4604.345421859357</v>
      </c>
      <c r="F107" s="779">
        <v>0</v>
      </c>
      <c r="G107" s="779">
        <v>0</v>
      </c>
      <c r="H107" s="779">
        <v>0</v>
      </c>
      <c r="I107" s="779">
        <v>0</v>
      </c>
      <c r="J107" s="779">
        <v>0</v>
      </c>
      <c r="K107" s="779">
        <v>0</v>
      </c>
      <c r="L107" s="779">
        <v>0</v>
      </c>
      <c r="M107" s="779">
        <v>0</v>
      </c>
      <c r="N107" s="779">
        <v>0</v>
      </c>
      <c r="O107" s="779">
        <v>0</v>
      </c>
      <c r="P107" s="779">
        <v>0</v>
      </c>
      <c r="Q107" s="779">
        <v>0</v>
      </c>
      <c r="R107" s="779">
        <v>0</v>
      </c>
      <c r="S107" s="779">
        <v>0</v>
      </c>
      <c r="T107" s="779">
        <v>0</v>
      </c>
      <c r="U107" s="779">
        <v>0</v>
      </c>
      <c r="V107" s="779">
        <v>0</v>
      </c>
      <c r="W107" s="779">
        <v>0</v>
      </c>
      <c r="X107" s="779">
        <v>0</v>
      </c>
      <c r="Y107" s="779">
        <v>0</v>
      </c>
      <c r="Z107" s="779">
        <v>0</v>
      </c>
      <c r="AA107" s="779">
        <v>0</v>
      </c>
      <c r="AB107" s="779">
        <v>0</v>
      </c>
      <c r="AC107" s="779">
        <v>0</v>
      </c>
      <c r="AD107" s="779">
        <v>0</v>
      </c>
      <c r="AE107" s="779">
        <v>0</v>
      </c>
      <c r="AF107" s="779">
        <v>0</v>
      </c>
      <c r="AG107" s="779">
        <v>0</v>
      </c>
      <c r="AH107" s="779">
        <f t="shared" si="27"/>
        <v>4604.345421859357</v>
      </c>
    </row>
    <row r="108" spans="1:34">
      <c r="A108" s="10"/>
      <c r="B108" s="975" t="s">
        <v>803</v>
      </c>
      <c r="C108" s="779">
        <v>0</v>
      </c>
      <c r="D108" s="779">
        <v>5388.7961976007155</v>
      </c>
      <c r="E108" s="779">
        <v>0</v>
      </c>
      <c r="F108" s="779">
        <v>0</v>
      </c>
      <c r="G108" s="779">
        <v>0</v>
      </c>
      <c r="H108" s="779">
        <v>0</v>
      </c>
      <c r="I108" s="779">
        <v>0</v>
      </c>
      <c r="J108" s="779">
        <v>0</v>
      </c>
      <c r="K108" s="779">
        <v>0</v>
      </c>
      <c r="L108" s="779">
        <v>0</v>
      </c>
      <c r="M108" s="779">
        <v>0</v>
      </c>
      <c r="N108" s="779">
        <v>0</v>
      </c>
      <c r="O108" s="779">
        <v>0</v>
      </c>
      <c r="P108" s="779">
        <v>0</v>
      </c>
      <c r="Q108" s="779">
        <v>0</v>
      </c>
      <c r="R108" s="779">
        <v>0</v>
      </c>
      <c r="S108" s="779">
        <v>0</v>
      </c>
      <c r="T108" s="779">
        <v>0</v>
      </c>
      <c r="U108" s="779">
        <v>0</v>
      </c>
      <c r="V108" s="779">
        <v>0</v>
      </c>
      <c r="W108" s="779">
        <v>0</v>
      </c>
      <c r="X108" s="779">
        <v>0</v>
      </c>
      <c r="Y108" s="779">
        <v>0</v>
      </c>
      <c r="Z108" s="779">
        <v>0</v>
      </c>
      <c r="AA108" s="779">
        <v>0</v>
      </c>
      <c r="AB108" s="779">
        <v>0</v>
      </c>
      <c r="AC108" s="779">
        <v>0</v>
      </c>
      <c r="AD108" s="779">
        <v>0</v>
      </c>
      <c r="AE108" s="779">
        <v>0</v>
      </c>
      <c r="AF108" s="779">
        <v>0</v>
      </c>
      <c r="AG108" s="779">
        <v>0</v>
      </c>
      <c r="AH108" s="779">
        <f t="shared" si="27"/>
        <v>5388.7961976007155</v>
      </c>
    </row>
    <row r="109" spans="1:34">
      <c r="A109" s="10"/>
      <c r="B109" s="788" t="s">
        <v>801</v>
      </c>
      <c r="C109" s="779">
        <v>0</v>
      </c>
      <c r="D109" s="779">
        <v>0</v>
      </c>
      <c r="E109" s="779">
        <v>4923.6405733769916</v>
      </c>
      <c r="F109" s="779">
        <v>0</v>
      </c>
      <c r="G109" s="779">
        <v>0</v>
      </c>
      <c r="H109" s="779">
        <v>0</v>
      </c>
      <c r="I109" s="779">
        <v>0</v>
      </c>
      <c r="J109" s="779">
        <v>0</v>
      </c>
      <c r="K109" s="779">
        <v>0</v>
      </c>
      <c r="L109" s="779">
        <v>0</v>
      </c>
      <c r="M109" s="779">
        <v>0</v>
      </c>
      <c r="N109" s="779">
        <v>0</v>
      </c>
      <c r="O109" s="779">
        <v>0</v>
      </c>
      <c r="P109" s="779">
        <v>0</v>
      </c>
      <c r="Q109" s="779">
        <v>0</v>
      </c>
      <c r="R109" s="779">
        <v>0</v>
      </c>
      <c r="S109" s="779">
        <v>0</v>
      </c>
      <c r="T109" s="779">
        <v>0</v>
      </c>
      <c r="U109" s="779">
        <v>0</v>
      </c>
      <c r="V109" s="779">
        <v>0</v>
      </c>
      <c r="W109" s="779">
        <v>0</v>
      </c>
      <c r="X109" s="779">
        <v>0</v>
      </c>
      <c r="Y109" s="779">
        <v>0</v>
      </c>
      <c r="Z109" s="779">
        <v>0</v>
      </c>
      <c r="AA109" s="779">
        <v>0</v>
      </c>
      <c r="AB109" s="779">
        <v>0</v>
      </c>
      <c r="AC109" s="779">
        <v>0</v>
      </c>
      <c r="AD109" s="779">
        <v>0</v>
      </c>
      <c r="AE109" s="779">
        <v>0</v>
      </c>
      <c r="AF109" s="779">
        <v>0</v>
      </c>
      <c r="AG109" s="779">
        <v>0</v>
      </c>
      <c r="AH109" s="779">
        <f t="shared" si="27"/>
        <v>4923.6405733769916</v>
      </c>
    </row>
    <row r="110" spans="1:34">
      <c r="A110" s="10"/>
      <c r="B110" s="788" t="s">
        <v>802</v>
      </c>
      <c r="C110" s="876">
        <v>0</v>
      </c>
      <c r="D110" s="876">
        <v>0</v>
      </c>
      <c r="E110" s="876">
        <v>0</v>
      </c>
      <c r="F110" s="876">
        <v>5827.0181472171653</v>
      </c>
      <c r="G110" s="876">
        <v>0</v>
      </c>
      <c r="H110" s="876">
        <v>0</v>
      </c>
      <c r="I110" s="779">
        <v>0</v>
      </c>
      <c r="J110" s="876">
        <v>0</v>
      </c>
      <c r="K110" s="876">
        <v>0</v>
      </c>
      <c r="L110" s="876">
        <v>0</v>
      </c>
      <c r="M110" s="876">
        <v>0</v>
      </c>
      <c r="N110" s="876">
        <v>0</v>
      </c>
      <c r="O110" s="876">
        <v>0</v>
      </c>
      <c r="P110" s="876">
        <v>0</v>
      </c>
      <c r="Q110" s="876">
        <v>0</v>
      </c>
      <c r="R110" s="876">
        <v>0</v>
      </c>
      <c r="S110" s="876">
        <v>0</v>
      </c>
      <c r="T110" s="876">
        <v>0</v>
      </c>
      <c r="U110" s="876">
        <v>0</v>
      </c>
      <c r="V110" s="876">
        <v>0</v>
      </c>
      <c r="W110" s="876">
        <v>0</v>
      </c>
      <c r="X110" s="876">
        <v>0</v>
      </c>
      <c r="Y110" s="876">
        <v>0</v>
      </c>
      <c r="Z110" s="876">
        <v>0</v>
      </c>
      <c r="AA110" s="876">
        <v>0</v>
      </c>
      <c r="AB110" s="876">
        <v>0</v>
      </c>
      <c r="AC110" s="876">
        <v>0</v>
      </c>
      <c r="AD110" s="876">
        <v>0</v>
      </c>
      <c r="AE110" s="876">
        <v>0</v>
      </c>
      <c r="AF110" s="876">
        <v>0</v>
      </c>
      <c r="AG110" s="876">
        <v>0</v>
      </c>
      <c r="AH110" s="779">
        <f t="shared" si="27"/>
        <v>5827.0181472171653</v>
      </c>
    </row>
    <row r="111" spans="1:34">
      <c r="A111" s="10"/>
      <c r="B111" s="790" t="s">
        <v>805</v>
      </c>
      <c r="C111" s="829">
        <v>0</v>
      </c>
      <c r="D111" s="829">
        <v>0</v>
      </c>
      <c r="E111" s="829">
        <v>0</v>
      </c>
      <c r="F111" s="829">
        <v>207.87581732800794</v>
      </c>
      <c r="G111" s="829">
        <v>415.75163465601588</v>
      </c>
      <c r="H111" s="829">
        <v>415.75163465601588</v>
      </c>
      <c r="I111" s="779">
        <v>0</v>
      </c>
      <c r="J111" s="829">
        <v>0</v>
      </c>
      <c r="K111" s="829">
        <v>0</v>
      </c>
      <c r="L111" s="829">
        <v>0</v>
      </c>
      <c r="M111" s="829">
        <v>0</v>
      </c>
      <c r="N111" s="829">
        <v>0</v>
      </c>
      <c r="O111" s="829">
        <v>0</v>
      </c>
      <c r="P111" s="829">
        <v>0</v>
      </c>
      <c r="Q111" s="829">
        <v>0</v>
      </c>
      <c r="R111" s="829">
        <v>0</v>
      </c>
      <c r="S111" s="829">
        <v>0</v>
      </c>
      <c r="T111" s="829">
        <v>0</v>
      </c>
      <c r="U111" s="829">
        <v>0</v>
      </c>
      <c r="V111" s="829">
        <v>0</v>
      </c>
      <c r="W111" s="829">
        <v>0</v>
      </c>
      <c r="X111" s="829">
        <v>0</v>
      </c>
      <c r="Y111" s="829">
        <v>0</v>
      </c>
      <c r="Z111" s="829">
        <v>0</v>
      </c>
      <c r="AA111" s="829">
        <v>0</v>
      </c>
      <c r="AB111" s="829">
        <v>0</v>
      </c>
      <c r="AC111" s="829">
        <v>0</v>
      </c>
      <c r="AD111" s="829">
        <v>0</v>
      </c>
      <c r="AE111" s="829">
        <v>0</v>
      </c>
      <c r="AF111" s="829">
        <v>0</v>
      </c>
      <c r="AG111" s="829">
        <v>0</v>
      </c>
      <c r="AH111" s="779">
        <f t="shared" si="27"/>
        <v>1039.3790866400395</v>
      </c>
    </row>
    <row r="112" spans="1:34">
      <c r="A112" s="10"/>
      <c r="B112" s="790" t="s">
        <v>806</v>
      </c>
      <c r="C112" s="829">
        <v>0</v>
      </c>
      <c r="D112" s="829">
        <v>0</v>
      </c>
      <c r="E112" s="829">
        <v>0</v>
      </c>
      <c r="F112" s="829">
        <v>28.972882519141905</v>
      </c>
      <c r="G112" s="829">
        <v>28.972882519141905</v>
      </c>
      <c r="H112" s="829">
        <v>28.972882519141905</v>
      </c>
      <c r="I112" s="779">
        <v>28.972882519141905</v>
      </c>
      <c r="J112" s="829">
        <v>28.972882519141905</v>
      </c>
      <c r="K112" s="829">
        <v>0</v>
      </c>
      <c r="L112" s="829">
        <v>0</v>
      </c>
      <c r="M112" s="829">
        <v>0</v>
      </c>
      <c r="N112" s="829">
        <v>0</v>
      </c>
      <c r="O112" s="829">
        <v>0</v>
      </c>
      <c r="P112" s="829">
        <v>0</v>
      </c>
      <c r="Q112" s="829">
        <v>0</v>
      </c>
      <c r="R112" s="829">
        <v>0</v>
      </c>
      <c r="S112" s="829">
        <v>0</v>
      </c>
      <c r="T112" s="829">
        <v>0</v>
      </c>
      <c r="U112" s="829">
        <v>0</v>
      </c>
      <c r="V112" s="829">
        <v>0</v>
      </c>
      <c r="W112" s="829">
        <v>0</v>
      </c>
      <c r="X112" s="829">
        <v>0</v>
      </c>
      <c r="Y112" s="829">
        <v>0</v>
      </c>
      <c r="Z112" s="829">
        <v>0</v>
      </c>
      <c r="AA112" s="829">
        <v>0</v>
      </c>
      <c r="AB112" s="829">
        <v>0</v>
      </c>
      <c r="AC112" s="829">
        <v>0</v>
      </c>
      <c r="AD112" s="829">
        <v>0</v>
      </c>
      <c r="AE112" s="829">
        <v>0</v>
      </c>
      <c r="AF112" s="829">
        <v>0</v>
      </c>
      <c r="AG112" s="829">
        <v>0</v>
      </c>
      <c r="AH112" s="779">
        <f t="shared" si="27"/>
        <v>144.86441259570952</v>
      </c>
    </row>
    <row r="113" spans="1:34">
      <c r="A113" s="10"/>
      <c r="B113" s="790" t="s">
        <v>586</v>
      </c>
      <c r="C113" s="829">
        <v>0</v>
      </c>
      <c r="D113" s="829">
        <v>0</v>
      </c>
      <c r="E113" s="829">
        <v>1143.9713495886583</v>
      </c>
      <c r="F113" s="829">
        <v>0</v>
      </c>
      <c r="G113" s="829">
        <v>0</v>
      </c>
      <c r="H113" s="829">
        <v>0</v>
      </c>
      <c r="I113" s="779">
        <v>0</v>
      </c>
      <c r="J113" s="829">
        <v>0</v>
      </c>
      <c r="K113" s="829">
        <v>0</v>
      </c>
      <c r="L113" s="829">
        <v>0</v>
      </c>
      <c r="M113" s="829">
        <v>0</v>
      </c>
      <c r="N113" s="829">
        <v>0</v>
      </c>
      <c r="O113" s="829">
        <v>0</v>
      </c>
      <c r="P113" s="829">
        <v>0</v>
      </c>
      <c r="Q113" s="829">
        <v>0</v>
      </c>
      <c r="R113" s="829">
        <v>0</v>
      </c>
      <c r="S113" s="829">
        <v>0</v>
      </c>
      <c r="T113" s="829">
        <v>0</v>
      </c>
      <c r="U113" s="829">
        <v>0</v>
      </c>
      <c r="V113" s="829">
        <v>0</v>
      </c>
      <c r="W113" s="829">
        <v>0</v>
      </c>
      <c r="X113" s="829">
        <v>0</v>
      </c>
      <c r="Y113" s="829">
        <v>0</v>
      </c>
      <c r="Z113" s="829">
        <v>0</v>
      </c>
      <c r="AA113" s="829">
        <v>0</v>
      </c>
      <c r="AB113" s="829">
        <v>0</v>
      </c>
      <c r="AC113" s="829">
        <v>0</v>
      </c>
      <c r="AD113" s="829">
        <v>0</v>
      </c>
      <c r="AE113" s="829">
        <v>0</v>
      </c>
      <c r="AF113" s="829">
        <v>0</v>
      </c>
      <c r="AG113" s="829">
        <v>0</v>
      </c>
      <c r="AH113" s="779">
        <f t="shared" si="27"/>
        <v>1143.9713495886583</v>
      </c>
    </row>
    <row r="114" spans="1:34">
      <c r="A114" s="10"/>
      <c r="B114" s="788" t="s">
        <v>587</v>
      </c>
      <c r="C114" s="789">
        <v>0</v>
      </c>
      <c r="D114" s="789">
        <v>0</v>
      </c>
      <c r="E114" s="789">
        <v>0</v>
      </c>
      <c r="F114" s="789">
        <v>0</v>
      </c>
      <c r="G114" s="789">
        <v>1131.945330608871</v>
      </c>
      <c r="H114" s="789">
        <v>0</v>
      </c>
      <c r="I114" s="779">
        <v>0</v>
      </c>
      <c r="J114" s="789">
        <v>0</v>
      </c>
      <c r="K114" s="789">
        <v>0</v>
      </c>
      <c r="L114" s="789">
        <v>0</v>
      </c>
      <c r="M114" s="789">
        <v>0</v>
      </c>
      <c r="N114" s="789">
        <v>0</v>
      </c>
      <c r="O114" s="789">
        <v>0</v>
      </c>
      <c r="P114" s="789">
        <v>0</v>
      </c>
      <c r="Q114" s="789">
        <v>0</v>
      </c>
      <c r="R114" s="789">
        <v>0</v>
      </c>
      <c r="S114" s="789">
        <v>0</v>
      </c>
      <c r="T114" s="789">
        <v>0</v>
      </c>
      <c r="U114" s="789">
        <v>0</v>
      </c>
      <c r="V114" s="789">
        <v>0</v>
      </c>
      <c r="W114" s="789">
        <v>0</v>
      </c>
      <c r="X114" s="789">
        <v>0</v>
      </c>
      <c r="Y114" s="789">
        <v>0</v>
      </c>
      <c r="Z114" s="789">
        <v>0</v>
      </c>
      <c r="AA114" s="789">
        <v>0</v>
      </c>
      <c r="AB114" s="789">
        <v>0</v>
      </c>
      <c r="AC114" s="789">
        <v>0</v>
      </c>
      <c r="AD114" s="789">
        <v>0</v>
      </c>
      <c r="AE114" s="789">
        <v>0</v>
      </c>
      <c r="AF114" s="789">
        <v>0</v>
      </c>
      <c r="AG114" s="789">
        <v>0</v>
      </c>
      <c r="AH114" s="779">
        <f t="shared" si="27"/>
        <v>1131.945330608871</v>
      </c>
    </row>
    <row r="115" spans="1:34">
      <c r="A115" s="10"/>
      <c r="B115" s="788" t="s">
        <v>598</v>
      </c>
      <c r="C115" s="789">
        <v>0</v>
      </c>
      <c r="D115" s="789">
        <v>1025.1837940334988</v>
      </c>
      <c r="E115" s="789">
        <v>0</v>
      </c>
      <c r="F115" s="789">
        <v>0</v>
      </c>
      <c r="G115" s="789">
        <v>0</v>
      </c>
      <c r="H115" s="789">
        <v>0</v>
      </c>
      <c r="I115" s="779">
        <v>0</v>
      </c>
      <c r="J115" s="789">
        <v>0</v>
      </c>
      <c r="K115" s="789">
        <v>0</v>
      </c>
      <c r="L115" s="789">
        <v>0</v>
      </c>
      <c r="M115" s="789">
        <v>0</v>
      </c>
      <c r="N115" s="789">
        <v>0</v>
      </c>
      <c r="O115" s="789">
        <v>0</v>
      </c>
      <c r="P115" s="789">
        <v>0</v>
      </c>
      <c r="Q115" s="789">
        <v>0</v>
      </c>
      <c r="R115" s="789">
        <v>0</v>
      </c>
      <c r="S115" s="789">
        <v>0</v>
      </c>
      <c r="T115" s="789">
        <v>0</v>
      </c>
      <c r="U115" s="789">
        <v>0</v>
      </c>
      <c r="V115" s="789">
        <v>0</v>
      </c>
      <c r="W115" s="789">
        <v>0</v>
      </c>
      <c r="X115" s="789">
        <v>0</v>
      </c>
      <c r="Y115" s="789">
        <v>0</v>
      </c>
      <c r="Z115" s="789">
        <v>0</v>
      </c>
      <c r="AA115" s="789">
        <v>0</v>
      </c>
      <c r="AB115" s="789">
        <v>0</v>
      </c>
      <c r="AC115" s="789">
        <v>0</v>
      </c>
      <c r="AD115" s="789">
        <v>0</v>
      </c>
      <c r="AE115" s="789">
        <v>0</v>
      </c>
      <c r="AF115" s="789">
        <v>0</v>
      </c>
      <c r="AG115" s="789">
        <v>0</v>
      </c>
      <c r="AH115" s="779">
        <f t="shared" si="27"/>
        <v>1025.1837940334988</v>
      </c>
    </row>
    <row r="116" spans="1:34">
      <c r="A116" s="10"/>
      <c r="B116" s="788" t="s">
        <v>832</v>
      </c>
      <c r="C116" s="789">
        <v>0</v>
      </c>
      <c r="D116" s="789">
        <v>0</v>
      </c>
      <c r="E116" s="789">
        <v>0</v>
      </c>
      <c r="F116" s="789">
        <v>1437.176778531142</v>
      </c>
      <c r="G116" s="789">
        <v>0</v>
      </c>
      <c r="H116" s="789">
        <v>0</v>
      </c>
      <c r="I116" s="779">
        <v>0</v>
      </c>
      <c r="J116" s="789">
        <v>0</v>
      </c>
      <c r="K116" s="789">
        <v>0</v>
      </c>
      <c r="L116" s="789">
        <v>0</v>
      </c>
      <c r="M116" s="789">
        <v>0</v>
      </c>
      <c r="N116" s="789">
        <v>0</v>
      </c>
      <c r="O116" s="789">
        <v>0</v>
      </c>
      <c r="P116" s="789">
        <v>0</v>
      </c>
      <c r="Q116" s="789">
        <v>0</v>
      </c>
      <c r="R116" s="789">
        <v>0</v>
      </c>
      <c r="S116" s="789">
        <v>0</v>
      </c>
      <c r="T116" s="789">
        <v>0</v>
      </c>
      <c r="U116" s="789">
        <v>0</v>
      </c>
      <c r="V116" s="789">
        <v>0</v>
      </c>
      <c r="W116" s="789">
        <v>0</v>
      </c>
      <c r="X116" s="789">
        <v>0</v>
      </c>
      <c r="Y116" s="789">
        <v>0</v>
      </c>
      <c r="Z116" s="789">
        <v>0</v>
      </c>
      <c r="AA116" s="789">
        <v>0</v>
      </c>
      <c r="AB116" s="789">
        <v>0</v>
      </c>
      <c r="AC116" s="789">
        <v>0</v>
      </c>
      <c r="AD116" s="789">
        <v>0</v>
      </c>
      <c r="AE116" s="789">
        <v>0</v>
      </c>
      <c r="AF116" s="789">
        <v>0</v>
      </c>
      <c r="AG116" s="789">
        <v>0</v>
      </c>
      <c r="AH116" s="779">
        <f t="shared" si="27"/>
        <v>1437.176778531142</v>
      </c>
    </row>
    <row r="117" spans="1:34">
      <c r="A117" s="10"/>
      <c r="B117" s="788" t="s">
        <v>78</v>
      </c>
      <c r="C117" s="789">
        <v>0</v>
      </c>
      <c r="D117" s="789">
        <v>7757.6480259999998</v>
      </c>
      <c r="E117" s="789">
        <v>9424.9517798400011</v>
      </c>
      <c r="F117" s="789">
        <v>10939.764891999999</v>
      </c>
      <c r="G117" s="789">
        <v>10562.539717</v>
      </c>
      <c r="H117" s="789">
        <v>376.29992600000003</v>
      </c>
      <c r="I117" s="779">
        <v>0</v>
      </c>
      <c r="J117" s="789">
        <v>0</v>
      </c>
      <c r="K117" s="789">
        <v>4571</v>
      </c>
      <c r="L117" s="789">
        <v>118.67858368</v>
      </c>
      <c r="M117" s="789">
        <v>11515.602349000001</v>
      </c>
      <c r="N117" s="789">
        <v>0</v>
      </c>
      <c r="O117" s="789">
        <v>0</v>
      </c>
      <c r="P117" s="789">
        <v>0</v>
      </c>
      <c r="Q117" s="789">
        <v>0</v>
      </c>
      <c r="R117" s="789">
        <v>0</v>
      </c>
      <c r="S117" s="789">
        <v>0</v>
      </c>
      <c r="T117" s="789">
        <v>0</v>
      </c>
      <c r="U117" s="789">
        <v>0</v>
      </c>
      <c r="V117" s="789">
        <v>0</v>
      </c>
      <c r="W117" s="789">
        <v>0</v>
      </c>
      <c r="X117" s="789">
        <v>0</v>
      </c>
      <c r="Y117" s="789">
        <v>0</v>
      </c>
      <c r="Z117" s="789">
        <v>0</v>
      </c>
      <c r="AA117" s="789">
        <v>0</v>
      </c>
      <c r="AB117" s="789">
        <v>0</v>
      </c>
      <c r="AC117" s="789">
        <v>0</v>
      </c>
      <c r="AD117" s="789">
        <v>0</v>
      </c>
      <c r="AE117" s="789">
        <v>0</v>
      </c>
      <c r="AF117" s="789">
        <v>0</v>
      </c>
      <c r="AG117" s="789">
        <v>0</v>
      </c>
      <c r="AH117" s="779">
        <f t="shared" si="27"/>
        <v>55266.485273519997</v>
      </c>
    </row>
    <row r="118" spans="1:34">
      <c r="A118" s="10"/>
      <c r="B118" s="788" t="s">
        <v>522</v>
      </c>
      <c r="C118" s="789">
        <v>357.07577499999996</v>
      </c>
      <c r="D118" s="789">
        <v>362.91377499999999</v>
      </c>
      <c r="E118" s="789">
        <v>368.53877500000004</v>
      </c>
      <c r="F118" s="789">
        <v>368.53877500000004</v>
      </c>
      <c r="G118" s="789">
        <v>368.53877500000004</v>
      </c>
      <c r="H118" s="789">
        <v>368.53877500000004</v>
      </c>
      <c r="I118" s="779">
        <v>368.53877500000004</v>
      </c>
      <c r="J118" s="789">
        <v>368.53877500000004</v>
      </c>
      <c r="K118" s="789">
        <v>368.53877500000004</v>
      </c>
      <c r="L118" s="789">
        <v>368.53877500000004</v>
      </c>
      <c r="M118" s="789">
        <v>368.53877500000004</v>
      </c>
      <c r="N118" s="789">
        <v>368.53877500000004</v>
      </c>
      <c r="O118" s="789">
        <v>368.53877500000004</v>
      </c>
      <c r="P118" s="789">
        <v>368.53877500000004</v>
      </c>
      <c r="Q118" s="789">
        <v>368.53877500000004</v>
      </c>
      <c r="R118" s="789">
        <v>368.53877500000004</v>
      </c>
      <c r="S118" s="789">
        <v>368.53877500000004</v>
      </c>
      <c r="T118" s="789">
        <v>368.53877500000004</v>
      </c>
      <c r="U118" s="789">
        <v>320.25772499999999</v>
      </c>
      <c r="V118" s="789">
        <v>126.51365000000004</v>
      </c>
      <c r="W118" s="789">
        <v>11.463000000000001</v>
      </c>
      <c r="X118" s="789">
        <v>5.625</v>
      </c>
      <c r="Y118" s="789">
        <v>0</v>
      </c>
      <c r="Z118" s="789">
        <v>0</v>
      </c>
      <c r="AA118" s="789">
        <v>0</v>
      </c>
      <c r="AB118" s="789">
        <v>0</v>
      </c>
      <c r="AC118" s="789">
        <v>0</v>
      </c>
      <c r="AD118" s="789">
        <v>0</v>
      </c>
      <c r="AE118" s="789">
        <v>0</v>
      </c>
      <c r="AF118" s="789">
        <v>0</v>
      </c>
      <c r="AG118" s="789">
        <v>0</v>
      </c>
      <c r="AH118" s="779">
        <f t="shared" si="27"/>
        <v>7080.469325</v>
      </c>
    </row>
    <row r="119" spans="1:34">
      <c r="A119" s="10"/>
      <c r="B119" s="790" t="s">
        <v>217</v>
      </c>
      <c r="C119" s="789">
        <f t="shared" ref="C119:AG119" si="28">+C120+C121</f>
        <v>7666.3446878983013</v>
      </c>
      <c r="D119" s="789">
        <f t="shared" si="28"/>
        <v>13594.808624616613</v>
      </c>
      <c r="E119" s="789">
        <f t="shared" si="28"/>
        <v>448.02578199999999</v>
      </c>
      <c r="F119" s="789">
        <f t="shared" si="28"/>
        <v>45.310327000000001</v>
      </c>
      <c r="G119" s="789">
        <f t="shared" si="28"/>
        <v>0</v>
      </c>
      <c r="H119" s="789">
        <f t="shared" si="28"/>
        <v>0</v>
      </c>
      <c r="I119" s="789">
        <f t="shared" si="28"/>
        <v>0</v>
      </c>
      <c r="J119" s="789">
        <f t="shared" si="28"/>
        <v>0</v>
      </c>
      <c r="K119" s="789">
        <f t="shared" si="28"/>
        <v>0</v>
      </c>
      <c r="L119" s="789">
        <f t="shared" si="28"/>
        <v>0</v>
      </c>
      <c r="M119" s="789">
        <f t="shared" si="28"/>
        <v>0</v>
      </c>
      <c r="N119" s="789">
        <f t="shared" si="28"/>
        <v>0</v>
      </c>
      <c r="O119" s="789">
        <f t="shared" si="28"/>
        <v>0</v>
      </c>
      <c r="P119" s="789">
        <f t="shared" si="28"/>
        <v>0</v>
      </c>
      <c r="Q119" s="789">
        <f t="shared" si="28"/>
        <v>0</v>
      </c>
      <c r="R119" s="789">
        <f t="shared" si="28"/>
        <v>0</v>
      </c>
      <c r="S119" s="789">
        <f t="shared" si="28"/>
        <v>0</v>
      </c>
      <c r="T119" s="789">
        <f t="shared" si="28"/>
        <v>0</v>
      </c>
      <c r="U119" s="789">
        <f t="shared" si="28"/>
        <v>0</v>
      </c>
      <c r="V119" s="789">
        <f t="shared" si="28"/>
        <v>0</v>
      </c>
      <c r="W119" s="789">
        <f t="shared" si="28"/>
        <v>0</v>
      </c>
      <c r="X119" s="789">
        <f t="shared" si="28"/>
        <v>0</v>
      </c>
      <c r="Y119" s="789">
        <f t="shared" si="28"/>
        <v>0</v>
      </c>
      <c r="Z119" s="789">
        <f t="shared" si="28"/>
        <v>0</v>
      </c>
      <c r="AA119" s="789">
        <f t="shared" si="28"/>
        <v>0</v>
      </c>
      <c r="AB119" s="789">
        <f t="shared" si="28"/>
        <v>0</v>
      </c>
      <c r="AC119" s="789">
        <f t="shared" si="28"/>
        <v>0</v>
      </c>
      <c r="AD119" s="789">
        <f t="shared" si="28"/>
        <v>0</v>
      </c>
      <c r="AE119" s="789">
        <f t="shared" si="28"/>
        <v>0</v>
      </c>
      <c r="AF119" s="789">
        <f t="shared" si="28"/>
        <v>0</v>
      </c>
      <c r="AG119" s="789">
        <f t="shared" si="28"/>
        <v>0</v>
      </c>
      <c r="AH119" s="779">
        <f t="shared" si="27"/>
        <v>21754.489421514914</v>
      </c>
    </row>
    <row r="120" spans="1:34">
      <c r="A120" s="10"/>
      <c r="B120" s="813" t="s">
        <v>71</v>
      </c>
      <c r="C120" s="775">
        <v>6732.8534641183014</v>
      </c>
      <c r="D120" s="775">
        <v>13168.880246416613</v>
      </c>
      <c r="E120" s="775">
        <v>0</v>
      </c>
      <c r="F120" s="775">
        <v>0</v>
      </c>
      <c r="G120" s="775">
        <v>0</v>
      </c>
      <c r="H120" s="775">
        <v>0</v>
      </c>
      <c r="I120" s="767">
        <v>0</v>
      </c>
      <c r="J120" s="775">
        <v>0</v>
      </c>
      <c r="K120" s="775">
        <v>0</v>
      </c>
      <c r="L120" s="775">
        <v>0</v>
      </c>
      <c r="M120" s="775">
        <v>0</v>
      </c>
      <c r="N120" s="775">
        <v>0</v>
      </c>
      <c r="O120" s="775">
        <v>0</v>
      </c>
      <c r="P120" s="775">
        <v>0</v>
      </c>
      <c r="Q120" s="775">
        <v>0</v>
      </c>
      <c r="R120" s="775">
        <v>0</v>
      </c>
      <c r="S120" s="775">
        <v>0</v>
      </c>
      <c r="T120" s="775">
        <v>0</v>
      </c>
      <c r="U120" s="775">
        <v>0</v>
      </c>
      <c r="V120" s="775">
        <v>0</v>
      </c>
      <c r="W120" s="775">
        <v>0</v>
      </c>
      <c r="X120" s="775">
        <v>0</v>
      </c>
      <c r="Y120" s="775">
        <v>0</v>
      </c>
      <c r="Z120" s="775">
        <v>0</v>
      </c>
      <c r="AA120" s="775">
        <v>0</v>
      </c>
      <c r="AB120" s="775">
        <v>0</v>
      </c>
      <c r="AC120" s="775">
        <v>0</v>
      </c>
      <c r="AD120" s="775">
        <v>0</v>
      </c>
      <c r="AE120" s="775">
        <v>0</v>
      </c>
      <c r="AF120" s="775">
        <v>0</v>
      </c>
      <c r="AG120" s="775">
        <v>0</v>
      </c>
      <c r="AH120" s="767">
        <f t="shared" si="27"/>
        <v>19901.733710534914</v>
      </c>
    </row>
    <row r="121" spans="1:34">
      <c r="A121" s="10"/>
      <c r="B121" s="769" t="s">
        <v>69</v>
      </c>
      <c r="C121" s="814">
        <v>933.49122378000004</v>
      </c>
      <c r="D121" s="814">
        <v>425.9283782</v>
      </c>
      <c r="E121" s="814">
        <v>448.02578199999999</v>
      </c>
      <c r="F121" s="814">
        <v>45.310327000000001</v>
      </c>
      <c r="G121" s="814">
        <v>0</v>
      </c>
      <c r="H121" s="814">
        <v>0</v>
      </c>
      <c r="I121" s="768">
        <v>0</v>
      </c>
      <c r="J121" s="814">
        <v>0</v>
      </c>
      <c r="K121" s="814">
        <v>0</v>
      </c>
      <c r="L121" s="814">
        <v>0</v>
      </c>
      <c r="M121" s="814">
        <v>0</v>
      </c>
      <c r="N121" s="814">
        <v>0</v>
      </c>
      <c r="O121" s="814">
        <v>0</v>
      </c>
      <c r="P121" s="814">
        <v>0</v>
      </c>
      <c r="Q121" s="814">
        <v>0</v>
      </c>
      <c r="R121" s="814">
        <v>0</v>
      </c>
      <c r="S121" s="814">
        <v>0</v>
      </c>
      <c r="T121" s="814">
        <v>0</v>
      </c>
      <c r="U121" s="814">
        <v>0</v>
      </c>
      <c r="V121" s="814">
        <v>0</v>
      </c>
      <c r="W121" s="814">
        <v>0</v>
      </c>
      <c r="X121" s="814">
        <v>0</v>
      </c>
      <c r="Y121" s="814">
        <v>0</v>
      </c>
      <c r="Z121" s="814">
        <v>0</v>
      </c>
      <c r="AA121" s="814">
        <v>0</v>
      </c>
      <c r="AB121" s="814">
        <v>0</v>
      </c>
      <c r="AC121" s="814">
        <v>0</v>
      </c>
      <c r="AD121" s="814">
        <v>0</v>
      </c>
      <c r="AE121" s="814">
        <v>0</v>
      </c>
      <c r="AF121" s="814">
        <v>0</v>
      </c>
      <c r="AG121" s="814">
        <v>0</v>
      </c>
      <c r="AH121" s="768">
        <f t="shared" si="27"/>
        <v>1852.75571098</v>
      </c>
    </row>
    <row r="122" spans="1:34">
      <c r="A122" s="10"/>
      <c r="B122" s="790" t="s">
        <v>335</v>
      </c>
      <c r="C122" s="789">
        <f t="shared" ref="C122:AG122" si="29">+C123+C130</f>
        <v>51.708523404066547</v>
      </c>
      <c r="D122" s="789">
        <f t="shared" si="29"/>
        <v>169.77947248253054</v>
      </c>
      <c r="E122" s="789">
        <f t="shared" si="29"/>
        <v>57.182815438321292</v>
      </c>
      <c r="F122" s="789">
        <f t="shared" si="29"/>
        <v>16.655573878038123</v>
      </c>
      <c r="G122" s="789">
        <f t="shared" si="29"/>
        <v>8.9275706183217701E-2</v>
      </c>
      <c r="H122" s="789">
        <f t="shared" si="29"/>
        <v>8.9275706183217701E-2</v>
      </c>
      <c r="I122" s="789">
        <f t="shared" si="29"/>
        <v>0.62527571618321764</v>
      </c>
      <c r="J122" s="789">
        <f t="shared" si="29"/>
        <v>8.9275706183217701E-2</v>
      </c>
      <c r="K122" s="789">
        <f t="shared" si="29"/>
        <v>8.9275706183217701E-2</v>
      </c>
      <c r="L122" s="789">
        <f t="shared" si="29"/>
        <v>8.9275706183217701E-2</v>
      </c>
      <c r="M122" s="789">
        <f t="shared" si="29"/>
        <v>8.9275706183217701E-2</v>
      </c>
      <c r="N122" s="789">
        <f t="shared" si="29"/>
        <v>8.9275706183217701E-2</v>
      </c>
      <c r="O122" s="789">
        <f t="shared" si="29"/>
        <v>8.9275706183217701E-2</v>
      </c>
      <c r="P122" s="789">
        <f t="shared" si="29"/>
        <v>8.9275706183217701E-2</v>
      </c>
      <c r="Q122" s="789">
        <f t="shared" si="29"/>
        <v>8.9275706183217701E-2</v>
      </c>
      <c r="R122" s="789">
        <f t="shared" si="29"/>
        <v>8.9275706183217701E-2</v>
      </c>
      <c r="S122" s="789">
        <f t="shared" si="29"/>
        <v>8.9275706183217701E-2</v>
      </c>
      <c r="T122" s="789">
        <f t="shared" si="29"/>
        <v>8.9275706183217701E-2</v>
      </c>
      <c r="U122" s="789">
        <f t="shared" si="29"/>
        <v>8.9275706183217701E-2</v>
      </c>
      <c r="V122" s="789">
        <f t="shared" si="29"/>
        <v>8.9275706183217701E-2</v>
      </c>
      <c r="W122" s="789">
        <f t="shared" si="29"/>
        <v>8.9275706183217701E-2</v>
      </c>
      <c r="X122" s="789">
        <f t="shared" si="29"/>
        <v>8.9275706183217701E-2</v>
      </c>
      <c r="Y122" s="789">
        <f t="shared" si="29"/>
        <v>8.9275706183217701E-2</v>
      </c>
      <c r="Z122" s="789">
        <f t="shared" si="29"/>
        <v>8.9275706183217701E-2</v>
      </c>
      <c r="AA122" s="789">
        <f t="shared" si="29"/>
        <v>8.9275706183217701E-2</v>
      </c>
      <c r="AB122" s="789">
        <f t="shared" si="29"/>
        <v>8.9275706183217701E-2</v>
      </c>
      <c r="AC122" s="789">
        <f t="shared" si="29"/>
        <v>8.9275706183217701E-2</v>
      </c>
      <c r="AD122" s="789">
        <f t="shared" si="29"/>
        <v>8.9275706183217701E-2</v>
      </c>
      <c r="AE122" s="789">
        <f t="shared" si="29"/>
        <v>8.9275706183217701E-2</v>
      </c>
      <c r="AF122" s="789">
        <f t="shared" si="29"/>
        <v>8.9275706183217701E-2</v>
      </c>
      <c r="AG122" s="789">
        <f t="shared" si="29"/>
        <v>5.2672666654175337</v>
      </c>
      <c r="AH122" s="779">
        <f t="shared" si="27"/>
        <v>303.45082023913801</v>
      </c>
    </row>
    <row r="123" spans="1:34">
      <c r="A123" s="10"/>
      <c r="B123" s="780" t="s">
        <v>71</v>
      </c>
      <c r="C123" s="831">
        <f t="shared" ref="C123:AG123" si="30">+C124+C127</f>
        <v>38.580135484066545</v>
      </c>
      <c r="D123" s="831">
        <f t="shared" si="30"/>
        <v>169.77947248253054</v>
      </c>
      <c r="E123" s="831">
        <f t="shared" si="30"/>
        <v>57.182815438321292</v>
      </c>
      <c r="F123" s="831">
        <f t="shared" si="30"/>
        <v>16.655573878038123</v>
      </c>
      <c r="G123" s="831">
        <f t="shared" si="30"/>
        <v>8.9275706183217701E-2</v>
      </c>
      <c r="H123" s="831">
        <f t="shared" si="30"/>
        <v>8.9275706183217701E-2</v>
      </c>
      <c r="I123" s="831">
        <f t="shared" si="30"/>
        <v>8.9275706183217701E-2</v>
      </c>
      <c r="J123" s="831">
        <f t="shared" si="30"/>
        <v>8.9275706183217701E-2</v>
      </c>
      <c r="K123" s="831">
        <f t="shared" si="30"/>
        <v>8.9275706183217701E-2</v>
      </c>
      <c r="L123" s="831">
        <f t="shared" si="30"/>
        <v>8.9275706183217701E-2</v>
      </c>
      <c r="M123" s="831">
        <f t="shared" si="30"/>
        <v>8.9275706183217701E-2</v>
      </c>
      <c r="N123" s="831">
        <f t="shared" si="30"/>
        <v>8.9275706183217701E-2</v>
      </c>
      <c r="O123" s="831">
        <f t="shared" si="30"/>
        <v>8.9275706183217701E-2</v>
      </c>
      <c r="P123" s="831">
        <f t="shared" si="30"/>
        <v>8.9275706183217701E-2</v>
      </c>
      <c r="Q123" s="831">
        <f t="shared" si="30"/>
        <v>8.9275706183217701E-2</v>
      </c>
      <c r="R123" s="831">
        <f t="shared" si="30"/>
        <v>8.9275706183217701E-2</v>
      </c>
      <c r="S123" s="831">
        <f t="shared" si="30"/>
        <v>8.9275706183217701E-2</v>
      </c>
      <c r="T123" s="831">
        <f t="shared" si="30"/>
        <v>8.9275706183217701E-2</v>
      </c>
      <c r="U123" s="831">
        <f t="shared" si="30"/>
        <v>8.9275706183217701E-2</v>
      </c>
      <c r="V123" s="831">
        <f t="shared" si="30"/>
        <v>8.9275706183217701E-2</v>
      </c>
      <c r="W123" s="831">
        <f t="shared" si="30"/>
        <v>8.9275706183217701E-2</v>
      </c>
      <c r="X123" s="831">
        <f t="shared" si="30"/>
        <v>8.9275706183217701E-2</v>
      </c>
      <c r="Y123" s="831">
        <f t="shared" si="30"/>
        <v>8.9275706183217701E-2</v>
      </c>
      <c r="Z123" s="831">
        <f t="shared" si="30"/>
        <v>8.9275706183217701E-2</v>
      </c>
      <c r="AA123" s="831">
        <f t="shared" si="30"/>
        <v>8.9275706183217701E-2</v>
      </c>
      <c r="AB123" s="831">
        <f t="shared" si="30"/>
        <v>8.9275706183217701E-2</v>
      </c>
      <c r="AC123" s="831">
        <f t="shared" si="30"/>
        <v>8.9275706183217701E-2</v>
      </c>
      <c r="AD123" s="831">
        <f t="shared" si="30"/>
        <v>8.9275706183217701E-2</v>
      </c>
      <c r="AE123" s="831">
        <f t="shared" si="30"/>
        <v>8.9275706183217701E-2</v>
      </c>
      <c r="AF123" s="831">
        <f t="shared" si="30"/>
        <v>8.9275706183217701E-2</v>
      </c>
      <c r="AG123" s="831">
        <f t="shared" si="30"/>
        <v>5.2672666654175337</v>
      </c>
      <c r="AH123" s="765">
        <f t="shared" si="27"/>
        <v>289.78643230913804</v>
      </c>
    </row>
    <row r="124" spans="1:34">
      <c r="A124" s="10"/>
      <c r="B124" s="783" t="s">
        <v>81</v>
      </c>
      <c r="C124" s="793">
        <f t="shared" ref="C124:AG124" si="31">+C125+C126</f>
        <v>15.396944745908852</v>
      </c>
      <c r="D124" s="793">
        <f t="shared" si="31"/>
        <v>57.093539732138076</v>
      </c>
      <c r="E124" s="793">
        <f t="shared" si="31"/>
        <v>57.093539732138076</v>
      </c>
      <c r="F124" s="793">
        <f t="shared" si="31"/>
        <v>16.566298171854903</v>
      </c>
      <c r="G124" s="793">
        <f t="shared" si="31"/>
        <v>0</v>
      </c>
      <c r="H124" s="793">
        <f t="shared" si="31"/>
        <v>0</v>
      </c>
      <c r="I124" s="793">
        <f t="shared" si="31"/>
        <v>0</v>
      </c>
      <c r="J124" s="793">
        <f t="shared" si="31"/>
        <v>0</v>
      </c>
      <c r="K124" s="793">
        <f t="shared" si="31"/>
        <v>0</v>
      </c>
      <c r="L124" s="793">
        <f t="shared" si="31"/>
        <v>0</v>
      </c>
      <c r="M124" s="793">
        <f t="shared" si="31"/>
        <v>0</v>
      </c>
      <c r="N124" s="793">
        <f t="shared" si="31"/>
        <v>0</v>
      </c>
      <c r="O124" s="793">
        <f t="shared" si="31"/>
        <v>0</v>
      </c>
      <c r="P124" s="793">
        <f t="shared" si="31"/>
        <v>0</v>
      </c>
      <c r="Q124" s="793">
        <f t="shared" si="31"/>
        <v>0</v>
      </c>
      <c r="R124" s="793">
        <f t="shared" si="31"/>
        <v>0</v>
      </c>
      <c r="S124" s="793">
        <f t="shared" si="31"/>
        <v>0</v>
      </c>
      <c r="T124" s="793">
        <f t="shared" si="31"/>
        <v>0</v>
      </c>
      <c r="U124" s="793">
        <f t="shared" si="31"/>
        <v>0</v>
      </c>
      <c r="V124" s="793">
        <f t="shared" si="31"/>
        <v>0</v>
      </c>
      <c r="W124" s="793">
        <f t="shared" si="31"/>
        <v>0</v>
      </c>
      <c r="X124" s="793">
        <f t="shared" si="31"/>
        <v>0</v>
      </c>
      <c r="Y124" s="793">
        <f t="shared" si="31"/>
        <v>0</v>
      </c>
      <c r="Z124" s="793">
        <f t="shared" si="31"/>
        <v>0</v>
      </c>
      <c r="AA124" s="793">
        <f t="shared" si="31"/>
        <v>0</v>
      </c>
      <c r="AB124" s="793">
        <f t="shared" si="31"/>
        <v>0</v>
      </c>
      <c r="AC124" s="793">
        <f t="shared" si="31"/>
        <v>0</v>
      </c>
      <c r="AD124" s="793">
        <f t="shared" si="31"/>
        <v>0</v>
      </c>
      <c r="AE124" s="793">
        <f t="shared" si="31"/>
        <v>0</v>
      </c>
      <c r="AF124" s="793">
        <f t="shared" si="31"/>
        <v>0</v>
      </c>
      <c r="AG124" s="793">
        <f t="shared" si="31"/>
        <v>0</v>
      </c>
      <c r="AH124" s="784">
        <f t="shared" si="27"/>
        <v>146.15032238203989</v>
      </c>
    </row>
    <row r="125" spans="1:34">
      <c r="A125" s="10"/>
      <c r="B125" s="783" t="s">
        <v>668</v>
      </c>
      <c r="C125" s="793">
        <v>15.249170793146327</v>
      </c>
      <c r="D125" s="793">
        <v>57.093539732138076</v>
      </c>
      <c r="E125" s="793">
        <v>57.093539732138076</v>
      </c>
      <c r="F125" s="793">
        <v>16.566298171854903</v>
      </c>
      <c r="G125" s="793">
        <v>0</v>
      </c>
      <c r="H125" s="793">
        <v>0</v>
      </c>
      <c r="I125" s="784">
        <v>0</v>
      </c>
      <c r="J125" s="793">
        <v>0</v>
      </c>
      <c r="K125" s="793">
        <v>0</v>
      </c>
      <c r="L125" s="793">
        <v>0</v>
      </c>
      <c r="M125" s="793">
        <v>0</v>
      </c>
      <c r="N125" s="793">
        <v>0</v>
      </c>
      <c r="O125" s="793">
        <v>0</v>
      </c>
      <c r="P125" s="793">
        <v>0</v>
      </c>
      <c r="Q125" s="793">
        <v>0</v>
      </c>
      <c r="R125" s="793">
        <v>0</v>
      </c>
      <c r="S125" s="793">
        <v>0</v>
      </c>
      <c r="T125" s="793">
        <v>0</v>
      </c>
      <c r="U125" s="793">
        <v>0</v>
      </c>
      <c r="V125" s="793">
        <v>0</v>
      </c>
      <c r="W125" s="793">
        <v>0</v>
      </c>
      <c r="X125" s="793">
        <v>0</v>
      </c>
      <c r="Y125" s="793">
        <v>0</v>
      </c>
      <c r="Z125" s="793">
        <v>0</v>
      </c>
      <c r="AA125" s="793">
        <v>0</v>
      </c>
      <c r="AB125" s="793">
        <v>0</v>
      </c>
      <c r="AC125" s="793">
        <v>0</v>
      </c>
      <c r="AD125" s="793">
        <v>0</v>
      </c>
      <c r="AE125" s="793">
        <v>0</v>
      </c>
      <c r="AF125" s="793">
        <v>0</v>
      </c>
      <c r="AG125" s="793">
        <v>0</v>
      </c>
      <c r="AH125" s="784">
        <f t="shared" si="27"/>
        <v>146.00254842927737</v>
      </c>
    </row>
    <row r="126" spans="1:34">
      <c r="A126" s="10"/>
      <c r="B126" s="783" t="s">
        <v>84</v>
      </c>
      <c r="C126" s="793">
        <v>0.14777395276252642</v>
      </c>
      <c r="D126" s="793">
        <v>0</v>
      </c>
      <c r="E126" s="793">
        <v>0</v>
      </c>
      <c r="F126" s="793">
        <v>0</v>
      </c>
      <c r="G126" s="793">
        <v>0</v>
      </c>
      <c r="H126" s="793">
        <v>0</v>
      </c>
      <c r="I126" s="784">
        <v>0</v>
      </c>
      <c r="J126" s="793">
        <v>0</v>
      </c>
      <c r="K126" s="793">
        <v>0</v>
      </c>
      <c r="L126" s="793">
        <v>0</v>
      </c>
      <c r="M126" s="793">
        <v>0</v>
      </c>
      <c r="N126" s="793">
        <v>0</v>
      </c>
      <c r="O126" s="793">
        <v>0</v>
      </c>
      <c r="P126" s="793">
        <v>0</v>
      </c>
      <c r="Q126" s="793">
        <v>0</v>
      </c>
      <c r="R126" s="793">
        <v>0</v>
      </c>
      <c r="S126" s="793">
        <v>0</v>
      </c>
      <c r="T126" s="793">
        <v>0</v>
      </c>
      <c r="U126" s="793">
        <v>0</v>
      </c>
      <c r="V126" s="793">
        <v>0</v>
      </c>
      <c r="W126" s="793">
        <v>0</v>
      </c>
      <c r="X126" s="793">
        <v>0</v>
      </c>
      <c r="Y126" s="793">
        <v>0</v>
      </c>
      <c r="Z126" s="793">
        <v>0</v>
      </c>
      <c r="AA126" s="793">
        <v>0</v>
      </c>
      <c r="AB126" s="793">
        <v>0</v>
      </c>
      <c r="AC126" s="793">
        <v>0</v>
      </c>
      <c r="AD126" s="793">
        <v>0</v>
      </c>
      <c r="AE126" s="793">
        <v>0</v>
      </c>
      <c r="AF126" s="793">
        <v>0</v>
      </c>
      <c r="AG126" s="793">
        <v>0</v>
      </c>
      <c r="AH126" s="784">
        <f t="shared" si="27"/>
        <v>0.14777395276252642</v>
      </c>
    </row>
    <row r="127" spans="1:34">
      <c r="A127" s="10"/>
      <c r="B127" s="796" t="s">
        <v>85</v>
      </c>
      <c r="C127" s="793">
        <f t="shared" ref="C127:AG127" si="32">+C128+C129</f>
        <v>23.183190738157695</v>
      </c>
      <c r="D127" s="793">
        <f t="shared" si="32"/>
        <v>112.68593275039245</v>
      </c>
      <c r="E127" s="793">
        <f t="shared" si="32"/>
        <v>8.9275706183217701E-2</v>
      </c>
      <c r="F127" s="793">
        <f t="shared" si="32"/>
        <v>8.9275706183217701E-2</v>
      </c>
      <c r="G127" s="793">
        <f t="shared" si="32"/>
        <v>8.9275706183217701E-2</v>
      </c>
      <c r="H127" s="793">
        <f t="shared" si="32"/>
        <v>8.9275706183217701E-2</v>
      </c>
      <c r="I127" s="793">
        <f t="shared" si="32"/>
        <v>8.9275706183217701E-2</v>
      </c>
      <c r="J127" s="793">
        <f t="shared" si="32"/>
        <v>8.9275706183217701E-2</v>
      </c>
      <c r="K127" s="793">
        <f t="shared" si="32"/>
        <v>8.9275706183217701E-2</v>
      </c>
      <c r="L127" s="793">
        <f t="shared" si="32"/>
        <v>8.9275706183217701E-2</v>
      </c>
      <c r="M127" s="793">
        <f t="shared" si="32"/>
        <v>8.9275706183217701E-2</v>
      </c>
      <c r="N127" s="793">
        <f t="shared" si="32"/>
        <v>8.9275706183217701E-2</v>
      </c>
      <c r="O127" s="793">
        <f t="shared" si="32"/>
        <v>8.9275706183217701E-2</v>
      </c>
      <c r="P127" s="793">
        <f t="shared" si="32"/>
        <v>8.9275706183217701E-2</v>
      </c>
      <c r="Q127" s="793">
        <f t="shared" si="32"/>
        <v>8.9275706183217701E-2</v>
      </c>
      <c r="R127" s="793">
        <f t="shared" si="32"/>
        <v>8.9275706183217701E-2</v>
      </c>
      <c r="S127" s="793">
        <f t="shared" si="32"/>
        <v>8.9275706183217701E-2</v>
      </c>
      <c r="T127" s="793">
        <f t="shared" si="32"/>
        <v>8.9275706183217701E-2</v>
      </c>
      <c r="U127" s="793">
        <f t="shared" si="32"/>
        <v>8.9275706183217701E-2</v>
      </c>
      <c r="V127" s="793">
        <f t="shared" si="32"/>
        <v>8.9275706183217701E-2</v>
      </c>
      <c r="W127" s="793">
        <f t="shared" si="32"/>
        <v>8.9275706183217701E-2</v>
      </c>
      <c r="X127" s="793">
        <f t="shared" si="32"/>
        <v>8.9275706183217701E-2</v>
      </c>
      <c r="Y127" s="793">
        <f t="shared" si="32"/>
        <v>8.9275706183217701E-2</v>
      </c>
      <c r="Z127" s="793">
        <f t="shared" si="32"/>
        <v>8.9275706183217701E-2</v>
      </c>
      <c r="AA127" s="793">
        <f t="shared" si="32"/>
        <v>8.9275706183217701E-2</v>
      </c>
      <c r="AB127" s="793">
        <f t="shared" si="32"/>
        <v>8.9275706183217701E-2</v>
      </c>
      <c r="AC127" s="793">
        <f t="shared" si="32"/>
        <v>8.9275706183217701E-2</v>
      </c>
      <c r="AD127" s="793">
        <f t="shared" si="32"/>
        <v>8.9275706183217701E-2</v>
      </c>
      <c r="AE127" s="793">
        <f t="shared" si="32"/>
        <v>8.9275706183217701E-2</v>
      </c>
      <c r="AF127" s="793">
        <f t="shared" si="32"/>
        <v>8.9275706183217701E-2</v>
      </c>
      <c r="AG127" s="793">
        <f t="shared" si="32"/>
        <v>5.2672666654175337</v>
      </c>
      <c r="AH127" s="784">
        <f t="shared" si="27"/>
        <v>143.63610992709812</v>
      </c>
    </row>
    <row r="128" spans="1:34">
      <c r="A128" s="10"/>
      <c r="B128" s="783" t="s">
        <v>668</v>
      </c>
      <c r="C128" s="793">
        <v>23.183190738157695</v>
      </c>
      <c r="D128" s="793">
        <v>112.59665704420924</v>
      </c>
      <c r="E128" s="793">
        <v>0</v>
      </c>
      <c r="F128" s="793">
        <v>0</v>
      </c>
      <c r="G128" s="793">
        <v>0</v>
      </c>
      <c r="H128" s="793">
        <v>0</v>
      </c>
      <c r="I128" s="784">
        <v>0</v>
      </c>
      <c r="J128" s="793">
        <v>0</v>
      </c>
      <c r="K128" s="793">
        <v>0</v>
      </c>
      <c r="L128" s="793">
        <v>0</v>
      </c>
      <c r="M128" s="793">
        <v>0</v>
      </c>
      <c r="N128" s="793">
        <v>0</v>
      </c>
      <c r="O128" s="793">
        <v>0</v>
      </c>
      <c r="P128" s="793">
        <v>0</v>
      </c>
      <c r="Q128" s="793">
        <v>0</v>
      </c>
      <c r="R128" s="793">
        <v>0</v>
      </c>
      <c r="S128" s="793">
        <v>0</v>
      </c>
      <c r="T128" s="793">
        <v>0</v>
      </c>
      <c r="U128" s="793">
        <v>0</v>
      </c>
      <c r="V128" s="793">
        <v>0</v>
      </c>
      <c r="W128" s="793">
        <v>0</v>
      </c>
      <c r="X128" s="793">
        <v>0</v>
      </c>
      <c r="Y128" s="793">
        <v>0</v>
      </c>
      <c r="Z128" s="793">
        <v>0</v>
      </c>
      <c r="AA128" s="793">
        <v>0</v>
      </c>
      <c r="AB128" s="793">
        <v>0</v>
      </c>
      <c r="AC128" s="793">
        <v>0</v>
      </c>
      <c r="AD128" s="793">
        <v>0</v>
      </c>
      <c r="AE128" s="793">
        <v>0</v>
      </c>
      <c r="AF128" s="793">
        <v>0</v>
      </c>
      <c r="AG128" s="793">
        <v>0</v>
      </c>
      <c r="AH128" s="784">
        <f t="shared" si="27"/>
        <v>135.77984778236694</v>
      </c>
    </row>
    <row r="129" spans="1:34">
      <c r="A129" s="10"/>
      <c r="B129" s="791" t="s">
        <v>84</v>
      </c>
      <c r="C129" s="792">
        <v>0</v>
      </c>
      <c r="D129" s="792">
        <v>8.9275706183217701E-2</v>
      </c>
      <c r="E129" s="792">
        <v>8.9275706183217701E-2</v>
      </c>
      <c r="F129" s="792">
        <v>8.9275706183217701E-2</v>
      </c>
      <c r="G129" s="792">
        <v>8.9275706183217701E-2</v>
      </c>
      <c r="H129" s="792">
        <v>8.9275706183217701E-2</v>
      </c>
      <c r="I129" s="792">
        <v>8.9275706183217701E-2</v>
      </c>
      <c r="J129" s="792">
        <v>8.9275706183217701E-2</v>
      </c>
      <c r="K129" s="792">
        <v>8.9275706183217701E-2</v>
      </c>
      <c r="L129" s="792">
        <v>8.9275706183217701E-2</v>
      </c>
      <c r="M129" s="792">
        <v>8.9275706183217701E-2</v>
      </c>
      <c r="N129" s="792">
        <v>8.9275706183217701E-2</v>
      </c>
      <c r="O129" s="792">
        <v>8.9275706183217701E-2</v>
      </c>
      <c r="P129" s="792">
        <v>8.9275706183217701E-2</v>
      </c>
      <c r="Q129" s="792">
        <v>8.9275706183217701E-2</v>
      </c>
      <c r="R129" s="792">
        <v>8.9275706183217701E-2</v>
      </c>
      <c r="S129" s="792">
        <v>8.9275706183217701E-2</v>
      </c>
      <c r="T129" s="792">
        <v>8.9275706183217701E-2</v>
      </c>
      <c r="U129" s="792">
        <v>8.9275706183217701E-2</v>
      </c>
      <c r="V129" s="792">
        <v>8.9275706183217701E-2</v>
      </c>
      <c r="W129" s="792">
        <v>8.9275706183217701E-2</v>
      </c>
      <c r="X129" s="792">
        <v>8.9275706183217701E-2</v>
      </c>
      <c r="Y129" s="792">
        <v>8.9275706183217701E-2</v>
      </c>
      <c r="Z129" s="792">
        <v>8.9275706183217701E-2</v>
      </c>
      <c r="AA129" s="792">
        <v>8.9275706183217701E-2</v>
      </c>
      <c r="AB129" s="792">
        <v>8.9275706183217701E-2</v>
      </c>
      <c r="AC129" s="792">
        <v>8.9275706183217701E-2</v>
      </c>
      <c r="AD129" s="792">
        <v>8.9275706183217701E-2</v>
      </c>
      <c r="AE129" s="792">
        <v>8.9275706183217701E-2</v>
      </c>
      <c r="AF129" s="792">
        <v>8.9275706183217701E-2</v>
      </c>
      <c r="AG129" s="793">
        <v>5.2672666654175337</v>
      </c>
      <c r="AH129" s="777">
        <f t="shared" si="27"/>
        <v>7.8562621447308478</v>
      </c>
    </row>
    <row r="130" spans="1:34">
      <c r="A130" s="10"/>
      <c r="B130" s="813" t="s">
        <v>69</v>
      </c>
      <c r="C130" s="834">
        <f t="shared" ref="C130:AG130" si="33">+C131+C132</f>
        <v>13.128387920000002</v>
      </c>
      <c r="D130" s="834">
        <f t="shared" si="33"/>
        <v>0</v>
      </c>
      <c r="E130" s="834">
        <f t="shared" si="33"/>
        <v>0</v>
      </c>
      <c r="F130" s="834">
        <f t="shared" si="33"/>
        <v>0</v>
      </c>
      <c r="G130" s="834">
        <f t="shared" si="33"/>
        <v>0</v>
      </c>
      <c r="H130" s="834">
        <f t="shared" si="33"/>
        <v>0</v>
      </c>
      <c r="I130" s="834">
        <f t="shared" si="33"/>
        <v>0.53600000999999997</v>
      </c>
      <c r="J130" s="834">
        <f t="shared" si="33"/>
        <v>0</v>
      </c>
      <c r="K130" s="834">
        <f t="shared" si="33"/>
        <v>0</v>
      </c>
      <c r="L130" s="834">
        <f t="shared" si="33"/>
        <v>0</v>
      </c>
      <c r="M130" s="834">
        <f t="shared" si="33"/>
        <v>0</v>
      </c>
      <c r="N130" s="834">
        <f t="shared" si="33"/>
        <v>0</v>
      </c>
      <c r="O130" s="834">
        <f t="shared" si="33"/>
        <v>0</v>
      </c>
      <c r="P130" s="834">
        <f t="shared" si="33"/>
        <v>0</v>
      </c>
      <c r="Q130" s="834">
        <f t="shared" si="33"/>
        <v>0</v>
      </c>
      <c r="R130" s="834">
        <f t="shared" si="33"/>
        <v>0</v>
      </c>
      <c r="S130" s="834">
        <f t="shared" si="33"/>
        <v>0</v>
      </c>
      <c r="T130" s="834">
        <f t="shared" si="33"/>
        <v>0</v>
      </c>
      <c r="U130" s="834">
        <f t="shared" si="33"/>
        <v>0</v>
      </c>
      <c r="V130" s="834">
        <f t="shared" si="33"/>
        <v>0</v>
      </c>
      <c r="W130" s="834">
        <f t="shared" si="33"/>
        <v>0</v>
      </c>
      <c r="X130" s="834">
        <f t="shared" si="33"/>
        <v>0</v>
      </c>
      <c r="Y130" s="834">
        <f t="shared" si="33"/>
        <v>0</v>
      </c>
      <c r="Z130" s="834">
        <f t="shared" si="33"/>
        <v>0</v>
      </c>
      <c r="AA130" s="834">
        <f t="shared" si="33"/>
        <v>0</v>
      </c>
      <c r="AB130" s="834">
        <f t="shared" si="33"/>
        <v>0</v>
      </c>
      <c r="AC130" s="834">
        <f t="shared" si="33"/>
        <v>0</v>
      </c>
      <c r="AD130" s="834">
        <f t="shared" si="33"/>
        <v>0</v>
      </c>
      <c r="AE130" s="834">
        <f t="shared" si="33"/>
        <v>0</v>
      </c>
      <c r="AF130" s="834">
        <f t="shared" si="33"/>
        <v>0</v>
      </c>
      <c r="AG130" s="834">
        <f t="shared" si="33"/>
        <v>0</v>
      </c>
      <c r="AH130" s="767">
        <f t="shared" si="27"/>
        <v>13.664387930000002</v>
      </c>
    </row>
    <row r="131" spans="1:34">
      <c r="A131" s="10"/>
      <c r="B131" s="783" t="s">
        <v>668</v>
      </c>
      <c r="C131" s="793">
        <v>2.9442001600000003</v>
      </c>
      <c r="D131" s="793">
        <v>0</v>
      </c>
      <c r="E131" s="793">
        <v>0</v>
      </c>
      <c r="F131" s="793">
        <v>0</v>
      </c>
      <c r="G131" s="793">
        <v>0</v>
      </c>
      <c r="H131" s="793">
        <v>0</v>
      </c>
      <c r="I131" s="784">
        <v>0</v>
      </c>
      <c r="J131" s="793">
        <v>0</v>
      </c>
      <c r="K131" s="793">
        <v>0</v>
      </c>
      <c r="L131" s="793">
        <v>0</v>
      </c>
      <c r="M131" s="793">
        <v>0</v>
      </c>
      <c r="N131" s="793">
        <v>0</v>
      </c>
      <c r="O131" s="793">
        <v>0</v>
      </c>
      <c r="P131" s="793">
        <v>0</v>
      </c>
      <c r="Q131" s="793">
        <v>0</v>
      </c>
      <c r="R131" s="793">
        <v>0</v>
      </c>
      <c r="S131" s="793">
        <v>0</v>
      </c>
      <c r="T131" s="793">
        <v>0</v>
      </c>
      <c r="U131" s="793">
        <v>0</v>
      </c>
      <c r="V131" s="793">
        <v>0</v>
      </c>
      <c r="W131" s="793">
        <v>0</v>
      </c>
      <c r="X131" s="793">
        <v>0</v>
      </c>
      <c r="Y131" s="793">
        <v>0</v>
      </c>
      <c r="Z131" s="793">
        <v>0</v>
      </c>
      <c r="AA131" s="793">
        <v>0</v>
      </c>
      <c r="AB131" s="793">
        <v>0</v>
      </c>
      <c r="AC131" s="793">
        <v>0</v>
      </c>
      <c r="AD131" s="793">
        <v>0</v>
      </c>
      <c r="AE131" s="793">
        <v>0</v>
      </c>
      <c r="AF131" s="793">
        <v>0</v>
      </c>
      <c r="AG131" s="793">
        <v>0</v>
      </c>
      <c r="AH131" s="784">
        <f t="shared" si="27"/>
        <v>2.9442001600000003</v>
      </c>
    </row>
    <row r="132" spans="1:34">
      <c r="A132" s="10"/>
      <c r="B132" s="783" t="s">
        <v>84</v>
      </c>
      <c r="C132" s="793">
        <v>10.18418776</v>
      </c>
      <c r="D132" s="793">
        <v>0</v>
      </c>
      <c r="E132" s="793">
        <v>0</v>
      </c>
      <c r="F132" s="793">
        <v>0</v>
      </c>
      <c r="G132" s="793">
        <v>0</v>
      </c>
      <c r="H132" s="793">
        <v>0</v>
      </c>
      <c r="I132" s="784">
        <v>0.53600000999999997</v>
      </c>
      <c r="J132" s="793">
        <v>0</v>
      </c>
      <c r="K132" s="793">
        <v>0</v>
      </c>
      <c r="L132" s="793">
        <v>0</v>
      </c>
      <c r="M132" s="793">
        <v>0</v>
      </c>
      <c r="N132" s="793">
        <v>0</v>
      </c>
      <c r="O132" s="793">
        <v>0</v>
      </c>
      <c r="P132" s="793">
        <v>0</v>
      </c>
      <c r="Q132" s="793">
        <v>0</v>
      </c>
      <c r="R132" s="793">
        <v>0</v>
      </c>
      <c r="S132" s="793">
        <v>0</v>
      </c>
      <c r="T132" s="793">
        <v>0</v>
      </c>
      <c r="U132" s="793">
        <v>0</v>
      </c>
      <c r="V132" s="793">
        <v>0</v>
      </c>
      <c r="W132" s="793">
        <v>0</v>
      </c>
      <c r="X132" s="793">
        <v>0</v>
      </c>
      <c r="Y132" s="793">
        <v>0</v>
      </c>
      <c r="Z132" s="793">
        <v>0</v>
      </c>
      <c r="AA132" s="793">
        <v>0</v>
      </c>
      <c r="AB132" s="793">
        <v>0</v>
      </c>
      <c r="AC132" s="793">
        <v>0</v>
      </c>
      <c r="AD132" s="793">
        <v>0</v>
      </c>
      <c r="AE132" s="793">
        <v>0</v>
      </c>
      <c r="AF132" s="793">
        <v>0</v>
      </c>
      <c r="AG132" s="793">
        <v>0</v>
      </c>
      <c r="AH132" s="784">
        <f t="shared" si="27"/>
        <v>10.720187770000001</v>
      </c>
    </row>
    <row r="133" spans="1:34">
      <c r="A133" s="849"/>
      <c r="B133" s="800"/>
      <c r="C133" s="801"/>
      <c r="D133" s="801"/>
      <c r="E133" s="801"/>
      <c r="F133" s="801"/>
      <c r="G133" s="801"/>
      <c r="H133" s="801"/>
      <c r="I133" s="801"/>
      <c r="J133" s="801"/>
      <c r="K133" s="801"/>
      <c r="L133" s="801"/>
      <c r="M133" s="801"/>
      <c r="N133" s="801"/>
      <c r="O133" s="801"/>
      <c r="P133" s="801"/>
      <c r="Q133" s="801"/>
      <c r="R133" s="801"/>
      <c r="S133" s="801"/>
      <c r="T133" s="801"/>
      <c r="U133" s="801"/>
      <c r="V133" s="801"/>
      <c r="W133" s="801"/>
      <c r="X133" s="801"/>
      <c r="Y133" s="801"/>
      <c r="Z133" s="801"/>
      <c r="AA133" s="801"/>
      <c r="AB133" s="801"/>
      <c r="AC133" s="801"/>
      <c r="AD133" s="801"/>
      <c r="AE133" s="801"/>
      <c r="AF133" s="801"/>
      <c r="AG133" s="801"/>
      <c r="AH133" s="801"/>
    </row>
    <row r="134" spans="1:34">
      <c r="A134" s="10"/>
      <c r="B134" s="802" t="s">
        <v>104</v>
      </c>
      <c r="C134" s="804">
        <f t="shared" ref="C134:AF134" si="34">+C135+C136</f>
        <v>10975.753899808475</v>
      </c>
      <c r="D134" s="804">
        <f t="shared" si="34"/>
        <v>39437.047468091245</v>
      </c>
      <c r="E134" s="804">
        <f t="shared" si="34"/>
        <v>14311.241587040053</v>
      </c>
      <c r="F134" s="804">
        <f t="shared" si="34"/>
        <v>7904.6690909000117</v>
      </c>
      <c r="G134" s="804">
        <f t="shared" si="34"/>
        <v>1980.6863550446458</v>
      </c>
      <c r="H134" s="804">
        <f t="shared" si="34"/>
        <v>1830.2779996971308</v>
      </c>
      <c r="I134" s="804">
        <f t="shared" si="34"/>
        <v>584.26390177553264</v>
      </c>
      <c r="J134" s="804">
        <f t="shared" si="34"/>
        <v>444.11634237559622</v>
      </c>
      <c r="K134" s="804">
        <f t="shared" si="34"/>
        <v>406.55533416134057</v>
      </c>
      <c r="L134" s="804">
        <f t="shared" si="34"/>
        <v>498.28762756740542</v>
      </c>
      <c r="M134" s="804">
        <f t="shared" si="34"/>
        <v>970.87957962950804</v>
      </c>
      <c r="N134" s="804">
        <f t="shared" si="34"/>
        <v>433.58177330939282</v>
      </c>
      <c r="O134" s="804">
        <f t="shared" si="34"/>
        <v>433.58177330939282</v>
      </c>
      <c r="P134" s="804">
        <f t="shared" si="34"/>
        <v>105.38921247395429</v>
      </c>
      <c r="Q134" s="804">
        <f t="shared" si="34"/>
        <v>105.38921247395429</v>
      </c>
      <c r="R134" s="804">
        <f t="shared" si="34"/>
        <v>901.2380995892903</v>
      </c>
      <c r="S134" s="804">
        <f t="shared" si="34"/>
        <v>901.2380995892903</v>
      </c>
      <c r="T134" s="804">
        <f t="shared" si="34"/>
        <v>953.88806798742758</v>
      </c>
      <c r="U134" s="804">
        <f t="shared" si="34"/>
        <v>795.9381628215192</v>
      </c>
      <c r="V134" s="804">
        <f t="shared" si="34"/>
        <v>795.9381628215192</v>
      </c>
      <c r="W134" s="804">
        <f t="shared" si="34"/>
        <v>795.9381628215192</v>
      </c>
      <c r="X134" s="804">
        <f t="shared" si="34"/>
        <v>795.9381628215192</v>
      </c>
      <c r="Y134" s="804">
        <f t="shared" si="34"/>
        <v>795.9381628215192</v>
      </c>
      <c r="Z134" s="804">
        <f t="shared" si="34"/>
        <v>795.9381628215192</v>
      </c>
      <c r="AA134" s="804">
        <f t="shared" si="34"/>
        <v>795.9381628215192</v>
      </c>
      <c r="AB134" s="804">
        <f t="shared" si="34"/>
        <v>8.9275706183217701E-2</v>
      </c>
      <c r="AC134" s="804">
        <f>+AC135+AC136</f>
        <v>8.9275706183217701E-2</v>
      </c>
      <c r="AD134" s="804">
        <f t="shared" si="34"/>
        <v>8.9275706183217701E-2</v>
      </c>
      <c r="AE134" s="804">
        <f t="shared" si="34"/>
        <v>8.9275706183217701E-2</v>
      </c>
      <c r="AF134" s="804">
        <f t="shared" si="34"/>
        <v>8.9275706183217701E-2</v>
      </c>
      <c r="AG134" s="804">
        <f>+AG135+AG136</f>
        <v>5.2672666654175337</v>
      </c>
      <c r="AH134" s="804">
        <f>SUM(C134:AG134)</f>
        <v>88755.366209770567</v>
      </c>
    </row>
    <row r="135" spans="1:34">
      <c r="A135" s="10"/>
      <c r="B135" s="976" t="s">
        <v>105</v>
      </c>
      <c r="C135" s="828">
        <v>432.38173934947827</v>
      </c>
      <c r="D135" s="828">
        <v>21765.701977286248</v>
      </c>
      <c r="E135" s="828">
        <v>10729.050884557144</v>
      </c>
      <c r="F135" s="828">
        <v>7845.8024846027511</v>
      </c>
      <c r="G135" s="828">
        <v>1904.8624086194673</v>
      </c>
      <c r="H135" s="828">
        <v>772.91707801059624</v>
      </c>
      <c r="I135" s="828">
        <v>501.26553952192455</v>
      </c>
      <c r="J135" s="828">
        <v>357.16544335458036</v>
      </c>
      <c r="K135" s="828">
        <v>380.84252921932404</v>
      </c>
      <c r="L135" s="828">
        <v>472.57482262538889</v>
      </c>
      <c r="M135" s="828">
        <v>961.82172688559763</v>
      </c>
      <c r="N135" s="828">
        <v>433.49249760320959</v>
      </c>
      <c r="O135" s="828">
        <v>433.49249760320959</v>
      </c>
      <c r="P135" s="828">
        <v>105.29993676777107</v>
      </c>
      <c r="Q135" s="828">
        <v>105.29993676777107</v>
      </c>
      <c r="R135" s="828">
        <v>901.14882388310707</v>
      </c>
      <c r="S135" s="828">
        <v>901.14882388310707</v>
      </c>
      <c r="T135" s="828">
        <v>953.79879228124435</v>
      </c>
      <c r="U135" s="828">
        <v>795.84888711533597</v>
      </c>
      <c r="V135" s="828">
        <v>795.84888711533597</v>
      </c>
      <c r="W135" s="828">
        <v>795.84888711533597</v>
      </c>
      <c r="X135" s="828">
        <v>795.84888711533597</v>
      </c>
      <c r="Y135" s="828">
        <v>795.84888711533597</v>
      </c>
      <c r="Z135" s="828">
        <v>795.84888711533597</v>
      </c>
      <c r="AA135" s="828">
        <v>795.84888711533597</v>
      </c>
      <c r="AB135" s="828">
        <v>0</v>
      </c>
      <c r="AC135" s="828">
        <v>0</v>
      </c>
      <c r="AD135" s="828">
        <v>0</v>
      </c>
      <c r="AE135" s="828">
        <v>0</v>
      </c>
      <c r="AF135" s="828">
        <v>0</v>
      </c>
      <c r="AG135" s="828">
        <v>0</v>
      </c>
      <c r="AH135" s="828">
        <f>SUM(C135:AG135)</f>
        <v>55529.010152629293</v>
      </c>
    </row>
    <row r="136" spans="1:34">
      <c r="A136" s="10"/>
      <c r="B136" s="798" t="s">
        <v>500</v>
      </c>
      <c r="C136" s="876">
        <v>10543.372160458997</v>
      </c>
      <c r="D136" s="876">
        <v>17671.345490804993</v>
      </c>
      <c r="E136" s="876">
        <v>3582.1907024829088</v>
      </c>
      <c r="F136" s="876">
        <v>58.866606297260347</v>
      </c>
      <c r="G136" s="876">
        <v>75.823946425178519</v>
      </c>
      <c r="H136" s="876">
        <v>1057.3609216865345</v>
      </c>
      <c r="I136" s="876">
        <v>82.998362253608136</v>
      </c>
      <c r="J136" s="876">
        <v>86.950899021015857</v>
      </c>
      <c r="K136" s="876">
        <v>25.712804942016511</v>
      </c>
      <c r="L136" s="876">
        <v>25.712804942016511</v>
      </c>
      <c r="M136" s="876">
        <v>9.0578527439104679</v>
      </c>
      <c r="N136" s="876">
        <v>8.9275706183217701E-2</v>
      </c>
      <c r="O136" s="876">
        <v>8.9275706183217701E-2</v>
      </c>
      <c r="P136" s="876">
        <v>8.9275706183217701E-2</v>
      </c>
      <c r="Q136" s="876">
        <v>8.9275706183217701E-2</v>
      </c>
      <c r="R136" s="876">
        <v>8.9275706183217701E-2</v>
      </c>
      <c r="S136" s="876">
        <v>8.9275706183217701E-2</v>
      </c>
      <c r="T136" s="876">
        <v>8.9275706183217701E-2</v>
      </c>
      <c r="U136" s="876">
        <v>8.9275706183217701E-2</v>
      </c>
      <c r="V136" s="876">
        <v>8.9275706183217701E-2</v>
      </c>
      <c r="W136" s="876">
        <v>8.9275706183217701E-2</v>
      </c>
      <c r="X136" s="876">
        <v>8.9275706183217701E-2</v>
      </c>
      <c r="Y136" s="876">
        <v>8.9275706183217701E-2</v>
      </c>
      <c r="Z136" s="876">
        <v>8.9275706183217701E-2</v>
      </c>
      <c r="AA136" s="876">
        <v>8.9275706183217701E-2</v>
      </c>
      <c r="AB136" s="876">
        <v>8.9275706183217701E-2</v>
      </c>
      <c r="AC136" s="876">
        <v>8.9275706183217701E-2</v>
      </c>
      <c r="AD136" s="876">
        <v>8.9275706183217701E-2</v>
      </c>
      <c r="AE136" s="876">
        <v>8.9275706183217701E-2</v>
      </c>
      <c r="AF136" s="876">
        <v>8.9275706183217701E-2</v>
      </c>
      <c r="AG136" s="876">
        <v>5.2672666654175337</v>
      </c>
      <c r="AH136" s="876">
        <f>SUM(C136:AG136)</f>
        <v>33226.356057141296</v>
      </c>
    </row>
    <row r="137" spans="1:34">
      <c r="A137" s="10"/>
      <c r="B137" s="802" t="s">
        <v>106</v>
      </c>
      <c r="C137" s="804">
        <v>4902.7299122850809</v>
      </c>
      <c r="D137" s="804">
        <v>30135.557395717835</v>
      </c>
      <c r="E137" s="804">
        <v>31110.400751971174</v>
      </c>
      <c r="F137" s="804">
        <v>19607.391078426728</v>
      </c>
      <c r="G137" s="804">
        <v>19111.936319797456</v>
      </c>
      <c r="H137" s="804">
        <v>8759.2243367077044</v>
      </c>
      <c r="I137" s="804">
        <v>9219.880052138511</v>
      </c>
      <c r="J137" s="804">
        <v>11009.513300684173</v>
      </c>
      <c r="K137" s="804">
        <v>15551.20524185318</v>
      </c>
      <c r="L137" s="804">
        <v>9889.5931417354186</v>
      </c>
      <c r="M137" s="804">
        <v>24196.853654691698</v>
      </c>
      <c r="N137" s="804">
        <v>12517.265174593824</v>
      </c>
      <c r="O137" s="804">
        <v>12362.068250591776</v>
      </c>
      <c r="P137" s="804">
        <v>12302.458606224889</v>
      </c>
      <c r="Q137" s="804">
        <v>12237.736850463205</v>
      </c>
      <c r="R137" s="804">
        <v>4214.0810760028398</v>
      </c>
      <c r="S137" s="804">
        <v>4125.9943132288408</v>
      </c>
      <c r="T137" s="804">
        <v>3097.3699086355064</v>
      </c>
      <c r="U137" s="804">
        <v>1857.9321021460253</v>
      </c>
      <c r="V137" s="804">
        <v>1591.5012080528352</v>
      </c>
      <c r="W137" s="804">
        <v>1431.7501021705882</v>
      </c>
      <c r="X137" s="804">
        <v>423.59551385655141</v>
      </c>
      <c r="Y137" s="804">
        <v>380.56823437879592</v>
      </c>
      <c r="Z137" s="804">
        <v>301.18054352179047</v>
      </c>
      <c r="AA137" s="804">
        <v>286.50242986879039</v>
      </c>
      <c r="AB137" s="804">
        <v>264.68027900079039</v>
      </c>
      <c r="AC137" s="804">
        <v>135.85799916400001</v>
      </c>
      <c r="AD137" s="804">
        <v>111.50030021599999</v>
      </c>
      <c r="AE137" s="804">
        <v>82.750158198000008</v>
      </c>
      <c r="AF137" s="804">
        <v>65.367329077999997</v>
      </c>
      <c r="AG137" s="804">
        <v>21.489045318000002</v>
      </c>
      <c r="AH137" s="804">
        <f>SUM(C137:AG137)</f>
        <v>251305.93461072</v>
      </c>
    </row>
    <row r="138" spans="1:34">
      <c r="A138" s="288"/>
      <c r="B138" s="977"/>
      <c r="C138" s="784"/>
      <c r="D138" s="784"/>
      <c r="E138" s="784"/>
      <c r="F138" s="784"/>
      <c r="G138" s="784"/>
      <c r="H138" s="784"/>
      <c r="I138" s="784"/>
      <c r="J138" s="784"/>
      <c r="K138" s="784"/>
      <c r="L138" s="784"/>
      <c r="M138" s="784"/>
      <c r="N138" s="784"/>
      <c r="O138" s="784"/>
      <c r="P138" s="784"/>
      <c r="Q138" s="784"/>
      <c r="R138" s="784"/>
      <c r="S138" s="784"/>
      <c r="T138" s="784"/>
      <c r="U138" s="784"/>
      <c r="V138" s="784"/>
      <c r="W138" s="784"/>
      <c r="X138" s="784"/>
      <c r="Y138" s="784"/>
      <c r="Z138" s="784"/>
      <c r="AA138" s="784"/>
      <c r="AB138" s="784"/>
      <c r="AC138" s="784"/>
      <c r="AD138" s="784"/>
      <c r="AE138" s="784"/>
      <c r="AF138" s="784"/>
      <c r="AG138" s="784"/>
      <c r="AH138" s="978"/>
    </row>
    <row r="139" spans="1:34">
      <c r="A139" s="849"/>
      <c r="B139" s="979" t="s">
        <v>336</v>
      </c>
      <c r="C139" s="841"/>
      <c r="D139" s="841"/>
      <c r="E139" s="841"/>
      <c r="F139" s="841"/>
      <c r="G139" s="841"/>
      <c r="H139" s="841"/>
      <c r="I139" s="841"/>
      <c r="J139" s="841"/>
      <c r="K139" s="841"/>
      <c r="L139" s="841"/>
      <c r="M139" s="841"/>
      <c r="N139" s="841"/>
      <c r="O139" s="841"/>
      <c r="P139" s="841"/>
      <c r="Q139" s="841"/>
      <c r="R139" s="841"/>
      <c r="S139" s="841"/>
      <c r="T139" s="841"/>
    </row>
    <row r="140" spans="1:34">
      <c r="A140" s="849"/>
      <c r="B140" s="805" t="s">
        <v>793</v>
      </c>
      <c r="C140" s="841"/>
      <c r="D140" s="841"/>
      <c r="E140" s="841"/>
      <c r="F140" s="841"/>
      <c r="G140" s="841"/>
      <c r="H140" s="841"/>
      <c r="I140" s="841"/>
      <c r="J140" s="841"/>
      <c r="K140" s="841"/>
      <c r="L140" s="841"/>
      <c r="M140" s="841"/>
      <c r="N140" s="841"/>
      <c r="O140" s="841"/>
      <c r="P140" s="841"/>
      <c r="Q140" s="841"/>
      <c r="R140" s="841"/>
      <c r="S140" s="841"/>
      <c r="T140" s="841"/>
    </row>
    <row r="142" spans="1:34">
      <c r="C142" s="980"/>
      <c r="D142" s="980"/>
      <c r="E142" s="980"/>
      <c r="F142" s="980"/>
      <c r="G142" s="980"/>
      <c r="H142" s="980"/>
      <c r="I142" s="980"/>
      <c r="J142" s="980"/>
      <c r="K142" s="980"/>
      <c r="L142" s="980"/>
      <c r="M142" s="980"/>
      <c r="N142" s="980"/>
      <c r="O142" s="980"/>
      <c r="P142" s="980"/>
      <c r="Q142" s="980"/>
      <c r="R142" s="980"/>
      <c r="S142" s="980"/>
      <c r="T142" s="980"/>
      <c r="U142" s="890"/>
      <c r="V142" s="890"/>
      <c r="W142" s="890"/>
      <c r="X142" s="890"/>
      <c r="Y142" s="890"/>
      <c r="Z142" s="890"/>
      <c r="AA142" s="890"/>
      <c r="AB142" s="890"/>
      <c r="AC142" s="890"/>
      <c r="AD142" s="890"/>
      <c r="AE142" s="890"/>
      <c r="AF142" s="890"/>
      <c r="AG142" s="890"/>
      <c r="AH142" s="890"/>
    </row>
    <row r="143" spans="1:34">
      <c r="C143" s="981"/>
      <c r="D143" s="981"/>
      <c r="E143" s="981"/>
      <c r="F143" s="981"/>
      <c r="G143" s="981"/>
      <c r="H143" s="981"/>
      <c r="I143" s="981"/>
      <c r="J143" s="981"/>
      <c r="K143" s="981"/>
      <c r="L143" s="981"/>
      <c r="M143" s="981"/>
      <c r="N143" s="981"/>
      <c r="O143" s="981"/>
      <c r="P143" s="981"/>
      <c r="Q143" s="981"/>
      <c r="R143" s="981"/>
      <c r="S143" s="981"/>
      <c r="T143" s="981"/>
      <c r="U143" s="981"/>
      <c r="V143" s="981"/>
      <c r="W143" s="981"/>
      <c r="X143" s="981"/>
      <c r="Y143" s="981"/>
      <c r="Z143" s="981"/>
      <c r="AA143" s="981"/>
      <c r="AB143" s="981"/>
      <c r="AC143" s="981"/>
      <c r="AD143" s="981"/>
      <c r="AE143" s="981"/>
      <c r="AF143" s="981"/>
      <c r="AG143" s="981"/>
      <c r="AH143" s="981"/>
    </row>
    <row r="144" spans="1:34">
      <c r="C144" s="980"/>
      <c r="D144" s="980"/>
      <c r="E144" s="980"/>
      <c r="F144" s="980"/>
      <c r="G144" s="980"/>
      <c r="H144" s="980"/>
      <c r="I144" s="980"/>
      <c r="J144" s="980"/>
      <c r="K144" s="980"/>
      <c r="L144" s="980"/>
      <c r="M144" s="980"/>
      <c r="N144" s="980"/>
      <c r="O144" s="980"/>
      <c r="P144" s="980"/>
      <c r="Q144" s="980"/>
      <c r="R144" s="980"/>
      <c r="S144" s="980"/>
      <c r="T144" s="980"/>
      <c r="U144" s="980"/>
      <c r="V144" s="980"/>
      <c r="W144" s="980"/>
      <c r="X144" s="840"/>
      <c r="Y144" s="840"/>
      <c r="Z144" s="840"/>
      <c r="AA144" s="840"/>
      <c r="AB144" s="840"/>
      <c r="AC144" s="840"/>
      <c r="AD144" s="840"/>
      <c r="AE144" s="840"/>
      <c r="AF144" s="840"/>
      <c r="AG144" s="840"/>
    </row>
    <row r="145" spans="3:33">
      <c r="C145" s="840"/>
      <c r="D145" s="840"/>
      <c r="E145" s="840"/>
      <c r="F145" s="840"/>
      <c r="G145" s="840"/>
      <c r="H145" s="840"/>
      <c r="I145" s="840"/>
      <c r="J145" s="840"/>
      <c r="K145" s="840"/>
      <c r="L145" s="840"/>
      <c r="M145" s="840"/>
      <c r="N145" s="840"/>
      <c r="O145" s="840"/>
      <c r="P145" s="840"/>
      <c r="Q145" s="840"/>
      <c r="R145" s="840"/>
      <c r="S145" s="840"/>
      <c r="T145" s="840"/>
      <c r="U145" s="840"/>
      <c r="V145" s="840"/>
      <c r="W145" s="840"/>
      <c r="X145" s="840"/>
      <c r="Y145" s="840"/>
      <c r="Z145" s="840"/>
      <c r="AA145" s="840"/>
      <c r="AB145" s="840"/>
      <c r="AC145" s="840"/>
      <c r="AD145" s="840"/>
      <c r="AE145" s="840"/>
      <c r="AF145" s="840"/>
      <c r="AG145" s="840"/>
    </row>
  </sheetData>
  <mergeCells count="2">
    <mergeCell ref="B6:AH6"/>
    <mergeCell ref="B11:AH11"/>
  </mergeCells>
  <hyperlinks>
    <hyperlink ref="A1" location="INDICE!A1" display="Indice"/>
  </hyperlinks>
  <printOptions horizontalCentered="1"/>
  <pageMargins left="0" right="0.39370078740157483" top="0.19685039370078741" bottom="0.19685039370078741" header="0.15748031496062992" footer="0"/>
  <pageSetup paperSize="9" scale="27" orientation="landscape" r:id="rId1"/>
  <headerFooter scaleWithDoc="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CB137"/>
  <sheetViews>
    <sheetView showGridLines="0" zoomScale="70" zoomScaleNormal="70" zoomScaleSheetLayoutView="80" workbookViewId="0"/>
  </sheetViews>
  <sheetFormatPr baseColWidth="10" defaultColWidth="11.42578125" defaultRowHeight="12.75"/>
  <cols>
    <col min="1" max="1" width="7.85546875" style="9" bestFit="1" customWidth="1"/>
    <col min="2" max="2" width="38.140625" style="851" customWidth="1"/>
    <col min="3" max="34" width="12.42578125" style="851" customWidth="1"/>
    <col min="35" max="35" width="22.5703125" style="849" bestFit="1" customWidth="1"/>
    <col min="36" max="16384" width="11.42578125" style="849"/>
  </cols>
  <sheetData>
    <row r="1" spans="1:35" ht="14.25">
      <c r="A1" s="1" t="s">
        <v>216</v>
      </c>
      <c r="B1" s="839"/>
      <c r="C1" s="982"/>
      <c r="D1" s="982"/>
      <c r="E1" s="982"/>
      <c r="F1" s="982"/>
      <c r="G1" s="982"/>
      <c r="H1" s="982"/>
      <c r="I1" s="982"/>
      <c r="J1" s="982"/>
      <c r="K1" s="982"/>
      <c r="L1" s="982"/>
      <c r="M1" s="840"/>
      <c r="N1" s="982"/>
      <c r="O1" s="982"/>
      <c r="P1" s="982"/>
      <c r="Q1" s="982"/>
      <c r="R1" s="982"/>
      <c r="S1" s="982"/>
      <c r="T1" s="982"/>
      <c r="U1" s="982"/>
      <c r="V1" s="982"/>
      <c r="W1" s="982"/>
      <c r="X1" s="982"/>
      <c r="Y1" s="982"/>
      <c r="Z1" s="982"/>
      <c r="AA1" s="982"/>
      <c r="AB1" s="982"/>
      <c r="AC1" s="982"/>
      <c r="AD1" s="982"/>
      <c r="AE1" s="982"/>
      <c r="AF1" s="982"/>
      <c r="AG1" s="982"/>
      <c r="AH1" s="982"/>
    </row>
    <row r="2" spans="1:35" ht="15">
      <c r="A2" s="133"/>
      <c r="B2" s="4" t="s">
        <v>696</v>
      </c>
      <c r="W2" s="956"/>
      <c r="X2" s="956"/>
      <c r="Y2" s="956"/>
      <c r="Z2" s="956"/>
      <c r="AA2" s="956"/>
      <c r="AB2" s="956"/>
      <c r="AC2" s="956"/>
    </row>
    <row r="3" spans="1:35" ht="15">
      <c r="A3" s="133"/>
      <c r="B3" s="4" t="s">
        <v>299</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9"/>
    </row>
    <row r="4" spans="1:35" s="405" customFormat="1" ht="15">
      <c r="A4" s="9"/>
      <c r="B4" s="851"/>
      <c r="C4" s="957"/>
      <c r="D4" s="957"/>
      <c r="E4" s="983"/>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851"/>
    </row>
    <row r="5" spans="1:35" s="405" customFormat="1" ht="13.5" thickBot="1">
      <c r="A5" s="9"/>
      <c r="B5" s="851"/>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row>
    <row r="6" spans="1:35" s="405" customFormat="1" ht="17.25" thickBot="1">
      <c r="A6" s="9"/>
      <c r="B6" s="1374" t="s">
        <v>656</v>
      </c>
      <c r="C6" s="1375"/>
      <c r="D6" s="1375"/>
      <c r="E6" s="1375"/>
      <c r="F6" s="1375"/>
      <c r="G6" s="1375"/>
      <c r="H6" s="1375"/>
      <c r="I6" s="1375"/>
      <c r="J6" s="1375"/>
      <c r="K6" s="1375"/>
      <c r="L6" s="1375"/>
      <c r="M6" s="1375"/>
      <c r="N6" s="1375"/>
      <c r="O6" s="1375"/>
      <c r="P6" s="1375"/>
      <c r="Q6" s="1375"/>
      <c r="R6" s="1375"/>
      <c r="S6" s="1375"/>
      <c r="T6" s="1375"/>
      <c r="U6" s="1375"/>
      <c r="V6" s="1375"/>
      <c r="W6" s="1375"/>
      <c r="X6" s="1375"/>
      <c r="Y6" s="1375"/>
      <c r="Z6" s="1375"/>
      <c r="AA6" s="1375"/>
      <c r="AB6" s="1375"/>
      <c r="AC6" s="1375"/>
      <c r="AD6" s="1375"/>
      <c r="AE6" s="1375"/>
      <c r="AF6" s="1375"/>
      <c r="AG6" s="1375"/>
      <c r="AH6" s="1376"/>
    </row>
    <row r="7" spans="1:35" s="405" customForma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5" s="405" customFormat="1" ht="13.5" thickBot="1">
      <c r="A8" s="9"/>
      <c r="B8" s="59" t="s">
        <v>887</v>
      </c>
      <c r="C8" s="9"/>
      <c r="D8" s="9"/>
      <c r="E8" s="845"/>
      <c r="F8" s="845"/>
      <c r="G8" s="845"/>
      <c r="H8" s="845"/>
      <c r="I8" s="845"/>
      <c r="J8" s="845"/>
      <c r="K8" s="845"/>
      <c r="L8" s="845"/>
      <c r="M8" s="845"/>
      <c r="N8" s="845"/>
      <c r="O8" s="845"/>
      <c r="P8" s="845"/>
      <c r="Q8" s="845"/>
      <c r="R8" s="845"/>
      <c r="S8" s="845"/>
      <c r="T8" s="845"/>
      <c r="U8" s="845"/>
      <c r="V8" s="845"/>
      <c r="W8" s="845"/>
      <c r="X8" s="845"/>
      <c r="Y8" s="845"/>
      <c r="Z8" s="845"/>
      <c r="AA8" s="845"/>
      <c r="AB8" s="845"/>
      <c r="AC8" s="845"/>
      <c r="AD8" s="845"/>
      <c r="AE8" s="845"/>
      <c r="AF8" s="845"/>
      <c r="AG8" s="845"/>
      <c r="AH8" s="845"/>
    </row>
    <row r="9" spans="1:35" s="787" customFormat="1" ht="14.25" thickTop="1" thickBot="1">
      <c r="A9" s="59"/>
      <c r="B9" s="750"/>
      <c r="C9" s="750">
        <v>2021</v>
      </c>
      <c r="D9" s="750">
        <v>2022</v>
      </c>
      <c r="E9" s="750">
        <v>2023</v>
      </c>
      <c r="F9" s="750">
        <v>2024</v>
      </c>
      <c r="G9" s="750">
        <v>2025</v>
      </c>
      <c r="H9" s="750">
        <v>2026</v>
      </c>
      <c r="I9" s="750">
        <v>2027</v>
      </c>
      <c r="J9" s="750">
        <v>2028</v>
      </c>
      <c r="K9" s="750">
        <v>2029</v>
      </c>
      <c r="L9" s="750">
        <v>2030</v>
      </c>
      <c r="M9" s="750">
        <v>2031</v>
      </c>
      <c r="N9" s="750">
        <v>2032</v>
      </c>
      <c r="O9" s="750">
        <v>2033</v>
      </c>
      <c r="P9" s="750">
        <v>2034</v>
      </c>
      <c r="Q9" s="750">
        <v>2035</v>
      </c>
      <c r="R9" s="750">
        <v>2036</v>
      </c>
      <c r="S9" s="750">
        <v>2037</v>
      </c>
      <c r="T9" s="750">
        <v>2038</v>
      </c>
      <c r="U9" s="750">
        <v>2039</v>
      </c>
      <c r="V9" s="750">
        <v>2040</v>
      </c>
      <c r="W9" s="750">
        <v>2041</v>
      </c>
      <c r="X9" s="750">
        <v>2042</v>
      </c>
      <c r="Y9" s="750">
        <v>2043</v>
      </c>
      <c r="Z9" s="750">
        <v>2044</v>
      </c>
      <c r="AA9" s="750">
        <v>2045</v>
      </c>
      <c r="AB9" s="750">
        <v>2046</v>
      </c>
      <c r="AC9" s="750">
        <v>2047</v>
      </c>
      <c r="AD9" s="750">
        <v>2048</v>
      </c>
      <c r="AE9" s="750">
        <v>2049</v>
      </c>
      <c r="AF9" s="750">
        <v>2050</v>
      </c>
      <c r="AG9" s="984" t="s">
        <v>795</v>
      </c>
      <c r="AH9" s="750" t="s">
        <v>287</v>
      </c>
    </row>
    <row r="10" spans="1:35" s="405" customFormat="1" ht="14.25" thickTop="1" thickBot="1">
      <c r="A10" s="9"/>
      <c r="B10" s="9"/>
      <c r="C10" s="985"/>
      <c r="D10" s="985"/>
      <c r="E10" s="985"/>
      <c r="F10" s="985"/>
      <c r="G10" s="985"/>
      <c r="H10" s="985"/>
      <c r="I10" s="985"/>
      <c r="J10" s="985"/>
      <c r="K10" s="985"/>
      <c r="L10" s="985"/>
      <c r="M10" s="985"/>
      <c r="N10" s="985"/>
      <c r="O10" s="985"/>
      <c r="P10" s="985"/>
      <c r="Q10" s="985"/>
      <c r="R10" s="985"/>
      <c r="S10" s="985"/>
      <c r="T10" s="985"/>
      <c r="U10" s="985"/>
      <c r="V10" s="985"/>
      <c r="W10" s="985"/>
      <c r="X10" s="985"/>
      <c r="Y10" s="985"/>
      <c r="Z10" s="985"/>
      <c r="AA10" s="985"/>
      <c r="AB10" s="985"/>
      <c r="AC10" s="985"/>
      <c r="AD10" s="985"/>
      <c r="AE10" s="985"/>
      <c r="AF10" s="985"/>
      <c r="AG10" s="985"/>
      <c r="AH10" s="985"/>
    </row>
    <row r="11" spans="1:35" s="405" customFormat="1" ht="13.5" thickBot="1">
      <c r="A11" s="9"/>
      <c r="B11" s="1371" t="s">
        <v>622</v>
      </c>
      <c r="C11" s="1372"/>
      <c r="D11" s="1372"/>
      <c r="E11" s="1372"/>
      <c r="F11" s="1372"/>
      <c r="G11" s="1372"/>
      <c r="H11" s="1372"/>
      <c r="I11" s="1372"/>
      <c r="J11" s="1372"/>
      <c r="K11" s="1372"/>
      <c r="L11" s="1372"/>
      <c r="M11" s="1372"/>
      <c r="N11" s="1372"/>
      <c r="O11" s="1372"/>
      <c r="P11" s="1372"/>
      <c r="Q11" s="1372"/>
      <c r="R11" s="1372"/>
      <c r="S11" s="1372"/>
      <c r="T11" s="1372"/>
      <c r="U11" s="1372"/>
      <c r="V11" s="1372"/>
      <c r="W11" s="1372"/>
      <c r="X11" s="1372"/>
      <c r="Y11" s="1372"/>
      <c r="Z11" s="1372"/>
      <c r="AA11" s="1372"/>
      <c r="AB11" s="1372"/>
      <c r="AC11" s="1372"/>
      <c r="AD11" s="1372"/>
      <c r="AE11" s="1372"/>
      <c r="AF11" s="1372"/>
      <c r="AG11" s="1372"/>
      <c r="AH11" s="1373"/>
    </row>
    <row r="12" spans="1:35" ht="13.5" thickBot="1"/>
    <row r="13" spans="1:35" s="743" customFormat="1" ht="15.75" thickBot="1">
      <c r="A13" s="59"/>
      <c r="B13" s="754" t="s">
        <v>59</v>
      </c>
      <c r="C13" s="755">
        <f t="shared" ref="C13:AF13" si="0">+C14+C15</f>
        <v>1765.3264968905064</v>
      </c>
      <c r="D13" s="755">
        <f t="shared" si="0"/>
        <v>5735.6647672822564</v>
      </c>
      <c r="E13" s="755">
        <f t="shared" si="0"/>
        <v>4241.6882869011715</v>
      </c>
      <c r="F13" s="755">
        <f t="shared" si="0"/>
        <v>4500.2750151057035</v>
      </c>
      <c r="G13" s="755">
        <f t="shared" si="0"/>
        <v>4638.335540667169</v>
      </c>
      <c r="H13" s="755">
        <f t="shared" si="0"/>
        <v>4474.1789527844203</v>
      </c>
      <c r="I13" s="755">
        <f t="shared" si="0"/>
        <v>4184.0124657065135</v>
      </c>
      <c r="J13" s="755">
        <f t="shared" si="0"/>
        <v>4357.4718460607974</v>
      </c>
      <c r="K13" s="755">
        <f t="shared" si="0"/>
        <v>4179.0978751600023</v>
      </c>
      <c r="L13" s="755">
        <f t="shared" si="0"/>
        <v>4058.7098262973668</v>
      </c>
      <c r="M13" s="755">
        <f t="shared" si="0"/>
        <v>3676.7661819399545</v>
      </c>
      <c r="N13" s="755">
        <f t="shared" si="0"/>
        <v>3068.7433595463813</v>
      </c>
      <c r="O13" s="755">
        <f t="shared" si="0"/>
        <v>2481.4116306070568</v>
      </c>
      <c r="P13" s="755">
        <f t="shared" si="0"/>
        <v>1903.133896258538</v>
      </c>
      <c r="Q13" s="755">
        <f t="shared" si="0"/>
        <v>1340.8877375821842</v>
      </c>
      <c r="R13" s="755">
        <f t="shared" si="0"/>
        <v>873.45087840486519</v>
      </c>
      <c r="S13" s="755">
        <f t="shared" si="0"/>
        <v>686.30802853282739</v>
      </c>
      <c r="T13" s="755">
        <f t="shared" si="0"/>
        <v>502.10987427163553</v>
      </c>
      <c r="U13" s="755">
        <f t="shared" si="0"/>
        <v>383.82063182346451</v>
      </c>
      <c r="V13" s="755">
        <f t="shared" si="0"/>
        <v>299.13020373574932</v>
      </c>
      <c r="W13" s="755">
        <f t="shared" si="0"/>
        <v>215.1292667860719</v>
      </c>
      <c r="X13" s="755">
        <f t="shared" si="0"/>
        <v>143.65207737830661</v>
      </c>
      <c r="Y13" s="755">
        <f t="shared" si="0"/>
        <v>108.14768387109308</v>
      </c>
      <c r="Z13" s="755">
        <f t="shared" si="0"/>
        <v>73.244550765910375</v>
      </c>
      <c r="AA13" s="755">
        <f t="shared" si="0"/>
        <v>38.994981682087719</v>
      </c>
      <c r="AB13" s="755">
        <f t="shared" si="0"/>
        <v>11.636931467087434</v>
      </c>
      <c r="AC13" s="755">
        <f t="shared" si="0"/>
        <v>5.5901809900000003</v>
      </c>
      <c r="AD13" s="755">
        <f t="shared" si="0"/>
        <v>3.8248357599999996</v>
      </c>
      <c r="AE13" s="755">
        <f t="shared" si="0"/>
        <v>2.2947386499999998</v>
      </c>
      <c r="AF13" s="755">
        <f t="shared" si="0"/>
        <v>1.1208848300000001</v>
      </c>
      <c r="AG13" s="755">
        <f t="shared" ref="AG13" si="1">+AG14+AG15</f>
        <v>0.24095440000000004</v>
      </c>
      <c r="AH13" s="756">
        <f>SUM(C13:AG13)</f>
        <v>57954.400582139118</v>
      </c>
      <c r="AI13" s="986"/>
    </row>
    <row r="14" spans="1:35" s="743" customFormat="1">
      <c r="A14" s="59"/>
      <c r="B14" s="863" t="s">
        <v>60</v>
      </c>
      <c r="C14" s="809">
        <v>200.53550030678082</v>
      </c>
      <c r="D14" s="809">
        <v>19.776278035853554</v>
      </c>
      <c r="E14" s="809">
        <v>0</v>
      </c>
      <c r="F14" s="809">
        <v>0</v>
      </c>
      <c r="G14" s="809">
        <v>0</v>
      </c>
      <c r="H14" s="809">
        <v>0</v>
      </c>
      <c r="I14" s="809">
        <v>0</v>
      </c>
      <c r="J14" s="809">
        <v>0</v>
      </c>
      <c r="K14" s="809">
        <v>0</v>
      </c>
      <c r="L14" s="809">
        <v>0</v>
      </c>
      <c r="M14" s="809">
        <v>0</v>
      </c>
      <c r="N14" s="809">
        <v>0</v>
      </c>
      <c r="O14" s="809">
        <v>0</v>
      </c>
      <c r="P14" s="809">
        <v>0</v>
      </c>
      <c r="Q14" s="809">
        <v>0</v>
      </c>
      <c r="R14" s="809">
        <v>0</v>
      </c>
      <c r="S14" s="809">
        <v>0</v>
      </c>
      <c r="T14" s="809">
        <v>0</v>
      </c>
      <c r="U14" s="809">
        <v>0</v>
      </c>
      <c r="V14" s="809">
        <v>0</v>
      </c>
      <c r="W14" s="809">
        <v>0</v>
      </c>
      <c r="X14" s="809">
        <v>0</v>
      </c>
      <c r="Y14" s="809">
        <v>0</v>
      </c>
      <c r="Z14" s="809">
        <v>0</v>
      </c>
      <c r="AA14" s="809">
        <v>0</v>
      </c>
      <c r="AB14" s="809">
        <v>0</v>
      </c>
      <c r="AC14" s="809">
        <v>0</v>
      </c>
      <c r="AD14" s="809">
        <v>0</v>
      </c>
      <c r="AE14" s="809">
        <v>0</v>
      </c>
      <c r="AF14" s="809">
        <v>0</v>
      </c>
      <c r="AG14" s="809">
        <v>0</v>
      </c>
      <c r="AH14" s="963">
        <f>+SUM(C14:AG14)</f>
        <v>220.31177834263437</v>
      </c>
      <c r="AI14" s="986"/>
    </row>
    <row r="15" spans="1:35" s="743" customFormat="1">
      <c r="A15" s="59"/>
      <c r="B15" s="863" t="s">
        <v>61</v>
      </c>
      <c r="C15" s="809">
        <v>1564.7909965837257</v>
      </c>
      <c r="D15" s="809">
        <v>5715.888489246403</v>
      </c>
      <c r="E15" s="809">
        <v>4241.6882869011715</v>
      </c>
      <c r="F15" s="809">
        <v>4500.2750151057035</v>
      </c>
      <c r="G15" s="809">
        <v>4638.335540667169</v>
      </c>
      <c r="H15" s="809">
        <v>4474.1789527844203</v>
      </c>
      <c r="I15" s="809">
        <v>4184.0124657065135</v>
      </c>
      <c r="J15" s="809">
        <v>4357.4718460607974</v>
      </c>
      <c r="K15" s="809">
        <v>4179.0978751600023</v>
      </c>
      <c r="L15" s="809">
        <v>4058.7098262973668</v>
      </c>
      <c r="M15" s="809">
        <v>3676.7661819399545</v>
      </c>
      <c r="N15" s="809">
        <v>3068.7433595463813</v>
      </c>
      <c r="O15" s="809">
        <v>2481.4116306070568</v>
      </c>
      <c r="P15" s="809">
        <v>1903.133896258538</v>
      </c>
      <c r="Q15" s="809">
        <v>1340.8877375821842</v>
      </c>
      <c r="R15" s="809">
        <v>873.45087840486519</v>
      </c>
      <c r="S15" s="809">
        <v>686.30802853282739</v>
      </c>
      <c r="T15" s="809">
        <v>502.10987427163553</v>
      </c>
      <c r="U15" s="809">
        <v>383.82063182346451</v>
      </c>
      <c r="V15" s="809">
        <v>299.13020373574932</v>
      </c>
      <c r="W15" s="809">
        <v>215.1292667860719</v>
      </c>
      <c r="X15" s="809">
        <v>143.65207737830661</v>
      </c>
      <c r="Y15" s="809">
        <v>108.14768387109308</v>
      </c>
      <c r="Z15" s="809">
        <v>73.244550765910375</v>
      </c>
      <c r="AA15" s="809">
        <v>38.994981682087719</v>
      </c>
      <c r="AB15" s="809">
        <v>11.636931467087434</v>
      </c>
      <c r="AC15" s="809">
        <v>5.5901809900000003</v>
      </c>
      <c r="AD15" s="809">
        <v>3.8248357599999996</v>
      </c>
      <c r="AE15" s="809">
        <v>2.2947386499999998</v>
      </c>
      <c r="AF15" s="809">
        <v>1.1208848300000001</v>
      </c>
      <c r="AG15" s="809">
        <v>0.24095440000000004</v>
      </c>
      <c r="AH15" s="963">
        <f>+SUM(C15:AG15)</f>
        <v>57734.088803796491</v>
      </c>
      <c r="AI15" s="986"/>
    </row>
    <row r="16" spans="1:35" s="743" customFormat="1" ht="13.5" thickBot="1">
      <c r="A16" s="59"/>
      <c r="B16" s="59"/>
      <c r="C16" s="987"/>
      <c r="D16" s="987"/>
      <c r="E16" s="987"/>
      <c r="F16" s="987"/>
      <c r="G16" s="987"/>
      <c r="H16" s="987"/>
      <c r="I16" s="987"/>
      <c r="J16" s="987"/>
      <c r="K16" s="987"/>
      <c r="L16" s="987"/>
      <c r="M16" s="987"/>
      <c r="N16" s="987"/>
      <c r="O16" s="987"/>
      <c r="P16" s="987"/>
      <c r="Q16" s="987"/>
      <c r="R16" s="987"/>
      <c r="S16" s="987"/>
      <c r="T16" s="987"/>
      <c r="U16" s="987"/>
      <c r="V16" s="987"/>
      <c r="W16" s="987"/>
      <c r="X16" s="987"/>
      <c r="Y16" s="987"/>
      <c r="Z16" s="987"/>
      <c r="AA16" s="987"/>
      <c r="AB16" s="987"/>
      <c r="AC16" s="987"/>
      <c r="AD16" s="987"/>
      <c r="AE16" s="987"/>
      <c r="AF16" s="987"/>
      <c r="AG16" s="987"/>
      <c r="AH16" s="987"/>
      <c r="AI16" s="986"/>
    </row>
    <row r="17" spans="1:80" s="743" customFormat="1" ht="13.5" thickBot="1">
      <c r="A17" s="59"/>
      <c r="B17" s="760" t="s">
        <v>52</v>
      </c>
      <c r="C17" s="761">
        <f t="shared" ref="C17:AG17" si="2">+C18+C23+C25+C27+C28+C31</f>
        <v>543.37537132516343</v>
      </c>
      <c r="D17" s="761">
        <f t="shared" si="2"/>
        <v>2194.9069083689592</v>
      </c>
      <c r="E17" s="761">
        <f t="shared" si="2"/>
        <v>991.02975148141968</v>
      </c>
      <c r="F17" s="761">
        <f t="shared" si="2"/>
        <v>541.70793798707734</v>
      </c>
      <c r="G17" s="761">
        <f t="shared" si="2"/>
        <v>466.05179731808403</v>
      </c>
      <c r="H17" s="761">
        <f t="shared" si="2"/>
        <v>415.16261816563934</v>
      </c>
      <c r="I17" s="761">
        <f t="shared" si="2"/>
        <v>365.75453455469921</v>
      </c>
      <c r="J17" s="761">
        <f t="shared" si="2"/>
        <v>314.88253325773411</v>
      </c>
      <c r="K17" s="761">
        <f t="shared" si="2"/>
        <v>270.77127003772677</v>
      </c>
      <c r="L17" s="761">
        <f t="shared" si="2"/>
        <v>232.28536604682404</v>
      </c>
      <c r="M17" s="761">
        <f t="shared" si="2"/>
        <v>185.38760066490198</v>
      </c>
      <c r="N17" s="761">
        <f t="shared" si="2"/>
        <v>143.70759540242668</v>
      </c>
      <c r="O17" s="761">
        <f t="shared" si="2"/>
        <v>121.01404325814811</v>
      </c>
      <c r="P17" s="761">
        <f t="shared" si="2"/>
        <v>102.46385009963329</v>
      </c>
      <c r="Q17" s="761">
        <f t="shared" si="2"/>
        <v>85.268264136842959</v>
      </c>
      <c r="R17" s="761">
        <f t="shared" si="2"/>
        <v>69.901531543565341</v>
      </c>
      <c r="S17" s="761">
        <f t="shared" si="2"/>
        <v>55.724319209763777</v>
      </c>
      <c r="T17" s="761">
        <f t="shared" si="2"/>
        <v>43.704194363308638</v>
      </c>
      <c r="U17" s="761">
        <f t="shared" si="2"/>
        <v>34.146371432364646</v>
      </c>
      <c r="V17" s="761">
        <f t="shared" si="2"/>
        <v>28.669497467099809</v>
      </c>
      <c r="W17" s="761">
        <f t="shared" si="2"/>
        <v>23.882114634729099</v>
      </c>
      <c r="X17" s="761">
        <f t="shared" si="2"/>
        <v>19.724070053571651</v>
      </c>
      <c r="Y17" s="761">
        <f t="shared" si="2"/>
        <v>15.85559349176151</v>
      </c>
      <c r="Z17" s="761">
        <f t="shared" si="2"/>
        <v>12.588377339999999</v>
      </c>
      <c r="AA17" s="761">
        <f t="shared" si="2"/>
        <v>9.9747251900000009</v>
      </c>
      <c r="AB17" s="761">
        <f t="shared" si="2"/>
        <v>7.6669423899999982</v>
      </c>
      <c r="AC17" s="761">
        <f t="shared" si="2"/>
        <v>5.5901809899999986</v>
      </c>
      <c r="AD17" s="761">
        <f t="shared" si="2"/>
        <v>3.82483576</v>
      </c>
      <c r="AE17" s="761">
        <f t="shared" si="2"/>
        <v>2.2947386500000002</v>
      </c>
      <c r="AF17" s="761">
        <f t="shared" si="2"/>
        <v>1.1208848300000001</v>
      </c>
      <c r="AG17" s="761">
        <f t="shared" si="2"/>
        <v>0.24095440000000001</v>
      </c>
      <c r="AH17" s="786">
        <f t="shared" ref="AH17:AH33" si="3">+SUM(C17:AG17)</f>
        <v>7308.678773851444</v>
      </c>
      <c r="AI17" s="986"/>
    </row>
    <row r="18" spans="1:80" s="743" customFormat="1">
      <c r="B18" s="812" t="s">
        <v>62</v>
      </c>
      <c r="C18" s="763">
        <f t="shared" ref="C18:AF18" si="4">SUM(C19:C22)</f>
        <v>505.9930110815273</v>
      </c>
      <c r="D18" s="763">
        <f t="shared" si="4"/>
        <v>1713.6361596015863</v>
      </c>
      <c r="E18" s="763">
        <f t="shared" si="4"/>
        <v>854.87838672711916</v>
      </c>
      <c r="F18" s="763">
        <f t="shared" si="4"/>
        <v>418.90550392593008</v>
      </c>
      <c r="G18" s="763">
        <f t="shared" si="4"/>
        <v>356.94919144201651</v>
      </c>
      <c r="H18" s="763">
        <f t="shared" si="4"/>
        <v>319.37369324549388</v>
      </c>
      <c r="I18" s="763">
        <f t="shared" si="4"/>
        <v>284.9399530056632</v>
      </c>
      <c r="J18" s="763">
        <f t="shared" si="4"/>
        <v>252.35003170955991</v>
      </c>
      <c r="K18" s="763">
        <f t="shared" si="4"/>
        <v>219.83780518</v>
      </c>
      <c r="L18" s="763">
        <f t="shared" si="4"/>
        <v>190.29226817999995</v>
      </c>
      <c r="M18" s="763">
        <f t="shared" si="4"/>
        <v>161.60897006000002</v>
      </c>
      <c r="N18" s="763">
        <f t="shared" si="4"/>
        <v>135.44452817999999</v>
      </c>
      <c r="O18" s="763">
        <f t="shared" si="4"/>
        <v>114.64218135</v>
      </c>
      <c r="P18" s="763">
        <f t="shared" si="4"/>
        <v>97.213997709999973</v>
      </c>
      <c r="Q18" s="763">
        <f t="shared" si="4"/>
        <v>80.998903220000017</v>
      </c>
      <c r="R18" s="763">
        <f t="shared" si="4"/>
        <v>66.610466700000003</v>
      </c>
      <c r="S18" s="763">
        <f t="shared" si="4"/>
        <v>53.409729229999996</v>
      </c>
      <c r="T18" s="763">
        <f t="shared" si="4"/>
        <v>42.254724259999996</v>
      </c>
      <c r="U18" s="763">
        <f t="shared" si="4"/>
        <v>34.006790730000006</v>
      </c>
      <c r="V18" s="763">
        <f t="shared" si="4"/>
        <v>28.573876469999998</v>
      </c>
      <c r="W18" s="763">
        <f t="shared" si="4"/>
        <v>23.816344779999998</v>
      </c>
      <c r="X18" s="763">
        <f t="shared" si="4"/>
        <v>19.687300969999999</v>
      </c>
      <c r="Y18" s="763">
        <f t="shared" si="4"/>
        <v>15.84335592</v>
      </c>
      <c r="Z18" s="763">
        <f t="shared" si="4"/>
        <v>12.588377339999999</v>
      </c>
      <c r="AA18" s="763">
        <f t="shared" si="4"/>
        <v>9.9747251900000009</v>
      </c>
      <c r="AB18" s="763">
        <f t="shared" si="4"/>
        <v>7.6669423899999982</v>
      </c>
      <c r="AC18" s="763">
        <f t="shared" si="4"/>
        <v>5.5901809899999986</v>
      </c>
      <c r="AD18" s="763">
        <f t="shared" si="4"/>
        <v>3.82483576</v>
      </c>
      <c r="AE18" s="763">
        <f t="shared" si="4"/>
        <v>2.2947386500000002</v>
      </c>
      <c r="AF18" s="763">
        <f t="shared" si="4"/>
        <v>1.1208848300000001</v>
      </c>
      <c r="AG18" s="763">
        <f t="shared" ref="AG18" si="5">SUM(AG19:AG22)</f>
        <v>0.24095440000000001</v>
      </c>
      <c r="AH18" s="763">
        <f t="shared" si="3"/>
        <v>6034.568813228896</v>
      </c>
      <c r="AI18" s="988"/>
    </row>
    <row r="19" spans="1:80" s="743" customFormat="1">
      <c r="B19" s="780" t="s">
        <v>63</v>
      </c>
      <c r="C19" s="765">
        <v>33.778388020000008</v>
      </c>
      <c r="D19" s="765">
        <v>106.36853597</v>
      </c>
      <c r="E19" s="765">
        <v>102.58782225999998</v>
      </c>
      <c r="F19" s="765">
        <v>98.904203509999988</v>
      </c>
      <c r="G19" s="765">
        <v>94.577222259999985</v>
      </c>
      <c r="H19" s="765">
        <v>90.165802069999998</v>
      </c>
      <c r="I19" s="765">
        <v>85.131068150000004</v>
      </c>
      <c r="J19" s="765">
        <v>80.044250339999991</v>
      </c>
      <c r="K19" s="765">
        <v>74.578185780000013</v>
      </c>
      <c r="L19" s="765">
        <v>69.298926329999986</v>
      </c>
      <c r="M19" s="765">
        <v>64.019666880000003</v>
      </c>
      <c r="N19" s="765">
        <v>58.881987549999984</v>
      </c>
      <c r="O19" s="765">
        <v>53.46114798</v>
      </c>
      <c r="P19" s="765">
        <v>48.181888569999991</v>
      </c>
      <c r="Q19" s="765">
        <v>42.902629089999998</v>
      </c>
      <c r="R19" s="765">
        <v>37.7197247</v>
      </c>
      <c r="S19" s="765">
        <v>32.356093129999998</v>
      </c>
      <c r="T19" s="765">
        <v>27.59882949</v>
      </c>
      <c r="U19" s="765">
        <v>23.781429890000002</v>
      </c>
      <c r="V19" s="765">
        <v>21.219972439999999</v>
      </c>
      <c r="W19" s="765">
        <v>18.893024559999997</v>
      </c>
      <c r="X19" s="765">
        <v>16.643887100000001</v>
      </c>
      <c r="Y19" s="765">
        <v>14.394749610000002</v>
      </c>
      <c r="Z19" s="765">
        <v>12.18011117</v>
      </c>
      <c r="AA19" s="765">
        <v>9.8964746600000009</v>
      </c>
      <c r="AB19" s="765">
        <v>7.6669423899999982</v>
      </c>
      <c r="AC19" s="765">
        <v>5.5901809899999986</v>
      </c>
      <c r="AD19" s="765">
        <v>3.82483576</v>
      </c>
      <c r="AE19" s="765">
        <v>2.2947386500000002</v>
      </c>
      <c r="AF19" s="765">
        <v>1.1208848300000001</v>
      </c>
      <c r="AG19" s="765">
        <v>0.24095440000000001</v>
      </c>
      <c r="AH19" s="765">
        <f t="shared" si="3"/>
        <v>1338.3045585299997</v>
      </c>
      <c r="AI19" s="988"/>
    </row>
    <row r="20" spans="1:80" s="743" customFormat="1">
      <c r="B20" s="813" t="s">
        <v>64</v>
      </c>
      <c r="C20" s="775">
        <v>67.482173310000007</v>
      </c>
      <c r="D20" s="775">
        <v>289.04546478999993</v>
      </c>
      <c r="E20" s="775">
        <v>264.91413717</v>
      </c>
      <c r="F20" s="775">
        <v>241.73070785000004</v>
      </c>
      <c r="G20" s="775">
        <v>217.26045982999992</v>
      </c>
      <c r="H20" s="767">
        <v>194.09360273999999</v>
      </c>
      <c r="I20" s="775">
        <v>171.69267118000008</v>
      </c>
      <c r="J20" s="775">
        <v>150.38432917999998</v>
      </c>
      <c r="K20" s="775">
        <v>128.65448993999999</v>
      </c>
      <c r="L20" s="775">
        <v>108.55536059999996</v>
      </c>
      <c r="M20" s="775">
        <v>88.45527057000001</v>
      </c>
      <c r="N20" s="775">
        <v>69.929444960000026</v>
      </c>
      <c r="O20" s="775">
        <v>56.225696800000009</v>
      </c>
      <c r="P20" s="775">
        <v>45.13872477999999</v>
      </c>
      <c r="Q20" s="775">
        <v>35.156053060000012</v>
      </c>
      <c r="R20" s="775">
        <v>26.625201320000002</v>
      </c>
      <c r="S20" s="775">
        <v>19.329418449999995</v>
      </c>
      <c r="T20" s="775">
        <v>13.432887819999998</v>
      </c>
      <c r="U20" s="775">
        <v>9.5033638400000005</v>
      </c>
      <c r="V20" s="775">
        <v>7.0547553500000006</v>
      </c>
      <c r="W20" s="775">
        <v>4.9233202200000008</v>
      </c>
      <c r="X20" s="775">
        <v>3.0434138699999993</v>
      </c>
      <c r="Y20" s="775">
        <v>1.4486063099999995</v>
      </c>
      <c r="Z20" s="775">
        <v>0.40826616999999993</v>
      </c>
      <c r="AA20" s="775">
        <v>7.8250529999999985E-2</v>
      </c>
      <c r="AB20" s="775">
        <v>0</v>
      </c>
      <c r="AC20" s="775">
        <v>0</v>
      </c>
      <c r="AD20" s="775">
        <v>0</v>
      </c>
      <c r="AE20" s="775">
        <v>0</v>
      </c>
      <c r="AF20" s="775">
        <v>0</v>
      </c>
      <c r="AG20" s="775">
        <v>0</v>
      </c>
      <c r="AH20" s="767">
        <f t="shared" si="3"/>
        <v>2214.5660706399995</v>
      </c>
    </row>
    <row r="21" spans="1:80" s="743" customFormat="1">
      <c r="B21" s="769" t="s">
        <v>579</v>
      </c>
      <c r="C21" s="814">
        <v>387.01594251901946</v>
      </c>
      <c r="D21" s="814">
        <v>1238.854972668357</v>
      </c>
      <c r="E21" s="814">
        <v>418.70002340095795</v>
      </c>
      <c r="F21" s="814">
        <v>21.031356846999152</v>
      </c>
      <c r="G21" s="814">
        <v>0</v>
      </c>
      <c r="H21" s="768">
        <v>0</v>
      </c>
      <c r="I21" s="814">
        <v>0</v>
      </c>
      <c r="J21" s="814">
        <v>0</v>
      </c>
      <c r="K21" s="814">
        <v>0</v>
      </c>
      <c r="L21" s="814">
        <v>0</v>
      </c>
      <c r="M21" s="814">
        <v>0</v>
      </c>
      <c r="N21" s="814">
        <v>0</v>
      </c>
      <c r="O21" s="814">
        <v>0</v>
      </c>
      <c r="P21" s="814">
        <v>0</v>
      </c>
      <c r="Q21" s="814">
        <v>0</v>
      </c>
      <c r="R21" s="814">
        <v>0</v>
      </c>
      <c r="S21" s="814">
        <v>0</v>
      </c>
      <c r="T21" s="814">
        <v>0</v>
      </c>
      <c r="U21" s="814">
        <v>0</v>
      </c>
      <c r="V21" s="814">
        <v>0</v>
      </c>
      <c r="W21" s="814">
        <v>0</v>
      </c>
      <c r="X21" s="814">
        <v>0</v>
      </c>
      <c r="Y21" s="814">
        <v>0</v>
      </c>
      <c r="Z21" s="814">
        <v>0</v>
      </c>
      <c r="AA21" s="814">
        <v>0</v>
      </c>
      <c r="AB21" s="814">
        <v>0</v>
      </c>
      <c r="AC21" s="814">
        <v>0</v>
      </c>
      <c r="AD21" s="814">
        <v>0</v>
      </c>
      <c r="AE21" s="814">
        <v>0</v>
      </c>
      <c r="AF21" s="814">
        <v>0</v>
      </c>
      <c r="AG21" s="814">
        <v>0</v>
      </c>
      <c r="AH21" s="767">
        <f t="shared" si="3"/>
        <v>2065.6022954353334</v>
      </c>
    </row>
    <row r="22" spans="1:80" s="743" customFormat="1">
      <c r="B22" s="769" t="s">
        <v>65</v>
      </c>
      <c r="C22" s="814">
        <v>17.716507232507798</v>
      </c>
      <c r="D22" s="814">
        <v>79.367186173229427</v>
      </c>
      <c r="E22" s="814">
        <v>68.67640389616119</v>
      </c>
      <c r="F22" s="814">
        <v>57.239235718930878</v>
      </c>
      <c r="G22" s="814">
        <v>45.111509352016611</v>
      </c>
      <c r="H22" s="768">
        <v>35.114288435493883</v>
      </c>
      <c r="I22" s="814">
        <v>28.116213675663104</v>
      </c>
      <c r="J22" s="814">
        <v>21.921452189559933</v>
      </c>
      <c r="K22" s="814">
        <v>16.605129460000004</v>
      </c>
      <c r="L22" s="814">
        <v>12.437981250000002</v>
      </c>
      <c r="M22" s="814">
        <v>9.1340326100000002</v>
      </c>
      <c r="N22" s="814">
        <v>6.6330956699999994</v>
      </c>
      <c r="O22" s="814">
        <v>4.9553365700000001</v>
      </c>
      <c r="P22" s="814">
        <v>3.8933843599999998</v>
      </c>
      <c r="Q22" s="814">
        <v>2.9402210700000007</v>
      </c>
      <c r="R22" s="814">
        <v>2.26554068</v>
      </c>
      <c r="S22" s="814">
        <v>1.7242176499999999</v>
      </c>
      <c r="T22" s="814">
        <v>1.2230069499999998</v>
      </c>
      <c r="U22" s="814">
        <v>0.721997</v>
      </c>
      <c r="V22" s="814">
        <v>0.29914868</v>
      </c>
      <c r="W22" s="814">
        <v>0</v>
      </c>
      <c r="X22" s="814">
        <v>0</v>
      </c>
      <c r="Y22" s="814">
        <v>0</v>
      </c>
      <c r="Z22" s="814">
        <v>0</v>
      </c>
      <c r="AA22" s="814">
        <v>0</v>
      </c>
      <c r="AB22" s="814">
        <v>0</v>
      </c>
      <c r="AC22" s="814">
        <v>0</v>
      </c>
      <c r="AD22" s="814">
        <v>0</v>
      </c>
      <c r="AE22" s="814">
        <v>0</v>
      </c>
      <c r="AF22" s="814">
        <v>0</v>
      </c>
      <c r="AG22" s="814">
        <v>0</v>
      </c>
      <c r="AH22" s="768">
        <f t="shared" si="3"/>
        <v>416.09588862356293</v>
      </c>
    </row>
    <row r="23" spans="1:80" s="743" customFormat="1">
      <c r="B23" s="790" t="s">
        <v>66</v>
      </c>
      <c r="C23" s="771">
        <f t="shared" ref="C23:AG23" si="6">+C24</f>
        <v>8.9671029975023799</v>
      </c>
      <c r="D23" s="771">
        <f t="shared" si="6"/>
        <v>35.941644179757503</v>
      </c>
      <c r="E23" s="771">
        <f t="shared" si="6"/>
        <v>35.941644179757503</v>
      </c>
      <c r="F23" s="771">
        <f t="shared" si="6"/>
        <v>36.014876380194316</v>
      </c>
      <c r="G23" s="771">
        <f t="shared" si="6"/>
        <v>35.941644179757503</v>
      </c>
      <c r="H23" s="771">
        <f t="shared" si="6"/>
        <v>35.941644179757503</v>
      </c>
      <c r="I23" s="771">
        <f t="shared" si="6"/>
        <v>34.140392978155603</v>
      </c>
      <c r="J23" s="771">
        <f t="shared" si="6"/>
        <v>28.809871573786726</v>
      </c>
      <c r="K23" s="771">
        <f t="shared" si="6"/>
        <v>28.736639373349909</v>
      </c>
      <c r="L23" s="771">
        <f t="shared" si="6"/>
        <v>27.922424271467609</v>
      </c>
      <c r="M23" s="771">
        <f t="shared" si="6"/>
        <v>13.33265800040618</v>
      </c>
      <c r="N23" s="771">
        <f t="shared" si="6"/>
        <v>0</v>
      </c>
      <c r="O23" s="771">
        <f t="shared" si="6"/>
        <v>0</v>
      </c>
      <c r="P23" s="771">
        <f t="shared" si="6"/>
        <v>0</v>
      </c>
      <c r="Q23" s="771">
        <f t="shared" si="6"/>
        <v>0</v>
      </c>
      <c r="R23" s="771">
        <f t="shared" si="6"/>
        <v>0</v>
      </c>
      <c r="S23" s="771">
        <f t="shared" si="6"/>
        <v>0</v>
      </c>
      <c r="T23" s="771">
        <f t="shared" si="6"/>
        <v>0</v>
      </c>
      <c r="U23" s="771">
        <f t="shared" si="6"/>
        <v>0</v>
      </c>
      <c r="V23" s="771">
        <f t="shared" si="6"/>
        <v>0</v>
      </c>
      <c r="W23" s="771">
        <f t="shared" si="6"/>
        <v>0</v>
      </c>
      <c r="X23" s="771">
        <f t="shared" si="6"/>
        <v>0</v>
      </c>
      <c r="Y23" s="771">
        <f t="shared" si="6"/>
        <v>0</v>
      </c>
      <c r="Z23" s="771">
        <f t="shared" si="6"/>
        <v>0</v>
      </c>
      <c r="AA23" s="771">
        <f t="shared" si="6"/>
        <v>0</v>
      </c>
      <c r="AB23" s="771">
        <f t="shared" si="6"/>
        <v>0</v>
      </c>
      <c r="AC23" s="771">
        <f t="shared" si="6"/>
        <v>0</v>
      </c>
      <c r="AD23" s="771">
        <f t="shared" si="6"/>
        <v>0</v>
      </c>
      <c r="AE23" s="771">
        <f t="shared" si="6"/>
        <v>0</v>
      </c>
      <c r="AF23" s="771">
        <f t="shared" si="6"/>
        <v>0</v>
      </c>
      <c r="AG23" s="771">
        <f t="shared" si="6"/>
        <v>0</v>
      </c>
      <c r="AH23" s="779">
        <f t="shared" si="3"/>
        <v>321.69054229389275</v>
      </c>
    </row>
    <row r="24" spans="1:80" s="743" customFormat="1">
      <c r="B24" s="780" t="s">
        <v>67</v>
      </c>
      <c r="C24" s="772">
        <v>8.9671029975023799</v>
      </c>
      <c r="D24" s="772">
        <v>35.941644179757503</v>
      </c>
      <c r="E24" s="772">
        <v>35.941644179757503</v>
      </c>
      <c r="F24" s="772">
        <v>36.014876380194316</v>
      </c>
      <c r="G24" s="772">
        <v>35.941644179757503</v>
      </c>
      <c r="H24" s="765">
        <v>35.941644179757503</v>
      </c>
      <c r="I24" s="772">
        <v>34.140392978155603</v>
      </c>
      <c r="J24" s="772">
        <v>28.809871573786726</v>
      </c>
      <c r="K24" s="772">
        <v>28.736639373349909</v>
      </c>
      <c r="L24" s="772">
        <v>27.922424271467609</v>
      </c>
      <c r="M24" s="772">
        <v>13.33265800040618</v>
      </c>
      <c r="N24" s="772">
        <v>0</v>
      </c>
      <c r="O24" s="772">
        <v>0</v>
      </c>
      <c r="P24" s="772">
        <v>0</v>
      </c>
      <c r="Q24" s="772">
        <v>0</v>
      </c>
      <c r="R24" s="772">
        <v>0</v>
      </c>
      <c r="S24" s="772">
        <v>0</v>
      </c>
      <c r="T24" s="772">
        <v>0</v>
      </c>
      <c r="U24" s="772">
        <v>0</v>
      </c>
      <c r="V24" s="772">
        <v>0</v>
      </c>
      <c r="W24" s="772">
        <v>0</v>
      </c>
      <c r="X24" s="772">
        <v>0</v>
      </c>
      <c r="Y24" s="772">
        <v>0</v>
      </c>
      <c r="Z24" s="772">
        <v>0</v>
      </c>
      <c r="AA24" s="772">
        <v>0</v>
      </c>
      <c r="AB24" s="772">
        <v>0</v>
      </c>
      <c r="AC24" s="772">
        <v>0</v>
      </c>
      <c r="AD24" s="772">
        <v>0</v>
      </c>
      <c r="AE24" s="772">
        <v>0</v>
      </c>
      <c r="AF24" s="772">
        <v>0</v>
      </c>
      <c r="AG24" s="772">
        <v>0</v>
      </c>
      <c r="AH24" s="765">
        <f t="shared" si="3"/>
        <v>321.69054229389275</v>
      </c>
    </row>
    <row r="25" spans="1:80" s="743" customFormat="1">
      <c r="B25" s="790" t="s">
        <v>68</v>
      </c>
      <c r="C25" s="771">
        <f>+C26</f>
        <v>2.8247986195619648</v>
      </c>
      <c r="D25" s="771">
        <f t="shared" ref="D25:AG25" si="7">+D26</f>
        <v>5.6931199130219241</v>
      </c>
      <c r="E25" s="771">
        <f t="shared" si="7"/>
        <v>4.7578791200827295</v>
      </c>
      <c r="F25" s="771">
        <f t="shared" si="7"/>
        <v>3.8402654204773001</v>
      </c>
      <c r="G25" s="771">
        <f t="shared" si="7"/>
        <v>2.9222981089429645</v>
      </c>
      <c r="H25" s="771">
        <f t="shared" si="7"/>
        <v>2.0838855664215403</v>
      </c>
      <c r="I25" s="771">
        <f t="shared" si="7"/>
        <v>1.3221157498552403</v>
      </c>
      <c r="J25" s="771">
        <f t="shared" si="7"/>
        <v>0.71574971627099004</v>
      </c>
      <c r="K25" s="771">
        <f t="shared" si="7"/>
        <v>0.39322660104226981</v>
      </c>
      <c r="L25" s="771">
        <f t="shared" si="7"/>
        <v>0.16988297625940937</v>
      </c>
      <c r="M25" s="771">
        <f t="shared" si="7"/>
        <v>5.9611013317892293E-2</v>
      </c>
      <c r="N25" s="771">
        <f t="shared" si="7"/>
        <v>0</v>
      </c>
      <c r="O25" s="771">
        <f t="shared" si="7"/>
        <v>0</v>
      </c>
      <c r="P25" s="771">
        <f t="shared" si="7"/>
        <v>0</v>
      </c>
      <c r="Q25" s="771">
        <f t="shared" si="7"/>
        <v>0</v>
      </c>
      <c r="R25" s="771">
        <f t="shared" si="7"/>
        <v>0</v>
      </c>
      <c r="S25" s="771">
        <f t="shared" si="7"/>
        <v>0</v>
      </c>
      <c r="T25" s="771">
        <f t="shared" si="7"/>
        <v>0</v>
      </c>
      <c r="U25" s="771">
        <f t="shared" si="7"/>
        <v>0</v>
      </c>
      <c r="V25" s="771">
        <f t="shared" si="7"/>
        <v>0</v>
      </c>
      <c r="W25" s="771">
        <f t="shared" si="7"/>
        <v>0</v>
      </c>
      <c r="X25" s="771">
        <f t="shared" si="7"/>
        <v>0</v>
      </c>
      <c r="Y25" s="771">
        <f t="shared" si="7"/>
        <v>0</v>
      </c>
      <c r="Z25" s="771">
        <f t="shared" si="7"/>
        <v>0</v>
      </c>
      <c r="AA25" s="771">
        <f t="shared" si="7"/>
        <v>0</v>
      </c>
      <c r="AB25" s="771">
        <f t="shared" si="7"/>
        <v>0</v>
      </c>
      <c r="AC25" s="771">
        <f t="shared" si="7"/>
        <v>0</v>
      </c>
      <c r="AD25" s="771">
        <f t="shared" si="7"/>
        <v>0</v>
      </c>
      <c r="AE25" s="771">
        <f t="shared" si="7"/>
        <v>0</v>
      </c>
      <c r="AF25" s="771">
        <f t="shared" si="7"/>
        <v>0</v>
      </c>
      <c r="AG25" s="771">
        <f t="shared" si="7"/>
        <v>0</v>
      </c>
      <c r="AH25" s="779">
        <f t="shared" si="3"/>
        <v>24.782832805254223</v>
      </c>
    </row>
    <row r="26" spans="1:80" s="743" customFormat="1">
      <c r="B26" s="813" t="s">
        <v>69</v>
      </c>
      <c r="C26" s="775">
        <v>2.8247986195619648</v>
      </c>
      <c r="D26" s="775">
        <v>5.6931199130219241</v>
      </c>
      <c r="E26" s="775">
        <v>4.7578791200827295</v>
      </c>
      <c r="F26" s="775">
        <v>3.8402654204773001</v>
      </c>
      <c r="G26" s="775">
        <v>2.9222981089429645</v>
      </c>
      <c r="H26" s="775">
        <v>2.0838855664215403</v>
      </c>
      <c r="I26" s="775">
        <v>1.3221157498552403</v>
      </c>
      <c r="J26" s="775">
        <v>0.71574971627099004</v>
      </c>
      <c r="K26" s="775">
        <v>0.39322660104226981</v>
      </c>
      <c r="L26" s="775">
        <v>0.16988297625940937</v>
      </c>
      <c r="M26" s="775">
        <v>5.9611013317892293E-2</v>
      </c>
      <c r="N26" s="775">
        <v>0</v>
      </c>
      <c r="O26" s="775">
        <v>0</v>
      </c>
      <c r="P26" s="775">
        <v>0</v>
      </c>
      <c r="Q26" s="775">
        <v>0</v>
      </c>
      <c r="R26" s="775">
        <v>0</v>
      </c>
      <c r="S26" s="775">
        <v>0</v>
      </c>
      <c r="T26" s="775">
        <v>0</v>
      </c>
      <c r="U26" s="775">
        <v>0</v>
      </c>
      <c r="V26" s="775">
        <v>0</v>
      </c>
      <c r="W26" s="775">
        <v>0</v>
      </c>
      <c r="X26" s="775">
        <v>0</v>
      </c>
      <c r="Y26" s="775">
        <v>0</v>
      </c>
      <c r="Z26" s="775">
        <v>0</v>
      </c>
      <c r="AA26" s="775">
        <v>0</v>
      </c>
      <c r="AB26" s="775">
        <v>0</v>
      </c>
      <c r="AC26" s="775">
        <v>0</v>
      </c>
      <c r="AD26" s="775">
        <v>0</v>
      </c>
      <c r="AE26" s="775">
        <v>0</v>
      </c>
      <c r="AF26" s="775">
        <v>0</v>
      </c>
      <c r="AG26" s="775">
        <v>0</v>
      </c>
      <c r="AH26" s="767">
        <f t="shared" si="3"/>
        <v>24.782832805254223</v>
      </c>
    </row>
    <row r="27" spans="1:80" s="743" customFormat="1">
      <c r="B27" s="790" t="s">
        <v>70</v>
      </c>
      <c r="C27" s="771">
        <v>25.03195272657171</v>
      </c>
      <c r="D27" s="771">
        <v>432.5388026802533</v>
      </c>
      <c r="E27" s="771">
        <v>89.103115840120097</v>
      </c>
      <c r="F27" s="771">
        <v>76.598566646135581</v>
      </c>
      <c r="G27" s="771">
        <v>63.889937973026861</v>
      </c>
      <c r="H27" s="779">
        <v>51.414669559626233</v>
      </c>
      <c r="I27" s="771">
        <v>39.003347206685035</v>
      </c>
      <c r="J27" s="771">
        <v>26.658154643776385</v>
      </c>
      <c r="K27" s="771">
        <v>14.181541295517004</v>
      </c>
      <c r="L27" s="771">
        <v>5.6725552725832493</v>
      </c>
      <c r="M27" s="771">
        <v>3.0476652000809579</v>
      </c>
      <c r="N27" s="771">
        <v>1.8139097867466702</v>
      </c>
      <c r="O27" s="771">
        <v>0.81224343144795463</v>
      </c>
      <c r="P27" s="771">
        <v>0.57977286835008923</v>
      </c>
      <c r="Q27" s="771">
        <v>0.48882035097661747</v>
      </c>
      <c r="R27" s="771">
        <v>0.40006323667888866</v>
      </c>
      <c r="S27" s="771">
        <v>0.31312732829424161</v>
      </c>
      <c r="T27" s="771">
        <v>0.22635403693817815</v>
      </c>
      <c r="U27" s="771">
        <v>0.13958070236464221</v>
      </c>
      <c r="V27" s="771">
        <v>9.5620997099809327E-2</v>
      </c>
      <c r="W27" s="771">
        <v>6.5769854729101893E-2</v>
      </c>
      <c r="X27" s="771">
        <v>3.6769083571652733E-2</v>
      </c>
      <c r="Y27" s="771">
        <v>1.2237571761509813E-2</v>
      </c>
      <c r="Z27" s="771">
        <v>0</v>
      </c>
      <c r="AA27" s="771">
        <v>0</v>
      </c>
      <c r="AB27" s="771">
        <v>0</v>
      </c>
      <c r="AC27" s="771">
        <v>0</v>
      </c>
      <c r="AD27" s="771">
        <v>0</v>
      </c>
      <c r="AE27" s="771">
        <v>0</v>
      </c>
      <c r="AF27" s="771">
        <v>0</v>
      </c>
      <c r="AG27" s="771">
        <v>0</v>
      </c>
      <c r="AH27" s="779">
        <f t="shared" si="3"/>
        <v>832.12457829333596</v>
      </c>
    </row>
    <row r="28" spans="1:80" s="743" customFormat="1">
      <c r="B28" s="790" t="s">
        <v>360</v>
      </c>
      <c r="C28" s="771">
        <f t="shared" ref="C28:AG29" si="8">+C29</f>
        <v>0</v>
      </c>
      <c r="D28" s="771">
        <f t="shared" si="8"/>
        <v>6.3487256143401245</v>
      </c>
      <c r="E28" s="771">
        <f t="shared" si="8"/>
        <v>6.3487256143401245</v>
      </c>
      <c r="F28" s="771">
        <f t="shared" si="8"/>
        <v>6.3487256143401245</v>
      </c>
      <c r="G28" s="771">
        <f t="shared" si="8"/>
        <v>6.3487256143401245</v>
      </c>
      <c r="H28" s="771">
        <f t="shared" si="8"/>
        <v>6.3487256143401245</v>
      </c>
      <c r="I28" s="771">
        <f t="shared" si="8"/>
        <v>6.3487256143401245</v>
      </c>
      <c r="J28" s="771">
        <f t="shared" si="8"/>
        <v>6.3487256143401245</v>
      </c>
      <c r="K28" s="771">
        <f t="shared" si="8"/>
        <v>7.6220575878175918</v>
      </c>
      <c r="L28" s="771">
        <f t="shared" si="8"/>
        <v>8.2282353465138396</v>
      </c>
      <c r="M28" s="771">
        <f t="shared" si="8"/>
        <v>7.3386963910969225</v>
      </c>
      <c r="N28" s="771">
        <f t="shared" si="8"/>
        <v>6.4491574356800054</v>
      </c>
      <c r="O28" s="771">
        <f t="shared" si="8"/>
        <v>5.5596184767001464</v>
      </c>
      <c r="P28" s="771">
        <f t="shared" si="8"/>
        <v>4.6700795212832285</v>
      </c>
      <c r="Q28" s="771">
        <f t="shared" si="8"/>
        <v>3.7805405658663109</v>
      </c>
      <c r="R28" s="771">
        <f t="shared" si="8"/>
        <v>2.8910016068864528</v>
      </c>
      <c r="S28" s="771">
        <f t="shared" si="8"/>
        <v>2.0014626514695348</v>
      </c>
      <c r="T28" s="771">
        <f t="shared" si="8"/>
        <v>1.2231160663704674</v>
      </c>
      <c r="U28" s="771">
        <f t="shared" si="8"/>
        <v>0</v>
      </c>
      <c r="V28" s="771">
        <f t="shared" si="8"/>
        <v>0</v>
      </c>
      <c r="W28" s="771">
        <f t="shared" si="8"/>
        <v>0</v>
      </c>
      <c r="X28" s="771">
        <f t="shared" si="8"/>
        <v>0</v>
      </c>
      <c r="Y28" s="771">
        <f t="shared" si="8"/>
        <v>0</v>
      </c>
      <c r="Z28" s="771">
        <f t="shared" si="8"/>
        <v>0</v>
      </c>
      <c r="AA28" s="771">
        <f t="shared" si="8"/>
        <v>0</v>
      </c>
      <c r="AB28" s="771">
        <f t="shared" si="8"/>
        <v>0</v>
      </c>
      <c r="AC28" s="771">
        <f t="shared" si="8"/>
        <v>0</v>
      </c>
      <c r="AD28" s="771">
        <f t="shared" si="8"/>
        <v>0</v>
      </c>
      <c r="AE28" s="771">
        <f t="shared" si="8"/>
        <v>0</v>
      </c>
      <c r="AF28" s="771">
        <f t="shared" si="8"/>
        <v>0</v>
      </c>
      <c r="AG28" s="771">
        <f t="shared" si="8"/>
        <v>0</v>
      </c>
      <c r="AH28" s="779">
        <f t="shared" si="3"/>
        <v>94.205044950065385</v>
      </c>
    </row>
    <row r="29" spans="1:80" s="743" customFormat="1">
      <c r="B29" s="780" t="s">
        <v>67</v>
      </c>
      <c r="C29" s="772">
        <f t="shared" si="8"/>
        <v>0</v>
      </c>
      <c r="D29" s="772">
        <f t="shared" si="8"/>
        <v>6.3487256143401245</v>
      </c>
      <c r="E29" s="772">
        <f t="shared" si="8"/>
        <v>6.3487256143401245</v>
      </c>
      <c r="F29" s="772">
        <f t="shared" si="8"/>
        <v>6.3487256143401245</v>
      </c>
      <c r="G29" s="772">
        <f t="shared" si="8"/>
        <v>6.3487256143401245</v>
      </c>
      <c r="H29" s="772">
        <f t="shared" si="8"/>
        <v>6.3487256143401245</v>
      </c>
      <c r="I29" s="772">
        <f t="shared" si="8"/>
        <v>6.3487256143401245</v>
      </c>
      <c r="J29" s="772">
        <f t="shared" si="8"/>
        <v>6.3487256143401245</v>
      </c>
      <c r="K29" s="772">
        <f t="shared" si="8"/>
        <v>7.6220575878175918</v>
      </c>
      <c r="L29" s="772">
        <f t="shared" si="8"/>
        <v>8.2282353465138396</v>
      </c>
      <c r="M29" s="772">
        <f t="shared" si="8"/>
        <v>7.3386963910969225</v>
      </c>
      <c r="N29" s="772">
        <f t="shared" si="8"/>
        <v>6.4491574356800054</v>
      </c>
      <c r="O29" s="772">
        <f t="shared" si="8"/>
        <v>5.5596184767001464</v>
      </c>
      <c r="P29" s="772">
        <f t="shared" si="8"/>
        <v>4.6700795212832285</v>
      </c>
      <c r="Q29" s="772">
        <f t="shared" si="8"/>
        <v>3.7805405658663109</v>
      </c>
      <c r="R29" s="772">
        <f t="shared" si="8"/>
        <v>2.8910016068864528</v>
      </c>
      <c r="S29" s="772">
        <f t="shared" si="8"/>
        <v>2.0014626514695348</v>
      </c>
      <c r="T29" s="772">
        <f t="shared" si="8"/>
        <v>1.2231160663704674</v>
      </c>
      <c r="U29" s="772">
        <f t="shared" si="8"/>
        <v>0</v>
      </c>
      <c r="V29" s="772">
        <f t="shared" si="8"/>
        <v>0</v>
      </c>
      <c r="W29" s="772">
        <f t="shared" si="8"/>
        <v>0</v>
      </c>
      <c r="X29" s="772">
        <f t="shared" si="8"/>
        <v>0</v>
      </c>
      <c r="Y29" s="772">
        <f t="shared" si="8"/>
        <v>0</v>
      </c>
      <c r="Z29" s="772">
        <f t="shared" si="8"/>
        <v>0</v>
      </c>
      <c r="AA29" s="772">
        <f t="shared" si="8"/>
        <v>0</v>
      </c>
      <c r="AB29" s="772">
        <f>+AB30</f>
        <v>0</v>
      </c>
      <c r="AC29" s="772">
        <f>+AC30</f>
        <v>0</v>
      </c>
      <c r="AD29" s="772">
        <f t="shared" si="8"/>
        <v>0</v>
      </c>
      <c r="AE29" s="772">
        <f t="shared" si="8"/>
        <v>0</v>
      </c>
      <c r="AF29" s="772">
        <f t="shared" si="8"/>
        <v>0</v>
      </c>
      <c r="AG29" s="772">
        <f t="shared" si="8"/>
        <v>0</v>
      </c>
      <c r="AH29" s="765">
        <f t="shared" si="3"/>
        <v>94.205044950065385</v>
      </c>
    </row>
    <row r="30" spans="1:80" s="759" customFormat="1">
      <c r="A30" s="59"/>
      <c r="B30" s="813" t="s">
        <v>363</v>
      </c>
      <c r="C30" s="775">
        <v>0</v>
      </c>
      <c r="D30" s="775">
        <v>6.3487256143401245</v>
      </c>
      <c r="E30" s="775">
        <v>6.3487256143401245</v>
      </c>
      <c r="F30" s="775">
        <v>6.3487256143401245</v>
      </c>
      <c r="G30" s="775">
        <v>6.3487256143401245</v>
      </c>
      <c r="H30" s="767">
        <v>6.3487256143401245</v>
      </c>
      <c r="I30" s="775">
        <v>6.3487256143401245</v>
      </c>
      <c r="J30" s="775">
        <v>6.3487256143401245</v>
      </c>
      <c r="K30" s="775">
        <v>7.6220575878175918</v>
      </c>
      <c r="L30" s="775">
        <v>8.2282353465138396</v>
      </c>
      <c r="M30" s="775">
        <v>7.3386963910969225</v>
      </c>
      <c r="N30" s="775">
        <v>6.4491574356800054</v>
      </c>
      <c r="O30" s="775">
        <v>5.5596184767001464</v>
      </c>
      <c r="P30" s="775">
        <v>4.6700795212832285</v>
      </c>
      <c r="Q30" s="775">
        <v>3.7805405658663109</v>
      </c>
      <c r="R30" s="775">
        <v>2.8910016068864528</v>
      </c>
      <c r="S30" s="775">
        <v>2.0014626514695348</v>
      </c>
      <c r="T30" s="775">
        <v>1.2231160663704674</v>
      </c>
      <c r="U30" s="775">
        <v>0</v>
      </c>
      <c r="V30" s="775">
        <v>0</v>
      </c>
      <c r="W30" s="775">
        <v>0</v>
      </c>
      <c r="X30" s="775">
        <v>0</v>
      </c>
      <c r="Y30" s="775">
        <v>0</v>
      </c>
      <c r="Z30" s="775">
        <v>0</v>
      </c>
      <c r="AA30" s="775">
        <v>0</v>
      </c>
      <c r="AB30" s="775">
        <v>0</v>
      </c>
      <c r="AC30" s="775">
        <v>0</v>
      </c>
      <c r="AD30" s="775">
        <v>0</v>
      </c>
      <c r="AE30" s="775">
        <v>0</v>
      </c>
      <c r="AF30" s="775">
        <v>0</v>
      </c>
      <c r="AG30" s="775">
        <v>0</v>
      </c>
      <c r="AH30" s="767">
        <f t="shared" si="3"/>
        <v>94.205044950065385</v>
      </c>
      <c r="AI30" s="743"/>
      <c r="AJ30" s="743"/>
      <c r="AK30" s="743"/>
      <c r="AL30" s="743"/>
      <c r="AM30" s="743"/>
      <c r="AN30" s="743"/>
      <c r="AO30" s="743"/>
      <c r="AP30" s="743"/>
      <c r="AQ30" s="743"/>
      <c r="AR30" s="743"/>
      <c r="AS30" s="743"/>
      <c r="AT30" s="743"/>
      <c r="AU30" s="743"/>
      <c r="AV30" s="743"/>
      <c r="AW30" s="743"/>
      <c r="AX30" s="743"/>
      <c r="AY30" s="743"/>
      <c r="AZ30" s="743"/>
      <c r="BA30" s="743"/>
      <c r="BB30" s="743"/>
      <c r="BC30" s="743"/>
      <c r="BD30" s="743"/>
      <c r="BE30" s="743"/>
      <c r="BF30" s="743"/>
      <c r="BG30" s="743"/>
      <c r="BH30" s="743"/>
      <c r="BI30" s="743"/>
      <c r="BJ30" s="743"/>
      <c r="BK30" s="743"/>
      <c r="BL30" s="743"/>
      <c r="BM30" s="743"/>
      <c r="BN30" s="743"/>
      <c r="BO30" s="743"/>
      <c r="BP30" s="743"/>
      <c r="BQ30" s="743"/>
      <c r="BR30" s="743"/>
      <c r="BS30" s="743"/>
      <c r="BT30" s="743"/>
      <c r="BU30" s="743"/>
      <c r="BV30" s="743"/>
      <c r="BW30" s="743"/>
      <c r="BX30" s="743"/>
      <c r="BY30" s="743"/>
      <c r="BZ30" s="743"/>
      <c r="CA30" s="743"/>
      <c r="CB30" s="743"/>
    </row>
    <row r="31" spans="1:80" s="759" customFormat="1">
      <c r="A31" s="59"/>
      <c r="B31" s="780" t="s">
        <v>678</v>
      </c>
      <c r="C31" s="772">
        <f t="shared" ref="C31:AF31" si="9">+C32+C33</f>
        <v>0.5585059</v>
      </c>
      <c r="D31" s="772">
        <f t="shared" si="9"/>
        <v>0.7484563799999997</v>
      </c>
      <c r="E31" s="772">
        <f t="shared" si="9"/>
        <v>0</v>
      </c>
      <c r="F31" s="772">
        <f t="shared" si="9"/>
        <v>0</v>
      </c>
      <c r="G31" s="772">
        <f t="shared" si="9"/>
        <v>0</v>
      </c>
      <c r="H31" s="772">
        <f t="shared" si="9"/>
        <v>0</v>
      </c>
      <c r="I31" s="772">
        <f t="shared" si="9"/>
        <v>0</v>
      </c>
      <c r="J31" s="772">
        <f t="shared" si="9"/>
        <v>0</v>
      </c>
      <c r="K31" s="772">
        <f t="shared" si="9"/>
        <v>0</v>
      </c>
      <c r="L31" s="772">
        <f t="shared" si="9"/>
        <v>0</v>
      </c>
      <c r="M31" s="772">
        <f t="shared" si="9"/>
        <v>0</v>
      </c>
      <c r="N31" s="772">
        <f t="shared" si="9"/>
        <v>0</v>
      </c>
      <c r="O31" s="772">
        <f t="shared" si="9"/>
        <v>0</v>
      </c>
      <c r="P31" s="772">
        <f t="shared" si="9"/>
        <v>0</v>
      </c>
      <c r="Q31" s="772">
        <f t="shared" si="9"/>
        <v>0</v>
      </c>
      <c r="R31" s="772">
        <f t="shared" si="9"/>
        <v>0</v>
      </c>
      <c r="S31" s="772">
        <f t="shared" si="9"/>
        <v>0</v>
      </c>
      <c r="T31" s="772">
        <f t="shared" si="9"/>
        <v>0</v>
      </c>
      <c r="U31" s="772">
        <f t="shared" si="9"/>
        <v>0</v>
      </c>
      <c r="V31" s="772">
        <f t="shared" si="9"/>
        <v>0</v>
      </c>
      <c r="W31" s="772">
        <f t="shared" si="9"/>
        <v>0</v>
      </c>
      <c r="X31" s="772">
        <f t="shared" si="9"/>
        <v>0</v>
      </c>
      <c r="Y31" s="772">
        <f t="shared" si="9"/>
        <v>0</v>
      </c>
      <c r="Z31" s="772">
        <f t="shared" si="9"/>
        <v>0</v>
      </c>
      <c r="AA31" s="772">
        <f t="shared" si="9"/>
        <v>0</v>
      </c>
      <c r="AB31" s="772">
        <f t="shared" si="9"/>
        <v>0</v>
      </c>
      <c r="AC31" s="772">
        <f t="shared" si="9"/>
        <v>0</v>
      </c>
      <c r="AD31" s="772">
        <f t="shared" si="9"/>
        <v>0</v>
      </c>
      <c r="AE31" s="772">
        <f t="shared" si="9"/>
        <v>0</v>
      </c>
      <c r="AF31" s="772">
        <f t="shared" si="9"/>
        <v>0</v>
      </c>
      <c r="AG31" s="772">
        <f t="shared" ref="AG31" si="10">+AG32+AG33</f>
        <v>0</v>
      </c>
      <c r="AH31" s="765">
        <f t="shared" si="3"/>
        <v>1.3069622799999996</v>
      </c>
      <c r="AI31" s="743"/>
      <c r="AJ31" s="743"/>
      <c r="AK31" s="743"/>
      <c r="AL31" s="743"/>
      <c r="AM31" s="743"/>
      <c r="AN31" s="743"/>
      <c r="AO31" s="743"/>
      <c r="AP31" s="743"/>
      <c r="AQ31" s="743"/>
      <c r="AR31" s="743"/>
      <c r="AS31" s="743"/>
      <c r="AT31" s="743"/>
      <c r="AU31" s="743"/>
      <c r="AV31" s="743"/>
      <c r="AW31" s="743"/>
      <c r="AX31" s="743"/>
      <c r="AY31" s="743"/>
      <c r="AZ31" s="743"/>
      <c r="BA31" s="743"/>
      <c r="BB31" s="743"/>
      <c r="BC31" s="743"/>
      <c r="BD31" s="743"/>
      <c r="BE31" s="743"/>
      <c r="BF31" s="743"/>
      <c r="BG31" s="743"/>
      <c r="BH31" s="743"/>
      <c r="BI31" s="743"/>
      <c r="BJ31" s="743"/>
      <c r="BK31" s="743"/>
      <c r="BL31" s="743"/>
      <c r="BM31" s="743"/>
      <c r="BN31" s="743"/>
      <c r="BO31" s="743"/>
      <c r="BP31" s="743"/>
      <c r="BQ31" s="743"/>
      <c r="BR31" s="743"/>
      <c r="BS31" s="743"/>
      <c r="BT31" s="743"/>
      <c r="BU31" s="743"/>
      <c r="BV31" s="743"/>
      <c r="BW31" s="743"/>
      <c r="BX31" s="743"/>
      <c r="BY31" s="743"/>
      <c r="BZ31" s="743"/>
      <c r="CA31" s="743"/>
      <c r="CB31" s="743"/>
    </row>
    <row r="32" spans="1:80" s="759" customFormat="1">
      <c r="A32" s="59"/>
      <c r="B32" s="780" t="s">
        <v>71</v>
      </c>
      <c r="C32" s="772">
        <v>0</v>
      </c>
      <c r="D32" s="772">
        <v>0</v>
      </c>
      <c r="E32" s="772">
        <v>0</v>
      </c>
      <c r="F32" s="772">
        <v>0</v>
      </c>
      <c r="G32" s="772">
        <v>0</v>
      </c>
      <c r="H32" s="765">
        <v>0</v>
      </c>
      <c r="I32" s="772">
        <v>0</v>
      </c>
      <c r="J32" s="772">
        <v>0</v>
      </c>
      <c r="K32" s="772">
        <v>0</v>
      </c>
      <c r="L32" s="772">
        <v>0</v>
      </c>
      <c r="M32" s="772">
        <v>0</v>
      </c>
      <c r="N32" s="772">
        <v>0</v>
      </c>
      <c r="O32" s="772">
        <v>0</v>
      </c>
      <c r="P32" s="772">
        <v>0</v>
      </c>
      <c r="Q32" s="772">
        <v>0</v>
      </c>
      <c r="R32" s="772">
        <v>0</v>
      </c>
      <c r="S32" s="772">
        <v>0</v>
      </c>
      <c r="T32" s="772">
        <v>0</v>
      </c>
      <c r="U32" s="772">
        <v>0</v>
      </c>
      <c r="V32" s="772">
        <v>0</v>
      </c>
      <c r="W32" s="772">
        <v>0</v>
      </c>
      <c r="X32" s="772">
        <v>0</v>
      </c>
      <c r="Y32" s="772">
        <v>0</v>
      </c>
      <c r="Z32" s="772">
        <v>0</v>
      </c>
      <c r="AA32" s="772">
        <v>0</v>
      </c>
      <c r="AB32" s="772">
        <v>0</v>
      </c>
      <c r="AC32" s="772">
        <v>0</v>
      </c>
      <c r="AD32" s="772">
        <v>0</v>
      </c>
      <c r="AE32" s="772">
        <v>0</v>
      </c>
      <c r="AF32" s="772">
        <v>0</v>
      </c>
      <c r="AG32" s="772">
        <v>0</v>
      </c>
      <c r="AH32" s="765">
        <f t="shared" si="3"/>
        <v>0</v>
      </c>
      <c r="AI32" s="743"/>
      <c r="AJ32" s="743"/>
      <c r="AK32" s="743"/>
      <c r="AL32" s="743"/>
      <c r="AM32" s="743"/>
      <c r="AN32" s="743"/>
      <c r="AO32" s="743"/>
      <c r="AP32" s="743"/>
      <c r="AQ32" s="743"/>
      <c r="AR32" s="743"/>
      <c r="AS32" s="743"/>
      <c r="AT32" s="743"/>
      <c r="AU32" s="743"/>
      <c r="AV32" s="743"/>
      <c r="AW32" s="743"/>
      <c r="AX32" s="743"/>
      <c r="AY32" s="743"/>
      <c r="AZ32" s="743"/>
      <c r="BA32" s="743"/>
      <c r="BB32" s="743"/>
      <c r="BC32" s="743"/>
      <c r="BD32" s="743"/>
      <c r="BE32" s="743"/>
      <c r="BF32" s="743"/>
      <c r="BG32" s="743"/>
      <c r="BH32" s="743"/>
      <c r="BI32" s="743"/>
      <c r="BJ32" s="743"/>
      <c r="BK32" s="743"/>
      <c r="BL32" s="743"/>
      <c r="BM32" s="743"/>
      <c r="BN32" s="743"/>
      <c r="BO32" s="743"/>
      <c r="BP32" s="743"/>
      <c r="BQ32" s="743"/>
      <c r="BR32" s="743"/>
      <c r="BS32" s="743"/>
      <c r="BT32" s="743"/>
      <c r="BU32" s="743"/>
      <c r="BV32" s="743"/>
      <c r="BW32" s="743"/>
      <c r="BX32" s="743"/>
      <c r="BY32" s="743"/>
      <c r="BZ32" s="743"/>
      <c r="CA32" s="743"/>
      <c r="CB32" s="743"/>
    </row>
    <row r="33" spans="1:80" s="759" customFormat="1">
      <c r="A33" s="59"/>
      <c r="B33" s="781" t="s">
        <v>69</v>
      </c>
      <c r="C33" s="817">
        <v>0.5585059</v>
      </c>
      <c r="D33" s="817">
        <v>0.7484563799999997</v>
      </c>
      <c r="E33" s="817">
        <v>0</v>
      </c>
      <c r="F33" s="817">
        <v>0</v>
      </c>
      <c r="G33" s="817">
        <v>0</v>
      </c>
      <c r="H33" s="782">
        <v>0</v>
      </c>
      <c r="I33" s="817">
        <v>0</v>
      </c>
      <c r="J33" s="817">
        <v>0</v>
      </c>
      <c r="K33" s="817">
        <v>0</v>
      </c>
      <c r="L33" s="817">
        <v>0</v>
      </c>
      <c r="M33" s="817">
        <v>0</v>
      </c>
      <c r="N33" s="817">
        <v>0</v>
      </c>
      <c r="O33" s="817">
        <v>0</v>
      </c>
      <c r="P33" s="817">
        <v>0</v>
      </c>
      <c r="Q33" s="817">
        <v>0</v>
      </c>
      <c r="R33" s="817">
        <v>0</v>
      </c>
      <c r="S33" s="817">
        <v>0</v>
      </c>
      <c r="T33" s="817">
        <v>0</v>
      </c>
      <c r="U33" s="817">
        <v>0</v>
      </c>
      <c r="V33" s="817">
        <v>0</v>
      </c>
      <c r="W33" s="817">
        <v>0</v>
      </c>
      <c r="X33" s="817">
        <v>0</v>
      </c>
      <c r="Y33" s="817">
        <v>0</v>
      </c>
      <c r="Z33" s="817">
        <v>0</v>
      </c>
      <c r="AA33" s="817">
        <v>0</v>
      </c>
      <c r="AB33" s="817">
        <v>0</v>
      </c>
      <c r="AC33" s="817">
        <v>0</v>
      </c>
      <c r="AD33" s="817">
        <v>0</v>
      </c>
      <c r="AE33" s="817">
        <v>0</v>
      </c>
      <c r="AF33" s="817">
        <v>0</v>
      </c>
      <c r="AG33" s="817">
        <v>0</v>
      </c>
      <c r="AH33" s="782">
        <f t="shared" si="3"/>
        <v>1.3069622799999996</v>
      </c>
      <c r="AI33" s="743"/>
      <c r="AJ33" s="743"/>
      <c r="AK33" s="743"/>
      <c r="AL33" s="743"/>
      <c r="AM33" s="743"/>
      <c r="AN33" s="743"/>
      <c r="AO33" s="743"/>
      <c r="AP33" s="743"/>
      <c r="AQ33" s="743"/>
      <c r="AR33" s="743"/>
      <c r="AS33" s="743"/>
      <c r="AT33" s="743"/>
      <c r="AU33" s="743"/>
      <c r="AV33" s="743"/>
      <c r="AW33" s="743"/>
      <c r="AX33" s="743"/>
      <c r="AY33" s="743"/>
      <c r="AZ33" s="743"/>
      <c r="BA33" s="743"/>
      <c r="BB33" s="743"/>
      <c r="BC33" s="743"/>
      <c r="BD33" s="743"/>
      <c r="BE33" s="743"/>
      <c r="BF33" s="743"/>
      <c r="BG33" s="743"/>
      <c r="BH33" s="743"/>
      <c r="BI33" s="743"/>
      <c r="BJ33" s="743"/>
      <c r="BK33" s="743"/>
      <c r="BL33" s="743"/>
      <c r="BM33" s="743"/>
      <c r="BN33" s="743"/>
      <c r="BO33" s="743"/>
      <c r="BP33" s="743"/>
      <c r="BQ33" s="743"/>
      <c r="BR33" s="743"/>
      <c r="BS33" s="743"/>
      <c r="BT33" s="743"/>
      <c r="BU33" s="743"/>
      <c r="BV33" s="743"/>
      <c r="BW33" s="743"/>
      <c r="BX33" s="743"/>
      <c r="BY33" s="743"/>
      <c r="BZ33" s="743"/>
      <c r="CA33" s="743"/>
      <c r="CB33" s="743"/>
    </row>
    <row r="34" spans="1:80" s="743" customFormat="1" ht="13.5" thickBot="1">
      <c r="A34" s="59"/>
      <c r="B34" s="783"/>
      <c r="C34" s="815"/>
      <c r="D34" s="815"/>
      <c r="E34" s="815"/>
      <c r="F34" s="815"/>
      <c r="G34" s="815"/>
      <c r="H34" s="815"/>
      <c r="I34" s="815"/>
      <c r="J34" s="815"/>
      <c r="K34" s="815"/>
      <c r="L34" s="815"/>
      <c r="M34" s="815"/>
      <c r="N34" s="815"/>
      <c r="O34" s="815"/>
      <c r="P34" s="815"/>
      <c r="Q34" s="815"/>
      <c r="R34" s="815"/>
      <c r="S34" s="815"/>
      <c r="T34" s="815"/>
      <c r="U34" s="815"/>
      <c r="V34" s="815"/>
      <c r="W34" s="815"/>
      <c r="X34" s="815"/>
      <c r="Y34" s="815"/>
      <c r="Z34" s="815"/>
      <c r="AA34" s="815"/>
      <c r="AB34" s="815"/>
      <c r="AC34" s="815"/>
      <c r="AD34" s="815"/>
      <c r="AE34" s="815"/>
      <c r="AF34" s="815"/>
      <c r="AG34" s="815"/>
      <c r="AH34" s="815"/>
    </row>
    <row r="35" spans="1:80" s="743" customFormat="1" ht="13.5" thickBot="1">
      <c r="A35" s="59"/>
      <c r="B35" s="760" t="s">
        <v>302</v>
      </c>
      <c r="C35" s="761">
        <f t="shared" ref="C35:AG35" si="11">+C36+C51+SUM(C63:C110)+C113</f>
        <v>1221.951125805344</v>
      </c>
      <c r="D35" s="761">
        <f t="shared" si="11"/>
        <v>3540.7578588932852</v>
      </c>
      <c r="E35" s="761">
        <f t="shared" si="11"/>
        <v>3250.6585353997539</v>
      </c>
      <c r="F35" s="761">
        <f t="shared" si="11"/>
        <v>3958.5670771076116</v>
      </c>
      <c r="G35" s="761">
        <f t="shared" si="11"/>
        <v>4172.2837433390732</v>
      </c>
      <c r="H35" s="761">
        <f t="shared" si="11"/>
        <v>4059.016334608767</v>
      </c>
      <c r="I35" s="761">
        <f t="shared" si="11"/>
        <v>3818.2579311518134</v>
      </c>
      <c r="J35" s="761">
        <f t="shared" si="11"/>
        <v>4042.5893128030484</v>
      </c>
      <c r="K35" s="761">
        <f t="shared" si="11"/>
        <v>3908.3266051122714</v>
      </c>
      <c r="L35" s="761">
        <f t="shared" si="11"/>
        <v>3826.4244602405406</v>
      </c>
      <c r="M35" s="761">
        <f t="shared" si="11"/>
        <v>3491.3785812550514</v>
      </c>
      <c r="N35" s="761">
        <f t="shared" si="11"/>
        <v>2925.0357641439532</v>
      </c>
      <c r="O35" s="761">
        <f t="shared" si="11"/>
        <v>2360.3975873489098</v>
      </c>
      <c r="P35" s="761">
        <f t="shared" si="11"/>
        <v>1800.6700461589046</v>
      </c>
      <c r="Q35" s="761">
        <f t="shared" si="11"/>
        <v>1255.6194734453416</v>
      </c>
      <c r="R35" s="761">
        <f t="shared" si="11"/>
        <v>803.54934686130036</v>
      </c>
      <c r="S35" s="761">
        <f t="shared" si="11"/>
        <v>630.58370932306343</v>
      </c>
      <c r="T35" s="761">
        <f t="shared" si="11"/>
        <v>458.40567990832699</v>
      </c>
      <c r="U35" s="761">
        <f t="shared" si="11"/>
        <v>349.67426039109972</v>
      </c>
      <c r="V35" s="761">
        <f t="shared" si="11"/>
        <v>270.46070626864946</v>
      </c>
      <c r="W35" s="761">
        <f t="shared" si="11"/>
        <v>191.24715215134285</v>
      </c>
      <c r="X35" s="761">
        <f t="shared" si="11"/>
        <v>123.92800732473502</v>
      </c>
      <c r="Y35" s="761">
        <f t="shared" si="11"/>
        <v>92.292090379331597</v>
      </c>
      <c r="Z35" s="761">
        <f t="shared" si="11"/>
        <v>60.656173425910353</v>
      </c>
      <c r="AA35" s="761">
        <f t="shared" si="11"/>
        <v>29.020256492087707</v>
      </c>
      <c r="AB35" s="761">
        <f t="shared" si="11"/>
        <v>3.9699890770874346</v>
      </c>
      <c r="AC35" s="761">
        <f t="shared" si="11"/>
        <v>0</v>
      </c>
      <c r="AD35" s="761">
        <f t="shared" si="11"/>
        <v>0</v>
      </c>
      <c r="AE35" s="761">
        <f t="shared" si="11"/>
        <v>0</v>
      </c>
      <c r="AF35" s="761">
        <f t="shared" si="11"/>
        <v>0</v>
      </c>
      <c r="AG35" s="761">
        <f t="shared" si="11"/>
        <v>0</v>
      </c>
      <c r="AH35" s="786">
        <f t="shared" ref="AH35:AH98" si="12">+SUM(C35:AG35)</f>
        <v>50645.721808416602</v>
      </c>
    </row>
    <row r="36" spans="1:80" s="743" customFormat="1">
      <c r="A36" s="59"/>
      <c r="B36" s="875" t="s">
        <v>73</v>
      </c>
      <c r="C36" s="829">
        <f>+C37+C40+C46+C48</f>
        <v>2.0691159299999997</v>
      </c>
      <c r="D36" s="829">
        <f t="shared" ref="D36:AG36" si="13">+D37+D40+D46+D48</f>
        <v>38.343441208543602</v>
      </c>
      <c r="E36" s="829">
        <f t="shared" si="13"/>
        <v>38.343441448543608</v>
      </c>
      <c r="F36" s="829">
        <f t="shared" si="13"/>
        <v>38.343441448543608</v>
      </c>
      <c r="G36" s="829">
        <f t="shared" si="13"/>
        <v>38.343441448543608</v>
      </c>
      <c r="H36" s="829">
        <f t="shared" si="13"/>
        <v>38.343441448543608</v>
      </c>
      <c r="I36" s="829">
        <f t="shared" si="13"/>
        <v>38.343441448543608</v>
      </c>
      <c r="J36" s="829">
        <f t="shared" si="13"/>
        <v>38.343441448543608</v>
      </c>
      <c r="K36" s="829">
        <f t="shared" si="13"/>
        <v>46.047021278545152</v>
      </c>
      <c r="L36" s="829">
        <f t="shared" si="13"/>
        <v>49.719306014691057</v>
      </c>
      <c r="M36" s="829">
        <f t="shared" si="13"/>
        <v>44.344245969813592</v>
      </c>
      <c r="N36" s="829">
        <f t="shared" si="13"/>
        <v>38.96918587177457</v>
      </c>
      <c r="O36" s="829">
        <f t="shared" si="13"/>
        <v>33.594125802040828</v>
      </c>
      <c r="P36" s="829">
        <f t="shared" si="13"/>
        <v>28.21906572201965</v>
      </c>
      <c r="Q36" s="829">
        <f t="shared" si="13"/>
        <v>22.844005645561413</v>
      </c>
      <c r="R36" s="829">
        <f t="shared" si="13"/>
        <v>17.468945549103175</v>
      </c>
      <c r="S36" s="829">
        <f t="shared" si="13"/>
        <v>12.093885482644936</v>
      </c>
      <c r="T36" s="829">
        <f t="shared" si="13"/>
        <v>7.451495004944845</v>
      </c>
      <c r="U36" s="829">
        <f t="shared" si="13"/>
        <v>0</v>
      </c>
      <c r="V36" s="829">
        <f t="shared" si="13"/>
        <v>0</v>
      </c>
      <c r="W36" s="829">
        <f t="shared" si="13"/>
        <v>0</v>
      </c>
      <c r="X36" s="829">
        <f t="shared" si="13"/>
        <v>0</v>
      </c>
      <c r="Y36" s="829">
        <f t="shared" si="13"/>
        <v>0</v>
      </c>
      <c r="Z36" s="829">
        <f t="shared" si="13"/>
        <v>0</v>
      </c>
      <c r="AA36" s="829">
        <f t="shared" si="13"/>
        <v>0</v>
      </c>
      <c r="AB36" s="829">
        <f t="shared" si="13"/>
        <v>0</v>
      </c>
      <c r="AC36" s="829">
        <f t="shared" si="13"/>
        <v>0</v>
      </c>
      <c r="AD36" s="829">
        <f t="shared" si="13"/>
        <v>0</v>
      </c>
      <c r="AE36" s="829">
        <f t="shared" si="13"/>
        <v>0</v>
      </c>
      <c r="AF36" s="829">
        <f t="shared" si="13"/>
        <v>0</v>
      </c>
      <c r="AG36" s="829">
        <f t="shared" si="13"/>
        <v>0</v>
      </c>
      <c r="AH36" s="876">
        <f t="shared" si="12"/>
        <v>571.22448817094448</v>
      </c>
    </row>
    <row r="37" spans="1:80" s="743" customFormat="1">
      <c r="A37" s="59"/>
      <c r="B37" s="59" t="s">
        <v>19</v>
      </c>
      <c r="C37" s="794">
        <f>+C38+C39</f>
        <v>0</v>
      </c>
      <c r="D37" s="794">
        <f t="shared" ref="D37:AG37" si="14">+D38+D39</f>
        <v>12.289363188404765</v>
      </c>
      <c r="E37" s="794">
        <f t="shared" si="14"/>
        <v>12.289363188404765</v>
      </c>
      <c r="F37" s="794">
        <f t="shared" si="14"/>
        <v>12.289363188404765</v>
      </c>
      <c r="G37" s="794">
        <f t="shared" si="14"/>
        <v>12.289363188404765</v>
      </c>
      <c r="H37" s="794">
        <f t="shared" si="14"/>
        <v>12.289363188404765</v>
      </c>
      <c r="I37" s="794">
        <f t="shared" si="14"/>
        <v>12.289363188404765</v>
      </c>
      <c r="J37" s="794">
        <f t="shared" si="14"/>
        <v>12.289363188404765</v>
      </c>
      <c r="K37" s="794">
        <f t="shared" si="14"/>
        <v>14.754178973659176</v>
      </c>
      <c r="L37" s="794">
        <f t="shared" si="14"/>
        <v>15.92757014540363</v>
      </c>
      <c r="M37" s="794">
        <f t="shared" si="14"/>
        <v>14.205670670224858</v>
      </c>
      <c r="N37" s="794">
        <f t="shared" si="14"/>
        <v>12.483771195046085</v>
      </c>
      <c r="O37" s="794">
        <f t="shared" si="14"/>
        <v>10.761871723430257</v>
      </c>
      <c r="P37" s="794">
        <f t="shared" si="14"/>
        <v>9.0399722446885455</v>
      </c>
      <c r="Q37" s="794">
        <f t="shared" si="14"/>
        <v>7.3180727695097749</v>
      </c>
      <c r="R37" s="794">
        <f t="shared" si="14"/>
        <v>5.5961732943310043</v>
      </c>
      <c r="S37" s="794">
        <f t="shared" si="14"/>
        <v>3.8742738191522337</v>
      </c>
      <c r="T37" s="794">
        <f t="shared" si="14"/>
        <v>2.3676117783708093</v>
      </c>
      <c r="U37" s="794">
        <f t="shared" si="14"/>
        <v>0</v>
      </c>
      <c r="V37" s="794">
        <f t="shared" si="14"/>
        <v>0</v>
      </c>
      <c r="W37" s="794">
        <f t="shared" si="14"/>
        <v>0</v>
      </c>
      <c r="X37" s="794">
        <f t="shared" si="14"/>
        <v>0</v>
      </c>
      <c r="Y37" s="794">
        <f t="shared" si="14"/>
        <v>0</v>
      </c>
      <c r="Z37" s="794">
        <f t="shared" si="14"/>
        <v>0</v>
      </c>
      <c r="AA37" s="794">
        <f t="shared" si="14"/>
        <v>0</v>
      </c>
      <c r="AB37" s="794">
        <f t="shared" si="14"/>
        <v>0</v>
      </c>
      <c r="AC37" s="794">
        <f t="shared" si="14"/>
        <v>0</v>
      </c>
      <c r="AD37" s="794">
        <f t="shared" si="14"/>
        <v>0</v>
      </c>
      <c r="AE37" s="794">
        <f t="shared" si="14"/>
        <v>0</v>
      </c>
      <c r="AF37" s="794">
        <f t="shared" si="14"/>
        <v>0</v>
      </c>
      <c r="AG37" s="794">
        <f t="shared" si="14"/>
        <v>0</v>
      </c>
      <c r="AH37" s="828">
        <f t="shared" si="12"/>
        <v>182.35470893264974</v>
      </c>
    </row>
    <row r="38" spans="1:80" s="743" customFormat="1">
      <c r="A38" s="59"/>
      <c r="B38" s="871" t="s">
        <v>236</v>
      </c>
      <c r="C38" s="794">
        <v>0</v>
      </c>
      <c r="D38" s="794">
        <v>12.240681968311202</v>
      </c>
      <c r="E38" s="794">
        <v>12.240681968311202</v>
      </c>
      <c r="F38" s="794">
        <v>12.240681968311202</v>
      </c>
      <c r="G38" s="794">
        <v>12.240681968311202</v>
      </c>
      <c r="H38" s="784">
        <v>12.240681968311202</v>
      </c>
      <c r="I38" s="794">
        <v>12.240681968311202</v>
      </c>
      <c r="J38" s="794">
        <v>12.240681968311202</v>
      </c>
      <c r="K38" s="794">
        <v>14.695734005066502</v>
      </c>
      <c r="L38" s="794">
        <v>15.864477084944081</v>
      </c>
      <c r="M38" s="794">
        <v>14.149398482899665</v>
      </c>
      <c r="N38" s="794">
        <v>12.434319877292305</v>
      </c>
      <c r="O38" s="794">
        <v>10.719241275247892</v>
      </c>
      <c r="P38" s="794">
        <v>9.0041626696405341</v>
      </c>
      <c r="Q38" s="794">
        <v>7.2890840675961188</v>
      </c>
      <c r="R38" s="794">
        <v>5.5740054619887625</v>
      </c>
      <c r="S38" s="794">
        <v>3.8589268563814056</v>
      </c>
      <c r="T38" s="794">
        <v>2.3582330804832772</v>
      </c>
      <c r="U38" s="794">
        <v>0</v>
      </c>
      <c r="V38" s="794">
        <v>0</v>
      </c>
      <c r="W38" s="794">
        <v>0</v>
      </c>
      <c r="X38" s="794">
        <v>0</v>
      </c>
      <c r="Y38" s="794">
        <v>0</v>
      </c>
      <c r="Z38" s="794">
        <v>0</v>
      </c>
      <c r="AA38" s="794">
        <v>0</v>
      </c>
      <c r="AB38" s="794">
        <v>0</v>
      </c>
      <c r="AC38" s="794">
        <v>0</v>
      </c>
      <c r="AD38" s="794">
        <v>0</v>
      </c>
      <c r="AE38" s="794">
        <v>0</v>
      </c>
      <c r="AF38" s="794">
        <v>0</v>
      </c>
      <c r="AG38" s="794">
        <v>0</v>
      </c>
      <c r="AH38" s="784">
        <f t="shared" si="12"/>
        <v>181.63235663971895</v>
      </c>
    </row>
    <row r="39" spans="1:80" s="743" customFormat="1">
      <c r="B39" s="871" t="s">
        <v>237</v>
      </c>
      <c r="C39" s="794">
        <v>0</v>
      </c>
      <c r="D39" s="794">
        <v>4.8681220093562835E-2</v>
      </c>
      <c r="E39" s="794">
        <v>4.8681220093562835E-2</v>
      </c>
      <c r="F39" s="794">
        <v>4.8681220093562835E-2</v>
      </c>
      <c r="G39" s="794">
        <v>4.8681220093562835E-2</v>
      </c>
      <c r="H39" s="784">
        <v>4.8681220093562835E-2</v>
      </c>
      <c r="I39" s="794">
        <v>4.8681220093562835E-2</v>
      </c>
      <c r="J39" s="794">
        <v>4.8681220093562835E-2</v>
      </c>
      <c r="K39" s="794">
        <v>5.8444968592673882E-2</v>
      </c>
      <c r="L39" s="794">
        <v>6.3093060459548156E-2</v>
      </c>
      <c r="M39" s="794">
        <v>5.62721873251932E-2</v>
      </c>
      <c r="N39" s="794">
        <v>4.9451317753779388E-2</v>
      </c>
      <c r="O39" s="794">
        <v>4.2630448182365582E-2</v>
      </c>
      <c r="P39" s="794">
        <v>3.5809575048010633E-2</v>
      </c>
      <c r="Q39" s="794">
        <v>2.8988701913655684E-2</v>
      </c>
      <c r="R39" s="794">
        <v>2.2167832342241876E-2</v>
      </c>
      <c r="S39" s="794">
        <v>1.5346962770828063E-2</v>
      </c>
      <c r="T39" s="794">
        <v>9.3786978875322006E-3</v>
      </c>
      <c r="U39" s="794">
        <v>0</v>
      </c>
      <c r="V39" s="794">
        <v>0</v>
      </c>
      <c r="W39" s="794">
        <v>0</v>
      </c>
      <c r="X39" s="794">
        <v>0</v>
      </c>
      <c r="Y39" s="794">
        <v>0</v>
      </c>
      <c r="Z39" s="794">
        <v>0</v>
      </c>
      <c r="AA39" s="794">
        <v>0</v>
      </c>
      <c r="AB39" s="794">
        <v>0</v>
      </c>
      <c r="AC39" s="794">
        <v>0</v>
      </c>
      <c r="AD39" s="794">
        <v>0</v>
      </c>
      <c r="AE39" s="794">
        <v>0</v>
      </c>
      <c r="AF39" s="794">
        <v>0</v>
      </c>
      <c r="AG39" s="794">
        <v>0</v>
      </c>
      <c r="AH39" s="784">
        <f t="shared" si="12"/>
        <v>0.72235229293076852</v>
      </c>
    </row>
    <row r="40" spans="1:80" s="743" customFormat="1">
      <c r="B40" s="59" t="s">
        <v>20</v>
      </c>
      <c r="C40" s="794">
        <f>+C41+C43</f>
        <v>2.0691159299999997</v>
      </c>
      <c r="D40" s="794">
        <f t="shared" ref="D40:AG40" si="15">+D41+D43</f>
        <v>2.7226438799999997</v>
      </c>
      <c r="E40" s="794">
        <f t="shared" si="15"/>
        <v>2.72264412</v>
      </c>
      <c r="F40" s="794">
        <f t="shared" si="15"/>
        <v>2.72264412</v>
      </c>
      <c r="G40" s="794">
        <f t="shared" si="15"/>
        <v>2.72264412</v>
      </c>
      <c r="H40" s="794">
        <f t="shared" si="15"/>
        <v>2.72264412</v>
      </c>
      <c r="I40" s="794">
        <f t="shared" si="15"/>
        <v>2.72264412</v>
      </c>
      <c r="J40" s="794">
        <f t="shared" si="15"/>
        <v>2.72264412</v>
      </c>
      <c r="K40" s="794">
        <f t="shared" si="15"/>
        <v>3.26717294</v>
      </c>
      <c r="L40" s="794">
        <f t="shared" si="15"/>
        <v>3.5258241400000001</v>
      </c>
      <c r="M40" s="794">
        <f t="shared" si="15"/>
        <v>3.1446540199999999</v>
      </c>
      <c r="N40" s="794">
        <f t="shared" si="15"/>
        <v>2.76348387</v>
      </c>
      <c r="O40" s="794">
        <f t="shared" si="15"/>
        <v>2.3823137099999996</v>
      </c>
      <c r="P40" s="794">
        <f t="shared" si="15"/>
        <v>2.00114357</v>
      </c>
      <c r="Q40" s="794">
        <f t="shared" si="15"/>
        <v>1.6199734299999999</v>
      </c>
      <c r="R40" s="794">
        <f t="shared" si="15"/>
        <v>1.23880327</v>
      </c>
      <c r="S40" s="794">
        <f t="shared" si="15"/>
        <v>0.85763314000000002</v>
      </c>
      <c r="T40" s="794">
        <f t="shared" si="15"/>
        <v>0.5241077999999999</v>
      </c>
      <c r="U40" s="794">
        <f t="shared" si="15"/>
        <v>0</v>
      </c>
      <c r="V40" s="794">
        <f t="shared" si="15"/>
        <v>0</v>
      </c>
      <c r="W40" s="794">
        <f t="shared" si="15"/>
        <v>0</v>
      </c>
      <c r="X40" s="794">
        <f t="shared" si="15"/>
        <v>0</v>
      </c>
      <c r="Y40" s="794">
        <f t="shared" si="15"/>
        <v>0</v>
      </c>
      <c r="Z40" s="794">
        <f t="shared" si="15"/>
        <v>0</v>
      </c>
      <c r="AA40" s="794">
        <f t="shared" si="15"/>
        <v>0</v>
      </c>
      <c r="AB40" s="794">
        <f t="shared" si="15"/>
        <v>0</v>
      </c>
      <c r="AC40" s="794">
        <f t="shared" si="15"/>
        <v>0</v>
      </c>
      <c r="AD40" s="794">
        <f t="shared" si="15"/>
        <v>0</v>
      </c>
      <c r="AE40" s="794">
        <f t="shared" si="15"/>
        <v>0</v>
      </c>
      <c r="AF40" s="794">
        <f t="shared" si="15"/>
        <v>0</v>
      </c>
      <c r="AG40" s="794">
        <f t="shared" si="15"/>
        <v>0</v>
      </c>
      <c r="AH40" s="784">
        <f t="shared" si="12"/>
        <v>42.452734420000006</v>
      </c>
    </row>
    <row r="41" spans="1:80" s="743" customFormat="1">
      <c r="B41" s="871" t="s">
        <v>236</v>
      </c>
      <c r="C41" s="794">
        <f>+C42</f>
        <v>1.7386952099999999</v>
      </c>
      <c r="D41" s="794">
        <f t="shared" ref="D41:AG41" si="16">+D42</f>
        <v>1.1591301399999998</v>
      </c>
      <c r="E41" s="794">
        <f t="shared" si="16"/>
        <v>1.1591301399999998</v>
      </c>
      <c r="F41" s="794">
        <f t="shared" si="16"/>
        <v>1.1591301399999998</v>
      </c>
      <c r="G41" s="794">
        <f t="shared" si="16"/>
        <v>1.1591301399999998</v>
      </c>
      <c r="H41" s="794">
        <f t="shared" si="16"/>
        <v>1.1591301399999998</v>
      </c>
      <c r="I41" s="794">
        <f t="shared" si="16"/>
        <v>1.1591301399999998</v>
      </c>
      <c r="J41" s="794">
        <f t="shared" si="16"/>
        <v>1.1591301399999998</v>
      </c>
      <c r="K41" s="794">
        <f t="shared" si="16"/>
        <v>1.3909561699999999</v>
      </c>
      <c r="L41" s="794">
        <f t="shared" si="16"/>
        <v>1.50107353</v>
      </c>
      <c r="M41" s="794">
        <f t="shared" si="16"/>
        <v>1.3387953100000001</v>
      </c>
      <c r="N41" s="794">
        <f t="shared" si="16"/>
        <v>1.1765170899999999</v>
      </c>
      <c r="O41" s="794">
        <f t="shared" si="16"/>
        <v>1.0142388699999998</v>
      </c>
      <c r="P41" s="794">
        <f t="shared" si="16"/>
        <v>0.85196064999999987</v>
      </c>
      <c r="Q41" s="794">
        <f t="shared" si="16"/>
        <v>0.68968242999999996</v>
      </c>
      <c r="R41" s="794">
        <f t="shared" si="16"/>
        <v>0.52740420999999993</v>
      </c>
      <c r="S41" s="794">
        <f t="shared" si="16"/>
        <v>0.36512599000000001</v>
      </c>
      <c r="T41" s="794">
        <f t="shared" si="16"/>
        <v>0.22313100000000002</v>
      </c>
      <c r="U41" s="794">
        <f t="shared" si="16"/>
        <v>0</v>
      </c>
      <c r="V41" s="794">
        <f t="shared" si="16"/>
        <v>0</v>
      </c>
      <c r="W41" s="794">
        <f t="shared" si="16"/>
        <v>0</v>
      </c>
      <c r="X41" s="794">
        <f t="shared" si="16"/>
        <v>0</v>
      </c>
      <c r="Y41" s="794">
        <f t="shared" si="16"/>
        <v>0</v>
      </c>
      <c r="Z41" s="794">
        <f t="shared" si="16"/>
        <v>0</v>
      </c>
      <c r="AA41" s="794">
        <f t="shared" si="16"/>
        <v>0</v>
      </c>
      <c r="AB41" s="794">
        <f t="shared" si="16"/>
        <v>0</v>
      </c>
      <c r="AC41" s="794">
        <f t="shared" si="16"/>
        <v>0</v>
      </c>
      <c r="AD41" s="794">
        <f t="shared" si="16"/>
        <v>0</v>
      </c>
      <c r="AE41" s="794">
        <f t="shared" si="16"/>
        <v>0</v>
      </c>
      <c r="AF41" s="794">
        <f t="shared" si="16"/>
        <v>0</v>
      </c>
      <c r="AG41" s="794">
        <f t="shared" si="16"/>
        <v>0</v>
      </c>
      <c r="AH41" s="784">
        <f t="shared" si="12"/>
        <v>18.931491439999999</v>
      </c>
    </row>
    <row r="42" spans="1:80" s="743" customFormat="1">
      <c r="B42" s="971" t="s">
        <v>239</v>
      </c>
      <c r="C42" s="794">
        <v>1.7386952099999999</v>
      </c>
      <c r="D42" s="794">
        <v>1.1591301399999998</v>
      </c>
      <c r="E42" s="794">
        <v>1.1591301399999998</v>
      </c>
      <c r="F42" s="794">
        <v>1.1591301399999998</v>
      </c>
      <c r="G42" s="794">
        <v>1.1591301399999998</v>
      </c>
      <c r="H42" s="784">
        <v>1.1591301399999998</v>
      </c>
      <c r="I42" s="794">
        <v>1.1591301399999998</v>
      </c>
      <c r="J42" s="794">
        <v>1.1591301399999998</v>
      </c>
      <c r="K42" s="794">
        <v>1.3909561699999999</v>
      </c>
      <c r="L42" s="794">
        <v>1.50107353</v>
      </c>
      <c r="M42" s="794">
        <v>1.3387953100000001</v>
      </c>
      <c r="N42" s="794">
        <v>1.1765170899999999</v>
      </c>
      <c r="O42" s="794">
        <v>1.0142388699999998</v>
      </c>
      <c r="P42" s="794">
        <v>0.85196064999999987</v>
      </c>
      <c r="Q42" s="794">
        <v>0.68968242999999996</v>
      </c>
      <c r="R42" s="794">
        <v>0.52740420999999993</v>
      </c>
      <c r="S42" s="794">
        <v>0.36512599000000001</v>
      </c>
      <c r="T42" s="794">
        <v>0.22313100000000002</v>
      </c>
      <c r="U42" s="794">
        <v>0</v>
      </c>
      <c r="V42" s="794">
        <v>0</v>
      </c>
      <c r="W42" s="794">
        <v>0</v>
      </c>
      <c r="X42" s="794">
        <v>0</v>
      </c>
      <c r="Y42" s="794">
        <v>0</v>
      </c>
      <c r="Z42" s="794">
        <v>0</v>
      </c>
      <c r="AA42" s="794">
        <v>0</v>
      </c>
      <c r="AB42" s="794">
        <v>0</v>
      </c>
      <c r="AC42" s="794">
        <v>0</v>
      </c>
      <c r="AD42" s="794">
        <v>0</v>
      </c>
      <c r="AE42" s="794">
        <v>0</v>
      </c>
      <c r="AF42" s="794">
        <v>0</v>
      </c>
      <c r="AG42" s="794">
        <v>0</v>
      </c>
      <c r="AH42" s="784">
        <f t="shared" si="12"/>
        <v>18.931491439999999</v>
      </c>
    </row>
    <row r="43" spans="1:80" s="743" customFormat="1">
      <c r="B43" s="871" t="s">
        <v>484</v>
      </c>
      <c r="C43" s="794">
        <f>+C44+C45</f>
        <v>0.33042071999999995</v>
      </c>
      <c r="D43" s="794">
        <f t="shared" ref="D43:AG43" si="17">+D44+D45</f>
        <v>1.5635137399999999</v>
      </c>
      <c r="E43" s="794">
        <f t="shared" si="17"/>
        <v>1.56351398</v>
      </c>
      <c r="F43" s="794">
        <f t="shared" si="17"/>
        <v>1.56351398</v>
      </c>
      <c r="G43" s="794">
        <f t="shared" si="17"/>
        <v>1.56351398</v>
      </c>
      <c r="H43" s="794">
        <f t="shared" si="17"/>
        <v>1.56351398</v>
      </c>
      <c r="I43" s="794">
        <f t="shared" si="17"/>
        <v>1.56351398</v>
      </c>
      <c r="J43" s="794">
        <f t="shared" si="17"/>
        <v>1.56351398</v>
      </c>
      <c r="K43" s="794">
        <f t="shared" si="17"/>
        <v>1.8762167700000001</v>
      </c>
      <c r="L43" s="794">
        <f t="shared" si="17"/>
        <v>2.0247506099999999</v>
      </c>
      <c r="M43" s="794">
        <f t="shared" si="17"/>
        <v>1.8058587099999999</v>
      </c>
      <c r="N43" s="794">
        <f t="shared" si="17"/>
        <v>1.58696678</v>
      </c>
      <c r="O43" s="794">
        <f t="shared" si="17"/>
        <v>1.3680748399999998</v>
      </c>
      <c r="P43" s="794">
        <f t="shared" si="17"/>
        <v>1.1491829200000001</v>
      </c>
      <c r="Q43" s="794">
        <f t="shared" si="17"/>
        <v>0.93029099999999998</v>
      </c>
      <c r="R43" s="794">
        <f t="shared" si="17"/>
        <v>0.71139905999999997</v>
      </c>
      <c r="S43" s="794">
        <f t="shared" si="17"/>
        <v>0.49250715</v>
      </c>
      <c r="T43" s="794">
        <f t="shared" si="17"/>
        <v>0.30097679999999993</v>
      </c>
      <c r="U43" s="794">
        <f t="shared" si="17"/>
        <v>0</v>
      </c>
      <c r="V43" s="794">
        <f t="shared" si="17"/>
        <v>0</v>
      </c>
      <c r="W43" s="794">
        <f t="shared" si="17"/>
        <v>0</v>
      </c>
      <c r="X43" s="794">
        <f t="shared" si="17"/>
        <v>0</v>
      </c>
      <c r="Y43" s="794">
        <f t="shared" si="17"/>
        <v>0</v>
      </c>
      <c r="Z43" s="794">
        <f t="shared" si="17"/>
        <v>0</v>
      </c>
      <c r="AA43" s="794">
        <f t="shared" si="17"/>
        <v>0</v>
      </c>
      <c r="AB43" s="794">
        <f t="shared" si="17"/>
        <v>0</v>
      </c>
      <c r="AC43" s="794">
        <f t="shared" si="17"/>
        <v>0</v>
      </c>
      <c r="AD43" s="794">
        <f t="shared" si="17"/>
        <v>0</v>
      </c>
      <c r="AE43" s="794">
        <f t="shared" si="17"/>
        <v>0</v>
      </c>
      <c r="AF43" s="794">
        <f t="shared" si="17"/>
        <v>0</v>
      </c>
      <c r="AG43" s="794">
        <f t="shared" si="17"/>
        <v>0</v>
      </c>
      <c r="AH43" s="784">
        <f t="shared" si="12"/>
        <v>23.521242980000004</v>
      </c>
    </row>
    <row r="44" spans="1:80" s="743" customFormat="1">
      <c r="B44" s="989" t="s">
        <v>238</v>
      </c>
      <c r="C44" s="794">
        <v>0</v>
      </c>
      <c r="D44" s="794">
        <v>1.3432335</v>
      </c>
      <c r="E44" s="794">
        <v>1.3432335</v>
      </c>
      <c r="F44" s="794">
        <v>1.3432335</v>
      </c>
      <c r="G44" s="794">
        <v>1.3432335</v>
      </c>
      <c r="H44" s="784">
        <v>1.3432335</v>
      </c>
      <c r="I44" s="794">
        <v>1.3432335</v>
      </c>
      <c r="J44" s="794">
        <v>1.3432335</v>
      </c>
      <c r="K44" s="794">
        <v>1.6118802000000001</v>
      </c>
      <c r="L44" s="794">
        <v>1.73948737</v>
      </c>
      <c r="M44" s="794">
        <v>1.5514346999999999</v>
      </c>
      <c r="N44" s="794">
        <v>1.36338201</v>
      </c>
      <c r="O44" s="794">
        <v>1.1753293099999997</v>
      </c>
      <c r="P44" s="794">
        <v>0.98727662000000005</v>
      </c>
      <c r="Q44" s="794">
        <v>0.79922393000000003</v>
      </c>
      <c r="R44" s="794">
        <v>0.61117122999999995</v>
      </c>
      <c r="S44" s="794">
        <v>0.42311856000000003</v>
      </c>
      <c r="T44" s="794">
        <v>0.25857245999999995</v>
      </c>
      <c r="U44" s="794">
        <v>0</v>
      </c>
      <c r="V44" s="794">
        <v>0</v>
      </c>
      <c r="W44" s="794">
        <v>0</v>
      </c>
      <c r="X44" s="794">
        <v>0</v>
      </c>
      <c r="Y44" s="794">
        <v>0</v>
      </c>
      <c r="Z44" s="794">
        <v>0</v>
      </c>
      <c r="AA44" s="794">
        <v>0</v>
      </c>
      <c r="AB44" s="794">
        <v>0</v>
      </c>
      <c r="AC44" s="794">
        <v>0</v>
      </c>
      <c r="AD44" s="794">
        <v>0</v>
      </c>
      <c r="AE44" s="794">
        <v>0</v>
      </c>
      <c r="AF44" s="794">
        <v>0</v>
      </c>
      <c r="AG44" s="794">
        <v>0</v>
      </c>
      <c r="AH44" s="784">
        <f t="shared" si="12"/>
        <v>19.923510889999996</v>
      </c>
    </row>
    <row r="45" spans="1:80" s="743" customFormat="1">
      <c r="B45" s="971" t="s">
        <v>239</v>
      </c>
      <c r="C45" s="794">
        <v>0.33042071999999995</v>
      </c>
      <c r="D45" s="794">
        <v>0.22028023999999999</v>
      </c>
      <c r="E45" s="794">
        <v>0.22028048</v>
      </c>
      <c r="F45" s="794">
        <v>0.22028048</v>
      </c>
      <c r="G45" s="794">
        <v>0.22028048</v>
      </c>
      <c r="H45" s="784">
        <v>0.22028048</v>
      </c>
      <c r="I45" s="794">
        <v>0.22028048</v>
      </c>
      <c r="J45" s="794">
        <v>0.22028048</v>
      </c>
      <c r="K45" s="794">
        <v>0.26433656999999999</v>
      </c>
      <c r="L45" s="794">
        <v>0.28526323999999997</v>
      </c>
      <c r="M45" s="794">
        <v>0.25442401000000003</v>
      </c>
      <c r="N45" s="794">
        <v>0.22358476999999999</v>
      </c>
      <c r="O45" s="794">
        <v>0.19274553</v>
      </c>
      <c r="P45" s="794">
        <v>0.16190629999999998</v>
      </c>
      <c r="Q45" s="794">
        <v>0.13106707000000001</v>
      </c>
      <c r="R45" s="794">
        <v>0.10022783</v>
      </c>
      <c r="S45" s="794">
        <v>6.938859E-2</v>
      </c>
      <c r="T45" s="794">
        <v>4.2404340000000006E-2</v>
      </c>
      <c r="U45" s="794">
        <v>0</v>
      </c>
      <c r="V45" s="794">
        <v>0</v>
      </c>
      <c r="W45" s="794">
        <v>0</v>
      </c>
      <c r="X45" s="794">
        <v>0</v>
      </c>
      <c r="Y45" s="794">
        <v>0</v>
      </c>
      <c r="Z45" s="794">
        <v>0</v>
      </c>
      <c r="AA45" s="794">
        <v>0</v>
      </c>
      <c r="AB45" s="794">
        <v>0</v>
      </c>
      <c r="AC45" s="794">
        <v>0</v>
      </c>
      <c r="AD45" s="794">
        <v>0</v>
      </c>
      <c r="AE45" s="794">
        <v>0</v>
      </c>
      <c r="AF45" s="794">
        <v>0</v>
      </c>
      <c r="AG45" s="794">
        <v>0</v>
      </c>
      <c r="AH45" s="784">
        <f t="shared" si="12"/>
        <v>3.5977320899999996</v>
      </c>
    </row>
    <row r="46" spans="1:80" s="743" customFormat="1">
      <c r="B46" s="59" t="s">
        <v>21</v>
      </c>
      <c r="C46" s="794">
        <f>+C47</f>
        <v>0</v>
      </c>
      <c r="D46" s="794">
        <f t="shared" ref="D46:AG46" si="18">+D47</f>
        <v>22.240447133757961</v>
      </c>
      <c r="E46" s="794">
        <f t="shared" si="18"/>
        <v>22.240447133757961</v>
      </c>
      <c r="F46" s="794">
        <f t="shared" si="18"/>
        <v>22.240447133757961</v>
      </c>
      <c r="G46" s="794">
        <f t="shared" si="18"/>
        <v>22.240447133757961</v>
      </c>
      <c r="H46" s="794">
        <f t="shared" si="18"/>
        <v>22.240447133757961</v>
      </c>
      <c r="I46" s="794">
        <f t="shared" si="18"/>
        <v>22.240447133757961</v>
      </c>
      <c r="J46" s="794">
        <f t="shared" si="18"/>
        <v>22.240447133757961</v>
      </c>
      <c r="K46" s="794">
        <f t="shared" si="18"/>
        <v>26.714856618413432</v>
      </c>
      <c r="L46" s="794">
        <f t="shared" si="18"/>
        <v>28.850071129125652</v>
      </c>
      <c r="M46" s="794">
        <f t="shared" si="18"/>
        <v>25.731144528083384</v>
      </c>
      <c r="N46" s="794">
        <f t="shared" si="18"/>
        <v>22.612217903879557</v>
      </c>
      <c r="O46" s="794">
        <f t="shared" si="18"/>
        <v>19.493291314418066</v>
      </c>
      <c r="P46" s="794">
        <f t="shared" si="18"/>
        <v>16.37436470179502</v>
      </c>
      <c r="Q46" s="794">
        <f t="shared" si="18"/>
        <v>13.255438089171976</v>
      </c>
      <c r="R46" s="794">
        <f t="shared" si="18"/>
        <v>10.136511476548927</v>
      </c>
      <c r="S46" s="794">
        <f t="shared" si="18"/>
        <v>7.0175848639258822</v>
      </c>
      <c r="T46" s="794">
        <f t="shared" si="18"/>
        <v>4.3493126346265205</v>
      </c>
      <c r="U46" s="794">
        <f t="shared" si="18"/>
        <v>0</v>
      </c>
      <c r="V46" s="794">
        <f t="shared" si="18"/>
        <v>0</v>
      </c>
      <c r="W46" s="794">
        <f t="shared" si="18"/>
        <v>0</v>
      </c>
      <c r="X46" s="794">
        <f t="shared" si="18"/>
        <v>0</v>
      </c>
      <c r="Y46" s="794">
        <f t="shared" si="18"/>
        <v>0</v>
      </c>
      <c r="Z46" s="794">
        <f t="shared" si="18"/>
        <v>0</v>
      </c>
      <c r="AA46" s="794">
        <f t="shared" si="18"/>
        <v>0</v>
      </c>
      <c r="AB46" s="794">
        <f t="shared" si="18"/>
        <v>0</v>
      </c>
      <c r="AC46" s="794">
        <f t="shared" si="18"/>
        <v>0</v>
      </c>
      <c r="AD46" s="794">
        <f t="shared" si="18"/>
        <v>0</v>
      </c>
      <c r="AE46" s="794">
        <f t="shared" si="18"/>
        <v>0</v>
      </c>
      <c r="AF46" s="794">
        <f t="shared" si="18"/>
        <v>0</v>
      </c>
      <c r="AG46" s="794">
        <f t="shared" si="18"/>
        <v>0</v>
      </c>
      <c r="AH46" s="784">
        <f t="shared" si="12"/>
        <v>330.21792319629412</v>
      </c>
    </row>
    <row r="47" spans="1:80" s="743" customFormat="1">
      <c r="B47" s="871" t="s">
        <v>237</v>
      </c>
      <c r="C47" s="794">
        <v>0</v>
      </c>
      <c r="D47" s="794">
        <v>22.240447133757961</v>
      </c>
      <c r="E47" s="794">
        <v>22.240447133757961</v>
      </c>
      <c r="F47" s="794">
        <v>22.240447133757961</v>
      </c>
      <c r="G47" s="794">
        <v>22.240447133757961</v>
      </c>
      <c r="H47" s="784">
        <v>22.240447133757961</v>
      </c>
      <c r="I47" s="794">
        <v>22.240447133757961</v>
      </c>
      <c r="J47" s="794">
        <v>22.240447133757961</v>
      </c>
      <c r="K47" s="794">
        <v>26.714856618413432</v>
      </c>
      <c r="L47" s="794">
        <v>28.850071129125652</v>
      </c>
      <c r="M47" s="794">
        <v>25.731144528083384</v>
      </c>
      <c r="N47" s="794">
        <v>22.612217903879557</v>
      </c>
      <c r="O47" s="794">
        <v>19.493291314418066</v>
      </c>
      <c r="P47" s="794">
        <v>16.37436470179502</v>
      </c>
      <c r="Q47" s="794">
        <v>13.255438089171976</v>
      </c>
      <c r="R47" s="794">
        <v>10.136511476548927</v>
      </c>
      <c r="S47" s="794">
        <v>7.0175848639258822</v>
      </c>
      <c r="T47" s="794">
        <v>4.3493126346265205</v>
      </c>
      <c r="U47" s="794">
        <v>0</v>
      </c>
      <c r="V47" s="794">
        <v>0</v>
      </c>
      <c r="W47" s="794">
        <v>0</v>
      </c>
      <c r="X47" s="794">
        <v>0</v>
      </c>
      <c r="Y47" s="794">
        <v>0</v>
      </c>
      <c r="Z47" s="794">
        <v>0</v>
      </c>
      <c r="AA47" s="794">
        <v>0</v>
      </c>
      <c r="AB47" s="794">
        <v>0</v>
      </c>
      <c r="AC47" s="794">
        <v>0</v>
      </c>
      <c r="AD47" s="794">
        <v>0</v>
      </c>
      <c r="AE47" s="794">
        <v>0</v>
      </c>
      <c r="AF47" s="794">
        <v>0</v>
      </c>
      <c r="AG47" s="794">
        <v>0</v>
      </c>
      <c r="AH47" s="784">
        <f t="shared" si="12"/>
        <v>330.21792319629412</v>
      </c>
    </row>
    <row r="48" spans="1:80" s="743" customFormat="1">
      <c r="B48" s="59" t="s">
        <v>22</v>
      </c>
      <c r="C48" s="794">
        <f>+C49+C50</f>
        <v>0</v>
      </c>
      <c r="D48" s="794">
        <f t="shared" ref="D48:AG48" si="19">+D49+D50</f>
        <v>1.0909870063808753</v>
      </c>
      <c r="E48" s="794">
        <f t="shared" si="19"/>
        <v>1.0909870063808753</v>
      </c>
      <c r="F48" s="794">
        <f t="shared" si="19"/>
        <v>1.0909870063808753</v>
      </c>
      <c r="G48" s="794">
        <f t="shared" si="19"/>
        <v>1.0909870063808753</v>
      </c>
      <c r="H48" s="794">
        <f t="shared" si="19"/>
        <v>1.0909870063808753</v>
      </c>
      <c r="I48" s="794">
        <f t="shared" si="19"/>
        <v>1.0909870063808753</v>
      </c>
      <c r="J48" s="794">
        <f t="shared" si="19"/>
        <v>1.0909870063808753</v>
      </c>
      <c r="K48" s="794">
        <f t="shared" si="19"/>
        <v>1.3108127464725443</v>
      </c>
      <c r="L48" s="794">
        <f t="shared" si="19"/>
        <v>1.4158406001617689</v>
      </c>
      <c r="M48" s="794">
        <f t="shared" si="19"/>
        <v>1.2627767515053474</v>
      </c>
      <c r="N48" s="794">
        <f t="shared" si="19"/>
        <v>1.1097129028489261</v>
      </c>
      <c r="O48" s="794">
        <f t="shared" si="19"/>
        <v>0.95664905419250468</v>
      </c>
      <c r="P48" s="794">
        <f t="shared" si="19"/>
        <v>0.80358520553608337</v>
      </c>
      <c r="Q48" s="794">
        <f t="shared" si="19"/>
        <v>0.65052135687966217</v>
      </c>
      <c r="R48" s="794">
        <f t="shared" si="19"/>
        <v>0.49745750822324075</v>
      </c>
      <c r="S48" s="794">
        <f t="shared" si="19"/>
        <v>0.34439365956681944</v>
      </c>
      <c r="T48" s="794">
        <f t="shared" si="19"/>
        <v>0.21046279194751505</v>
      </c>
      <c r="U48" s="794">
        <f t="shared" si="19"/>
        <v>0</v>
      </c>
      <c r="V48" s="794">
        <f t="shared" si="19"/>
        <v>0</v>
      </c>
      <c r="W48" s="794">
        <f t="shared" si="19"/>
        <v>0</v>
      </c>
      <c r="X48" s="794">
        <f t="shared" si="19"/>
        <v>0</v>
      </c>
      <c r="Y48" s="794">
        <f t="shared" si="19"/>
        <v>0</v>
      </c>
      <c r="Z48" s="794">
        <f t="shared" si="19"/>
        <v>0</v>
      </c>
      <c r="AA48" s="794">
        <f t="shared" si="19"/>
        <v>0</v>
      </c>
      <c r="AB48" s="794">
        <f t="shared" si="19"/>
        <v>0</v>
      </c>
      <c r="AC48" s="794">
        <f t="shared" si="19"/>
        <v>0</v>
      </c>
      <c r="AD48" s="794">
        <f t="shared" si="19"/>
        <v>0</v>
      </c>
      <c r="AE48" s="794">
        <f t="shared" si="19"/>
        <v>0</v>
      </c>
      <c r="AF48" s="794">
        <f t="shared" si="19"/>
        <v>0</v>
      </c>
      <c r="AG48" s="794">
        <f t="shared" si="19"/>
        <v>0</v>
      </c>
      <c r="AH48" s="784">
        <f t="shared" si="12"/>
        <v>16.19912162200054</v>
      </c>
    </row>
    <row r="49" spans="2:34" s="743" customFormat="1">
      <c r="B49" s="871" t="s">
        <v>236</v>
      </c>
      <c r="C49" s="794">
        <v>0</v>
      </c>
      <c r="D49" s="794">
        <v>1.0395713858182798</v>
      </c>
      <c r="E49" s="794">
        <v>1.0395713858182798</v>
      </c>
      <c r="F49" s="794">
        <v>1.0395713858182798</v>
      </c>
      <c r="G49" s="794">
        <v>1.0395713858182798</v>
      </c>
      <c r="H49" s="784">
        <v>1.0395713858182798</v>
      </c>
      <c r="I49" s="794">
        <v>1.0395713858182798</v>
      </c>
      <c r="J49" s="794">
        <v>1.0395713858182798</v>
      </c>
      <c r="K49" s="794">
        <v>1.2490372620652468</v>
      </c>
      <c r="L49" s="794">
        <v>1.3491154029837336</v>
      </c>
      <c r="M49" s="794">
        <v>1.2032650891525121</v>
      </c>
      <c r="N49" s="794">
        <v>1.0574147753212906</v>
      </c>
      <c r="O49" s="794">
        <v>0.9115644614900692</v>
      </c>
      <c r="P49" s="794">
        <v>0.76571414765884782</v>
      </c>
      <c r="Q49" s="794">
        <v>0.61986383382762655</v>
      </c>
      <c r="R49" s="794">
        <v>0.47401351999640512</v>
      </c>
      <c r="S49" s="794">
        <v>0.3281632061651838</v>
      </c>
      <c r="T49" s="794">
        <v>0.20054418154039722</v>
      </c>
      <c r="U49" s="794">
        <v>0</v>
      </c>
      <c r="V49" s="794">
        <v>0</v>
      </c>
      <c r="W49" s="794">
        <v>0</v>
      </c>
      <c r="X49" s="794">
        <v>0</v>
      </c>
      <c r="Y49" s="794">
        <v>0</v>
      </c>
      <c r="Z49" s="794">
        <v>0</v>
      </c>
      <c r="AA49" s="794">
        <v>0</v>
      </c>
      <c r="AB49" s="794">
        <v>0</v>
      </c>
      <c r="AC49" s="794">
        <v>0</v>
      </c>
      <c r="AD49" s="794">
        <v>0</v>
      </c>
      <c r="AE49" s="794">
        <v>0</v>
      </c>
      <c r="AF49" s="794">
        <v>0</v>
      </c>
      <c r="AG49" s="794">
        <v>0</v>
      </c>
      <c r="AH49" s="784">
        <f t="shared" si="12"/>
        <v>15.435695580929272</v>
      </c>
    </row>
    <row r="50" spans="2:34" s="743" customFormat="1">
      <c r="B50" s="871" t="s">
        <v>237</v>
      </c>
      <c r="C50" s="794">
        <v>0</v>
      </c>
      <c r="D50" s="794">
        <v>5.1415620562595479E-2</v>
      </c>
      <c r="E50" s="794">
        <v>5.1415620562595479E-2</v>
      </c>
      <c r="F50" s="794">
        <v>5.1415620562595479E-2</v>
      </c>
      <c r="G50" s="794">
        <v>5.1415620562595479E-2</v>
      </c>
      <c r="H50" s="876">
        <v>5.1415620562595479E-2</v>
      </c>
      <c r="I50" s="794">
        <v>5.1415620562595479E-2</v>
      </c>
      <c r="J50" s="794">
        <v>5.1415620562595479E-2</v>
      </c>
      <c r="K50" s="794">
        <v>6.1775484407297562E-2</v>
      </c>
      <c r="L50" s="794">
        <v>6.672519717803542E-2</v>
      </c>
      <c r="M50" s="794">
        <v>5.9511662352835448E-2</v>
      </c>
      <c r="N50" s="794">
        <v>5.2298127527635477E-2</v>
      </c>
      <c r="O50" s="794">
        <v>4.5084592702435526E-2</v>
      </c>
      <c r="P50" s="794">
        <v>3.7871057877235548E-2</v>
      </c>
      <c r="Q50" s="794">
        <v>3.065752305203559E-2</v>
      </c>
      <c r="R50" s="794">
        <v>2.3443988226835626E-2</v>
      </c>
      <c r="S50" s="794">
        <v>1.6230453401635665E-2</v>
      </c>
      <c r="T50" s="794">
        <v>9.9186104071178217E-3</v>
      </c>
      <c r="U50" s="794">
        <v>0</v>
      </c>
      <c r="V50" s="794">
        <v>0</v>
      </c>
      <c r="W50" s="794">
        <v>0</v>
      </c>
      <c r="X50" s="794">
        <v>0</v>
      </c>
      <c r="Y50" s="794">
        <v>0</v>
      </c>
      <c r="Z50" s="794">
        <v>0</v>
      </c>
      <c r="AA50" s="794">
        <v>0</v>
      </c>
      <c r="AB50" s="794">
        <v>0</v>
      </c>
      <c r="AC50" s="794">
        <v>0</v>
      </c>
      <c r="AD50" s="794">
        <v>0</v>
      </c>
      <c r="AE50" s="794">
        <v>0</v>
      </c>
      <c r="AF50" s="794">
        <v>0</v>
      </c>
      <c r="AG50" s="794">
        <v>0</v>
      </c>
      <c r="AH50" s="876">
        <f t="shared" si="12"/>
        <v>0.76342604107126799</v>
      </c>
    </row>
    <row r="51" spans="2:34" s="743" customFormat="1">
      <c r="B51" s="770" t="s">
        <v>74</v>
      </c>
      <c r="C51" s="771">
        <f>+C52+C55+C60</f>
        <v>100.11166964554354</v>
      </c>
      <c r="D51" s="771">
        <f t="shared" ref="D51:AG51" si="20">+D52+D55+D60</f>
        <v>196.42542595108708</v>
      </c>
      <c r="E51" s="771">
        <f t="shared" si="20"/>
        <v>196.42542595108708</v>
      </c>
      <c r="F51" s="771">
        <f t="shared" si="20"/>
        <v>191.51479030012729</v>
      </c>
      <c r="G51" s="771">
        <f t="shared" si="20"/>
        <v>171.87224769619812</v>
      </c>
      <c r="H51" s="771">
        <f t="shared" si="20"/>
        <v>152.22970510601166</v>
      </c>
      <c r="I51" s="771">
        <f t="shared" si="20"/>
        <v>132.58716251591508</v>
      </c>
      <c r="J51" s="771">
        <f t="shared" si="20"/>
        <v>112.94461991189604</v>
      </c>
      <c r="K51" s="771">
        <f t="shared" si="20"/>
        <v>93.302077321020761</v>
      </c>
      <c r="L51" s="771">
        <f t="shared" si="20"/>
        <v>73.659534737181502</v>
      </c>
      <c r="M51" s="771">
        <f t="shared" si="20"/>
        <v>54.016992133342235</v>
      </c>
      <c r="N51" s="771">
        <f t="shared" si="20"/>
        <v>34.374449529502975</v>
      </c>
      <c r="O51" s="771">
        <f t="shared" si="20"/>
        <v>14.731906952879454</v>
      </c>
      <c r="P51" s="771">
        <f t="shared" si="20"/>
        <v>0</v>
      </c>
      <c r="Q51" s="771">
        <f t="shared" si="20"/>
        <v>0</v>
      </c>
      <c r="R51" s="771">
        <f t="shared" si="20"/>
        <v>0</v>
      </c>
      <c r="S51" s="771">
        <f t="shared" si="20"/>
        <v>0</v>
      </c>
      <c r="T51" s="771">
        <f t="shared" si="20"/>
        <v>0</v>
      </c>
      <c r="U51" s="771">
        <f t="shared" si="20"/>
        <v>0</v>
      </c>
      <c r="V51" s="771">
        <f t="shared" si="20"/>
        <v>0</v>
      </c>
      <c r="W51" s="771">
        <f t="shared" si="20"/>
        <v>0</v>
      </c>
      <c r="X51" s="771">
        <f t="shared" si="20"/>
        <v>0</v>
      </c>
      <c r="Y51" s="771">
        <f t="shared" si="20"/>
        <v>0</v>
      </c>
      <c r="Z51" s="771">
        <f t="shared" si="20"/>
        <v>0</v>
      </c>
      <c r="AA51" s="771">
        <f t="shared" si="20"/>
        <v>0</v>
      </c>
      <c r="AB51" s="771">
        <f t="shared" si="20"/>
        <v>0</v>
      </c>
      <c r="AC51" s="771">
        <f t="shared" si="20"/>
        <v>0</v>
      </c>
      <c r="AD51" s="771">
        <f t="shared" si="20"/>
        <v>0</v>
      </c>
      <c r="AE51" s="771">
        <f t="shared" si="20"/>
        <v>0</v>
      </c>
      <c r="AF51" s="771">
        <f t="shared" si="20"/>
        <v>0</v>
      </c>
      <c r="AG51" s="771">
        <f t="shared" si="20"/>
        <v>0</v>
      </c>
      <c r="AH51" s="779">
        <f t="shared" si="12"/>
        <v>1524.1960077517926</v>
      </c>
    </row>
    <row r="52" spans="2:34" s="743" customFormat="1">
      <c r="B52" s="59" t="s">
        <v>23</v>
      </c>
      <c r="C52" s="794">
        <f>+C53+C54</f>
        <v>95.668131483216769</v>
      </c>
      <c r="D52" s="794">
        <f t="shared" ref="D52:AG52" si="21">+D53+D54</f>
        <v>191.33626296643354</v>
      </c>
      <c r="E52" s="794">
        <f t="shared" si="21"/>
        <v>191.33626296643354</v>
      </c>
      <c r="F52" s="794">
        <f t="shared" si="21"/>
        <v>186.55285639209455</v>
      </c>
      <c r="G52" s="794">
        <f t="shared" si="21"/>
        <v>167.41923009473862</v>
      </c>
      <c r="H52" s="794">
        <f t="shared" si="21"/>
        <v>148.28560380094561</v>
      </c>
      <c r="I52" s="794">
        <f t="shared" si="21"/>
        <v>129.15197750715259</v>
      </c>
      <c r="J52" s="794">
        <f t="shared" si="21"/>
        <v>110.01835120979665</v>
      </c>
      <c r="K52" s="794">
        <f t="shared" si="21"/>
        <v>90.884724905314826</v>
      </c>
      <c r="L52" s="794">
        <f t="shared" si="21"/>
        <v>71.751098607958895</v>
      </c>
      <c r="M52" s="794">
        <f t="shared" si="21"/>
        <v>52.617472310602949</v>
      </c>
      <c r="N52" s="794">
        <f t="shared" si="21"/>
        <v>33.483846013247017</v>
      </c>
      <c r="O52" s="794">
        <f t="shared" si="21"/>
        <v>14.350219723016957</v>
      </c>
      <c r="P52" s="794">
        <f t="shared" si="21"/>
        <v>0</v>
      </c>
      <c r="Q52" s="794">
        <f t="shared" si="21"/>
        <v>0</v>
      </c>
      <c r="R52" s="794">
        <f t="shared" si="21"/>
        <v>0</v>
      </c>
      <c r="S52" s="794">
        <f t="shared" si="21"/>
        <v>0</v>
      </c>
      <c r="T52" s="794">
        <f t="shared" si="21"/>
        <v>0</v>
      </c>
      <c r="U52" s="794">
        <f t="shared" si="21"/>
        <v>0</v>
      </c>
      <c r="V52" s="794">
        <f t="shared" si="21"/>
        <v>0</v>
      </c>
      <c r="W52" s="794">
        <f t="shared" si="21"/>
        <v>0</v>
      </c>
      <c r="X52" s="794">
        <f t="shared" si="21"/>
        <v>0</v>
      </c>
      <c r="Y52" s="794">
        <f t="shared" si="21"/>
        <v>0</v>
      </c>
      <c r="Z52" s="794">
        <f t="shared" si="21"/>
        <v>0</v>
      </c>
      <c r="AA52" s="794">
        <f t="shared" si="21"/>
        <v>0</v>
      </c>
      <c r="AB52" s="794">
        <f t="shared" si="21"/>
        <v>0</v>
      </c>
      <c r="AC52" s="794">
        <f t="shared" si="21"/>
        <v>0</v>
      </c>
      <c r="AD52" s="794">
        <f t="shared" si="21"/>
        <v>0</v>
      </c>
      <c r="AE52" s="794">
        <f t="shared" si="21"/>
        <v>0</v>
      </c>
      <c r="AF52" s="794">
        <f t="shared" si="21"/>
        <v>0</v>
      </c>
      <c r="AG52" s="794">
        <f t="shared" si="21"/>
        <v>0</v>
      </c>
      <c r="AH52" s="828">
        <f t="shared" si="12"/>
        <v>1482.856037980953</v>
      </c>
    </row>
    <row r="53" spans="2:34" s="743" customFormat="1">
      <c r="B53" s="871" t="s">
        <v>236</v>
      </c>
      <c r="C53" s="794">
        <v>94.531789348231186</v>
      </c>
      <c r="D53" s="794">
        <v>189.06357869646237</v>
      </c>
      <c r="E53" s="794">
        <v>189.06357869646237</v>
      </c>
      <c r="F53" s="794">
        <v>184.33698922922895</v>
      </c>
      <c r="G53" s="794">
        <v>165.43063136029531</v>
      </c>
      <c r="H53" s="784">
        <v>146.52427349136164</v>
      </c>
      <c r="I53" s="794">
        <v>127.617915622428</v>
      </c>
      <c r="J53" s="794">
        <v>108.71155775349435</v>
      </c>
      <c r="K53" s="794">
        <v>89.805199877434816</v>
      </c>
      <c r="L53" s="794">
        <v>70.898842008501177</v>
      </c>
      <c r="M53" s="794">
        <v>51.992484139567523</v>
      </c>
      <c r="N53" s="794">
        <v>33.086126270633883</v>
      </c>
      <c r="O53" s="794">
        <v>14.179768401700237</v>
      </c>
      <c r="P53" s="794">
        <v>0</v>
      </c>
      <c r="Q53" s="794">
        <v>0</v>
      </c>
      <c r="R53" s="794">
        <v>0</v>
      </c>
      <c r="S53" s="794">
        <v>0</v>
      </c>
      <c r="T53" s="794">
        <v>0</v>
      </c>
      <c r="U53" s="794">
        <v>0</v>
      </c>
      <c r="V53" s="794">
        <v>0</v>
      </c>
      <c r="W53" s="794">
        <v>0</v>
      </c>
      <c r="X53" s="794">
        <v>0</v>
      </c>
      <c r="Y53" s="794">
        <v>0</v>
      </c>
      <c r="Z53" s="794">
        <v>0</v>
      </c>
      <c r="AA53" s="794">
        <v>0</v>
      </c>
      <c r="AB53" s="794">
        <v>0</v>
      </c>
      <c r="AC53" s="794">
        <v>0</v>
      </c>
      <c r="AD53" s="794">
        <v>0</v>
      </c>
      <c r="AE53" s="794">
        <v>0</v>
      </c>
      <c r="AF53" s="794">
        <v>0</v>
      </c>
      <c r="AG53" s="794">
        <v>0</v>
      </c>
      <c r="AH53" s="784">
        <f t="shared" si="12"/>
        <v>1465.242734895802</v>
      </c>
    </row>
    <row r="54" spans="2:34" s="743" customFormat="1">
      <c r="B54" s="871" t="s">
        <v>237</v>
      </c>
      <c r="C54" s="794">
        <v>1.1363421349855878</v>
      </c>
      <c r="D54" s="794">
        <v>2.2726842699711756</v>
      </c>
      <c r="E54" s="794">
        <v>2.2726842699711756</v>
      </c>
      <c r="F54" s="794">
        <v>2.2158671628656026</v>
      </c>
      <c r="G54" s="794">
        <v>1.9885987344433083</v>
      </c>
      <c r="H54" s="784">
        <v>1.7613303095839554</v>
      </c>
      <c r="I54" s="794">
        <v>1.5340618847246026</v>
      </c>
      <c r="J54" s="794">
        <v>1.3067934563023085</v>
      </c>
      <c r="K54" s="794">
        <v>1.0795250278800144</v>
      </c>
      <c r="L54" s="794">
        <v>0.85225659945772025</v>
      </c>
      <c r="M54" s="794">
        <v>0.62498817103542637</v>
      </c>
      <c r="N54" s="794">
        <v>0.39771974261313225</v>
      </c>
      <c r="O54" s="794">
        <v>0.1704513213167205</v>
      </c>
      <c r="P54" s="794">
        <v>0</v>
      </c>
      <c r="Q54" s="794">
        <v>0</v>
      </c>
      <c r="R54" s="794">
        <v>0</v>
      </c>
      <c r="S54" s="794">
        <v>0</v>
      </c>
      <c r="T54" s="794">
        <v>0</v>
      </c>
      <c r="U54" s="794">
        <v>0</v>
      </c>
      <c r="V54" s="794">
        <v>0</v>
      </c>
      <c r="W54" s="794">
        <v>0</v>
      </c>
      <c r="X54" s="794">
        <v>0</v>
      </c>
      <c r="Y54" s="794">
        <v>0</v>
      </c>
      <c r="Z54" s="794">
        <v>0</v>
      </c>
      <c r="AA54" s="794">
        <v>0</v>
      </c>
      <c r="AB54" s="794">
        <v>0</v>
      </c>
      <c r="AC54" s="794">
        <v>0</v>
      </c>
      <c r="AD54" s="794">
        <v>0</v>
      </c>
      <c r="AE54" s="794">
        <v>0</v>
      </c>
      <c r="AF54" s="794">
        <v>0</v>
      </c>
      <c r="AG54" s="794">
        <v>0</v>
      </c>
      <c r="AH54" s="784">
        <f t="shared" si="12"/>
        <v>17.613303085150726</v>
      </c>
    </row>
    <row r="55" spans="2:34" s="743" customFormat="1">
      <c r="B55" s="59" t="s">
        <v>24</v>
      </c>
      <c r="C55" s="794">
        <f>+C56+C58</f>
        <v>2.5319422300000003</v>
      </c>
      <c r="D55" s="794">
        <f t="shared" ref="D55:AG55" si="22">+D56+D58</f>
        <v>1.2659711199999999</v>
      </c>
      <c r="E55" s="794">
        <f t="shared" si="22"/>
        <v>1.2659711199999999</v>
      </c>
      <c r="F55" s="794">
        <f t="shared" si="22"/>
        <v>1.23432184</v>
      </c>
      <c r="G55" s="794">
        <f t="shared" si="22"/>
        <v>1.10772472</v>
      </c>
      <c r="H55" s="794">
        <f t="shared" si="22"/>
        <v>0.98112760999999993</v>
      </c>
      <c r="I55" s="794">
        <f t="shared" si="22"/>
        <v>0.85453050000000008</v>
      </c>
      <c r="J55" s="794">
        <f t="shared" si="22"/>
        <v>0.72793338000000007</v>
      </c>
      <c r="K55" s="794">
        <f t="shared" si="22"/>
        <v>0.60133627999999995</v>
      </c>
      <c r="L55" s="794">
        <f t="shared" si="22"/>
        <v>0.47473917999999998</v>
      </c>
      <c r="M55" s="794">
        <f t="shared" si="22"/>
        <v>0.34814205999999998</v>
      </c>
      <c r="N55" s="794">
        <f t="shared" si="22"/>
        <v>0.22154494</v>
      </c>
      <c r="O55" s="794">
        <f t="shared" si="22"/>
        <v>9.4947840000000006E-2</v>
      </c>
      <c r="P55" s="794">
        <f t="shared" si="22"/>
        <v>0</v>
      </c>
      <c r="Q55" s="794">
        <f t="shared" si="22"/>
        <v>0</v>
      </c>
      <c r="R55" s="794">
        <f t="shared" si="22"/>
        <v>0</v>
      </c>
      <c r="S55" s="794">
        <f t="shared" si="22"/>
        <v>0</v>
      </c>
      <c r="T55" s="794">
        <f t="shared" si="22"/>
        <v>0</v>
      </c>
      <c r="U55" s="794">
        <f t="shared" si="22"/>
        <v>0</v>
      </c>
      <c r="V55" s="794">
        <f t="shared" si="22"/>
        <v>0</v>
      </c>
      <c r="W55" s="794">
        <f t="shared" si="22"/>
        <v>0</v>
      </c>
      <c r="X55" s="794">
        <f t="shared" si="22"/>
        <v>0</v>
      </c>
      <c r="Y55" s="794">
        <f t="shared" si="22"/>
        <v>0</v>
      </c>
      <c r="Z55" s="794">
        <f t="shared" si="22"/>
        <v>0</v>
      </c>
      <c r="AA55" s="794">
        <f t="shared" si="22"/>
        <v>0</v>
      </c>
      <c r="AB55" s="794">
        <f t="shared" si="22"/>
        <v>0</v>
      </c>
      <c r="AC55" s="794">
        <f t="shared" si="22"/>
        <v>0</v>
      </c>
      <c r="AD55" s="794">
        <f t="shared" si="22"/>
        <v>0</v>
      </c>
      <c r="AE55" s="794">
        <f t="shared" si="22"/>
        <v>0</v>
      </c>
      <c r="AF55" s="794">
        <f t="shared" si="22"/>
        <v>0</v>
      </c>
      <c r="AG55" s="794">
        <f t="shared" si="22"/>
        <v>0</v>
      </c>
      <c r="AH55" s="784">
        <f t="shared" si="12"/>
        <v>11.710232819999998</v>
      </c>
    </row>
    <row r="56" spans="2:34" s="743" customFormat="1">
      <c r="B56" s="871" t="s">
        <v>236</v>
      </c>
      <c r="C56" s="794">
        <f>+C57</f>
        <v>1.8377758700000002</v>
      </c>
      <c r="D56" s="794">
        <f t="shared" ref="D56:AG56" si="23">+D57</f>
        <v>0.91888793999999996</v>
      </c>
      <c r="E56" s="794">
        <f t="shared" si="23"/>
        <v>0.91888793999999996</v>
      </c>
      <c r="F56" s="794">
        <f t="shared" si="23"/>
        <v>0.89591573999999996</v>
      </c>
      <c r="G56" s="794">
        <f t="shared" si="23"/>
        <v>0.80402693999999997</v>
      </c>
      <c r="H56" s="794">
        <f t="shared" si="23"/>
        <v>0.71213814999999991</v>
      </c>
      <c r="I56" s="794">
        <f t="shared" si="23"/>
        <v>0.62024936000000008</v>
      </c>
      <c r="J56" s="794">
        <f t="shared" si="23"/>
        <v>0.52836056000000009</v>
      </c>
      <c r="K56" s="794">
        <f t="shared" si="23"/>
        <v>0.43647175999999999</v>
      </c>
      <c r="L56" s="794">
        <f t="shared" si="23"/>
        <v>0.34458297999999998</v>
      </c>
      <c r="M56" s="794">
        <f t="shared" si="23"/>
        <v>0.25269417999999999</v>
      </c>
      <c r="N56" s="794">
        <f t="shared" si="23"/>
        <v>0.16080538</v>
      </c>
      <c r="O56" s="794">
        <f t="shared" si="23"/>
        <v>6.8916600000000008E-2</v>
      </c>
      <c r="P56" s="794">
        <f t="shared" si="23"/>
        <v>0</v>
      </c>
      <c r="Q56" s="794">
        <f t="shared" si="23"/>
        <v>0</v>
      </c>
      <c r="R56" s="794">
        <f t="shared" si="23"/>
        <v>0</v>
      </c>
      <c r="S56" s="794">
        <f t="shared" si="23"/>
        <v>0</v>
      </c>
      <c r="T56" s="794">
        <f t="shared" si="23"/>
        <v>0</v>
      </c>
      <c r="U56" s="794">
        <f t="shared" si="23"/>
        <v>0</v>
      </c>
      <c r="V56" s="794">
        <f t="shared" si="23"/>
        <v>0</v>
      </c>
      <c r="W56" s="794">
        <f t="shared" si="23"/>
        <v>0</v>
      </c>
      <c r="X56" s="794">
        <f t="shared" si="23"/>
        <v>0</v>
      </c>
      <c r="Y56" s="794">
        <f t="shared" si="23"/>
        <v>0</v>
      </c>
      <c r="Z56" s="794">
        <f t="shared" si="23"/>
        <v>0</v>
      </c>
      <c r="AA56" s="794">
        <f t="shared" si="23"/>
        <v>0</v>
      </c>
      <c r="AB56" s="794">
        <f t="shared" si="23"/>
        <v>0</v>
      </c>
      <c r="AC56" s="794">
        <f t="shared" si="23"/>
        <v>0</v>
      </c>
      <c r="AD56" s="794">
        <f t="shared" si="23"/>
        <v>0</v>
      </c>
      <c r="AE56" s="794">
        <f t="shared" si="23"/>
        <v>0</v>
      </c>
      <c r="AF56" s="794">
        <f t="shared" si="23"/>
        <v>0</v>
      </c>
      <c r="AG56" s="794">
        <f t="shared" si="23"/>
        <v>0</v>
      </c>
      <c r="AH56" s="784">
        <f t="shared" si="12"/>
        <v>8.4997133999999992</v>
      </c>
    </row>
    <row r="57" spans="2:34" s="743" customFormat="1">
      <c r="B57" s="971" t="s">
        <v>239</v>
      </c>
      <c r="C57" s="794">
        <v>1.8377758700000002</v>
      </c>
      <c r="D57" s="794">
        <v>0.91888793999999996</v>
      </c>
      <c r="E57" s="794">
        <v>0.91888793999999996</v>
      </c>
      <c r="F57" s="794">
        <v>0.89591573999999996</v>
      </c>
      <c r="G57" s="794">
        <v>0.80402693999999997</v>
      </c>
      <c r="H57" s="784">
        <v>0.71213814999999991</v>
      </c>
      <c r="I57" s="794">
        <v>0.62024936000000008</v>
      </c>
      <c r="J57" s="794">
        <v>0.52836056000000009</v>
      </c>
      <c r="K57" s="794">
        <v>0.43647175999999999</v>
      </c>
      <c r="L57" s="794">
        <v>0.34458297999999998</v>
      </c>
      <c r="M57" s="794">
        <v>0.25269417999999999</v>
      </c>
      <c r="N57" s="794">
        <v>0.16080538</v>
      </c>
      <c r="O57" s="794">
        <v>6.8916600000000008E-2</v>
      </c>
      <c r="P57" s="794">
        <v>0</v>
      </c>
      <c r="Q57" s="794">
        <v>0</v>
      </c>
      <c r="R57" s="794">
        <v>0</v>
      </c>
      <c r="S57" s="794">
        <v>0</v>
      </c>
      <c r="T57" s="794">
        <v>0</v>
      </c>
      <c r="U57" s="794">
        <v>0</v>
      </c>
      <c r="V57" s="794">
        <v>0</v>
      </c>
      <c r="W57" s="794">
        <v>0</v>
      </c>
      <c r="X57" s="794">
        <v>0</v>
      </c>
      <c r="Y57" s="794">
        <v>0</v>
      </c>
      <c r="Z57" s="794">
        <v>0</v>
      </c>
      <c r="AA57" s="794">
        <v>0</v>
      </c>
      <c r="AB57" s="794">
        <v>0</v>
      </c>
      <c r="AC57" s="794">
        <v>0</v>
      </c>
      <c r="AD57" s="794">
        <v>0</v>
      </c>
      <c r="AE57" s="794">
        <v>0</v>
      </c>
      <c r="AF57" s="794">
        <v>0</v>
      </c>
      <c r="AG57" s="794">
        <v>0</v>
      </c>
      <c r="AH57" s="784">
        <f t="shared" si="12"/>
        <v>8.4997133999999992</v>
      </c>
    </row>
    <row r="58" spans="2:34" s="743" customFormat="1">
      <c r="B58" s="871" t="s">
        <v>237</v>
      </c>
      <c r="C58" s="794">
        <f>+C59</f>
        <v>0.69416635999999998</v>
      </c>
      <c r="D58" s="794">
        <f t="shared" ref="D58:AG58" si="24">+D59</f>
        <v>0.34708317999999999</v>
      </c>
      <c r="E58" s="794">
        <f t="shared" si="24"/>
        <v>0.34708317999999999</v>
      </c>
      <c r="F58" s="794">
        <f t="shared" si="24"/>
        <v>0.33840609999999999</v>
      </c>
      <c r="G58" s="794">
        <f t="shared" si="24"/>
        <v>0.30369778000000003</v>
      </c>
      <c r="H58" s="794">
        <f t="shared" si="24"/>
        <v>0.26898945999999996</v>
      </c>
      <c r="I58" s="794">
        <f t="shared" si="24"/>
        <v>0.23428114000000003</v>
      </c>
      <c r="J58" s="794">
        <f t="shared" si="24"/>
        <v>0.19957282000000001</v>
      </c>
      <c r="K58" s="794">
        <f t="shared" si="24"/>
        <v>0.16486452000000001</v>
      </c>
      <c r="L58" s="794">
        <f t="shared" si="24"/>
        <v>0.1301562</v>
      </c>
      <c r="M58" s="794">
        <f t="shared" si="24"/>
        <v>9.5447879999999999E-2</v>
      </c>
      <c r="N58" s="794">
        <f t="shared" si="24"/>
        <v>6.0739559999999998E-2</v>
      </c>
      <c r="O58" s="794">
        <f t="shared" si="24"/>
        <v>2.6031239999999997E-2</v>
      </c>
      <c r="P58" s="794">
        <f t="shared" si="24"/>
        <v>0</v>
      </c>
      <c r="Q58" s="794">
        <f t="shared" si="24"/>
        <v>0</v>
      </c>
      <c r="R58" s="794">
        <f t="shared" si="24"/>
        <v>0</v>
      </c>
      <c r="S58" s="794">
        <f t="shared" si="24"/>
        <v>0</v>
      </c>
      <c r="T58" s="794">
        <f t="shared" si="24"/>
        <v>0</v>
      </c>
      <c r="U58" s="794">
        <f t="shared" si="24"/>
        <v>0</v>
      </c>
      <c r="V58" s="794">
        <f t="shared" si="24"/>
        <v>0</v>
      </c>
      <c r="W58" s="794">
        <f t="shared" si="24"/>
        <v>0</v>
      </c>
      <c r="X58" s="794">
        <f t="shared" si="24"/>
        <v>0</v>
      </c>
      <c r="Y58" s="794">
        <f t="shared" si="24"/>
        <v>0</v>
      </c>
      <c r="Z58" s="794">
        <f t="shared" si="24"/>
        <v>0</v>
      </c>
      <c r="AA58" s="794">
        <f t="shared" si="24"/>
        <v>0</v>
      </c>
      <c r="AB58" s="794">
        <f t="shared" si="24"/>
        <v>0</v>
      </c>
      <c r="AC58" s="794">
        <f t="shared" si="24"/>
        <v>0</v>
      </c>
      <c r="AD58" s="794">
        <f t="shared" si="24"/>
        <v>0</v>
      </c>
      <c r="AE58" s="794">
        <f t="shared" si="24"/>
        <v>0</v>
      </c>
      <c r="AF58" s="794">
        <f t="shared" si="24"/>
        <v>0</v>
      </c>
      <c r="AG58" s="794">
        <f t="shared" si="24"/>
        <v>0</v>
      </c>
      <c r="AH58" s="784">
        <f t="shared" si="12"/>
        <v>3.2105194200000002</v>
      </c>
    </row>
    <row r="59" spans="2:34" s="743" customFormat="1">
      <c r="B59" s="971" t="s">
        <v>239</v>
      </c>
      <c r="C59" s="794">
        <v>0.69416635999999998</v>
      </c>
      <c r="D59" s="794">
        <v>0.34708317999999999</v>
      </c>
      <c r="E59" s="794">
        <v>0.34708317999999999</v>
      </c>
      <c r="F59" s="794">
        <v>0.33840609999999999</v>
      </c>
      <c r="G59" s="794">
        <v>0.30369778000000003</v>
      </c>
      <c r="H59" s="784">
        <v>0.26898945999999996</v>
      </c>
      <c r="I59" s="794">
        <v>0.23428114000000003</v>
      </c>
      <c r="J59" s="794">
        <v>0.19957282000000001</v>
      </c>
      <c r="K59" s="794">
        <v>0.16486452000000001</v>
      </c>
      <c r="L59" s="794">
        <v>0.1301562</v>
      </c>
      <c r="M59" s="794">
        <v>9.5447879999999999E-2</v>
      </c>
      <c r="N59" s="794">
        <v>6.0739559999999998E-2</v>
      </c>
      <c r="O59" s="794">
        <v>2.6031239999999997E-2</v>
      </c>
      <c r="P59" s="794">
        <v>0</v>
      </c>
      <c r="Q59" s="794">
        <v>0</v>
      </c>
      <c r="R59" s="794">
        <v>0</v>
      </c>
      <c r="S59" s="794">
        <v>0</v>
      </c>
      <c r="T59" s="794">
        <v>0</v>
      </c>
      <c r="U59" s="794">
        <v>0</v>
      </c>
      <c r="V59" s="794">
        <v>0</v>
      </c>
      <c r="W59" s="794">
        <v>0</v>
      </c>
      <c r="X59" s="794">
        <v>0</v>
      </c>
      <c r="Y59" s="794">
        <v>0</v>
      </c>
      <c r="Z59" s="794">
        <v>0</v>
      </c>
      <c r="AA59" s="794">
        <v>0</v>
      </c>
      <c r="AB59" s="794">
        <v>0</v>
      </c>
      <c r="AC59" s="794">
        <v>0</v>
      </c>
      <c r="AD59" s="794">
        <v>0</v>
      </c>
      <c r="AE59" s="794">
        <v>0</v>
      </c>
      <c r="AF59" s="794">
        <v>0</v>
      </c>
      <c r="AG59" s="794">
        <v>0</v>
      </c>
      <c r="AH59" s="784">
        <f t="shared" si="12"/>
        <v>3.2105194200000002</v>
      </c>
    </row>
    <row r="60" spans="2:34" s="743" customFormat="1">
      <c r="B60" s="59" t="s">
        <v>25</v>
      </c>
      <c r="C60" s="794">
        <f>+C61+C62</f>
        <v>1.9115959323267726</v>
      </c>
      <c r="D60" s="794">
        <f t="shared" ref="D60:AG60" si="25">+D61+D62</f>
        <v>3.8231918646535452</v>
      </c>
      <c r="E60" s="794">
        <f t="shared" si="25"/>
        <v>3.8231918646535452</v>
      </c>
      <c r="F60" s="794">
        <f t="shared" si="25"/>
        <v>3.7276120680327125</v>
      </c>
      <c r="G60" s="794">
        <f t="shared" si="25"/>
        <v>3.3452928814595131</v>
      </c>
      <c r="H60" s="794">
        <f t="shared" si="25"/>
        <v>2.9629736950660557</v>
      </c>
      <c r="I60" s="794">
        <f t="shared" si="25"/>
        <v>2.5806545087624699</v>
      </c>
      <c r="J60" s="794">
        <f t="shared" si="25"/>
        <v>2.198335322099398</v>
      </c>
      <c r="K60" s="794">
        <f t="shared" si="25"/>
        <v>1.8160161357059406</v>
      </c>
      <c r="L60" s="794">
        <f t="shared" si="25"/>
        <v>1.4336969492226117</v>
      </c>
      <c r="M60" s="794">
        <f t="shared" si="25"/>
        <v>1.0513777627392829</v>
      </c>
      <c r="N60" s="794">
        <f t="shared" si="25"/>
        <v>0.669058576255954</v>
      </c>
      <c r="O60" s="794">
        <f t="shared" si="25"/>
        <v>0.28673938986249664</v>
      </c>
      <c r="P60" s="794">
        <f t="shared" si="25"/>
        <v>0</v>
      </c>
      <c r="Q60" s="794">
        <f t="shared" si="25"/>
        <v>0</v>
      </c>
      <c r="R60" s="794">
        <f t="shared" si="25"/>
        <v>0</v>
      </c>
      <c r="S60" s="794">
        <f t="shared" si="25"/>
        <v>0</v>
      </c>
      <c r="T60" s="794">
        <f t="shared" si="25"/>
        <v>0</v>
      </c>
      <c r="U60" s="794">
        <f t="shared" si="25"/>
        <v>0</v>
      </c>
      <c r="V60" s="794">
        <f t="shared" si="25"/>
        <v>0</v>
      </c>
      <c r="W60" s="794">
        <f t="shared" si="25"/>
        <v>0</v>
      </c>
      <c r="X60" s="794">
        <f t="shared" si="25"/>
        <v>0</v>
      </c>
      <c r="Y60" s="794">
        <f t="shared" si="25"/>
        <v>0</v>
      </c>
      <c r="Z60" s="794">
        <f t="shared" si="25"/>
        <v>0</v>
      </c>
      <c r="AA60" s="794">
        <f t="shared" si="25"/>
        <v>0</v>
      </c>
      <c r="AB60" s="794">
        <f t="shared" si="25"/>
        <v>0</v>
      </c>
      <c r="AC60" s="794">
        <f t="shared" si="25"/>
        <v>0</v>
      </c>
      <c r="AD60" s="794">
        <f t="shared" si="25"/>
        <v>0</v>
      </c>
      <c r="AE60" s="794">
        <f t="shared" si="25"/>
        <v>0</v>
      </c>
      <c r="AF60" s="794">
        <f t="shared" si="25"/>
        <v>0</v>
      </c>
      <c r="AG60" s="794">
        <f t="shared" si="25"/>
        <v>0</v>
      </c>
      <c r="AH60" s="784">
        <f t="shared" si="12"/>
        <v>29.629736950840297</v>
      </c>
    </row>
    <row r="61" spans="2:34" s="743" customFormat="1">
      <c r="B61" s="871" t="s">
        <v>236</v>
      </c>
      <c r="C61" s="794">
        <v>1.3189361345376112</v>
      </c>
      <c r="D61" s="794">
        <v>2.6378722690752223</v>
      </c>
      <c r="E61" s="794">
        <v>2.6378722690752223</v>
      </c>
      <c r="F61" s="794">
        <v>2.5719254623887835</v>
      </c>
      <c r="G61" s="794">
        <v>2.3081382354632876</v>
      </c>
      <c r="H61" s="784">
        <v>2.0443510085377912</v>
      </c>
      <c r="I61" s="794">
        <v>1.780563781702166</v>
      </c>
      <c r="J61" s="794">
        <v>1.5167765547766694</v>
      </c>
      <c r="K61" s="794">
        <v>1.2529893278511728</v>
      </c>
      <c r="L61" s="794">
        <v>0.98920210092567629</v>
      </c>
      <c r="M61" s="794">
        <v>0.72541487400017979</v>
      </c>
      <c r="N61" s="794">
        <v>0.46162764716455468</v>
      </c>
      <c r="O61" s="794">
        <v>0.19784042023905815</v>
      </c>
      <c r="P61" s="794">
        <v>0</v>
      </c>
      <c r="Q61" s="794">
        <v>0</v>
      </c>
      <c r="R61" s="794">
        <v>0</v>
      </c>
      <c r="S61" s="794">
        <v>0</v>
      </c>
      <c r="T61" s="794">
        <v>0</v>
      </c>
      <c r="U61" s="794">
        <v>0</v>
      </c>
      <c r="V61" s="794">
        <v>0</v>
      </c>
      <c r="W61" s="794">
        <v>0</v>
      </c>
      <c r="X61" s="794">
        <v>0</v>
      </c>
      <c r="Y61" s="794">
        <v>0</v>
      </c>
      <c r="Z61" s="794">
        <v>0</v>
      </c>
      <c r="AA61" s="794">
        <v>0</v>
      </c>
      <c r="AB61" s="794">
        <v>0</v>
      </c>
      <c r="AC61" s="794">
        <v>0</v>
      </c>
      <c r="AD61" s="794">
        <v>0</v>
      </c>
      <c r="AE61" s="794">
        <v>0</v>
      </c>
      <c r="AF61" s="794">
        <v>0</v>
      </c>
      <c r="AG61" s="794">
        <v>0</v>
      </c>
      <c r="AH61" s="784">
        <f t="shared" si="12"/>
        <v>20.443510085737394</v>
      </c>
    </row>
    <row r="62" spans="2:34" s="743" customFormat="1">
      <c r="B62" s="871" t="s">
        <v>237</v>
      </c>
      <c r="C62" s="794">
        <v>0.59265979778916145</v>
      </c>
      <c r="D62" s="794">
        <v>1.1853195955783229</v>
      </c>
      <c r="E62" s="794">
        <v>1.1853195955783229</v>
      </c>
      <c r="F62" s="794">
        <v>1.1556866056439292</v>
      </c>
      <c r="G62" s="794">
        <v>1.0371546459962255</v>
      </c>
      <c r="H62" s="876">
        <v>0.91862268652826462</v>
      </c>
      <c r="I62" s="794">
        <v>0.80009072706030382</v>
      </c>
      <c r="J62" s="794">
        <v>0.68155876732272858</v>
      </c>
      <c r="K62" s="794">
        <v>0.56302680785476766</v>
      </c>
      <c r="L62" s="794">
        <v>0.44449484829693542</v>
      </c>
      <c r="M62" s="794">
        <v>0.32596288873910312</v>
      </c>
      <c r="N62" s="794">
        <v>0.20743092909139929</v>
      </c>
      <c r="O62" s="794">
        <v>8.8898969623438476E-2</v>
      </c>
      <c r="P62" s="794">
        <v>0</v>
      </c>
      <c r="Q62" s="794">
        <v>0</v>
      </c>
      <c r="R62" s="794">
        <v>0</v>
      </c>
      <c r="S62" s="794">
        <v>0</v>
      </c>
      <c r="T62" s="794">
        <v>0</v>
      </c>
      <c r="U62" s="794">
        <v>0</v>
      </c>
      <c r="V62" s="794">
        <v>0</v>
      </c>
      <c r="W62" s="794">
        <v>0</v>
      </c>
      <c r="X62" s="794">
        <v>0</v>
      </c>
      <c r="Y62" s="794">
        <v>0</v>
      </c>
      <c r="Z62" s="794">
        <v>0</v>
      </c>
      <c r="AA62" s="794">
        <v>0</v>
      </c>
      <c r="AB62" s="794">
        <v>0</v>
      </c>
      <c r="AC62" s="794">
        <v>0</v>
      </c>
      <c r="AD62" s="794">
        <v>0</v>
      </c>
      <c r="AE62" s="794">
        <v>0</v>
      </c>
      <c r="AF62" s="794">
        <v>0</v>
      </c>
      <c r="AG62" s="794">
        <v>0</v>
      </c>
      <c r="AH62" s="876">
        <f t="shared" si="12"/>
        <v>9.1862268651029009</v>
      </c>
    </row>
    <row r="63" spans="2:34" s="743" customFormat="1">
      <c r="B63" s="788" t="s">
        <v>26</v>
      </c>
      <c r="C63" s="789">
        <v>131.71299081830068</v>
      </c>
      <c r="D63" s="789">
        <v>263.42598163660136</v>
      </c>
      <c r="E63" s="789">
        <v>263.42598163660136</v>
      </c>
      <c r="F63" s="789">
        <v>263.42598163660136</v>
      </c>
      <c r="G63" s="789">
        <v>263.42598163660136</v>
      </c>
      <c r="H63" s="779">
        <v>263.42598163660136</v>
      </c>
      <c r="I63" s="789">
        <v>263.42598163660136</v>
      </c>
      <c r="J63" s="789">
        <v>263.42598163660136</v>
      </c>
      <c r="K63" s="789">
        <v>263.42598163660136</v>
      </c>
      <c r="L63" s="789">
        <v>263.42598163660136</v>
      </c>
      <c r="M63" s="789">
        <v>263.42598163660136</v>
      </c>
      <c r="N63" s="789">
        <v>263.42598163660136</v>
      </c>
      <c r="O63" s="789">
        <v>263.42598163660136</v>
      </c>
      <c r="P63" s="789">
        <v>263.42598163660136</v>
      </c>
      <c r="Q63" s="789">
        <v>263.42598163660136</v>
      </c>
      <c r="R63" s="789">
        <v>256.84033209461751</v>
      </c>
      <c r="S63" s="789">
        <v>230.49773393024475</v>
      </c>
      <c r="T63" s="789">
        <v>204.15513576587199</v>
      </c>
      <c r="U63" s="789">
        <v>177.81253760149929</v>
      </c>
      <c r="V63" s="789">
        <v>151.46993943712658</v>
      </c>
      <c r="W63" s="789">
        <v>125.12734127631677</v>
      </c>
      <c r="X63" s="789">
        <v>98.784743111944053</v>
      </c>
      <c r="Y63" s="789">
        <v>72.442144947571322</v>
      </c>
      <c r="Z63" s="789">
        <v>46.099546786761536</v>
      </c>
      <c r="AA63" s="789">
        <v>19.756948622388808</v>
      </c>
      <c r="AB63" s="789">
        <v>0</v>
      </c>
      <c r="AC63" s="789">
        <v>0</v>
      </c>
      <c r="AD63" s="789">
        <v>0</v>
      </c>
      <c r="AE63" s="789">
        <v>0</v>
      </c>
      <c r="AF63" s="789">
        <v>0</v>
      </c>
      <c r="AG63" s="789">
        <v>0</v>
      </c>
      <c r="AH63" s="779">
        <f t="shared" si="12"/>
        <v>5202.6631373050614</v>
      </c>
    </row>
    <row r="64" spans="2:34" s="743" customFormat="1">
      <c r="B64" s="788" t="s">
        <v>787</v>
      </c>
      <c r="C64" s="789">
        <v>0</v>
      </c>
      <c r="D64" s="789">
        <v>1.6873057788071799</v>
      </c>
      <c r="E64" s="789">
        <v>1.6873057788071799</v>
      </c>
      <c r="F64" s="789">
        <v>1.6873057788071799</v>
      </c>
      <c r="G64" s="789">
        <v>1.552321320208454</v>
      </c>
      <c r="H64" s="779">
        <v>1.2823524006948466</v>
      </c>
      <c r="I64" s="789">
        <v>1.0123834626519976</v>
      </c>
      <c r="J64" s="789">
        <v>0.74241454429646792</v>
      </c>
      <c r="K64" s="789">
        <v>0.47244562825709319</v>
      </c>
      <c r="L64" s="789">
        <v>0.20247668789808917</v>
      </c>
      <c r="M64" s="789">
        <v>0</v>
      </c>
      <c r="N64" s="789">
        <v>0</v>
      </c>
      <c r="O64" s="789">
        <v>0</v>
      </c>
      <c r="P64" s="789">
        <v>0</v>
      </c>
      <c r="Q64" s="789">
        <v>0</v>
      </c>
      <c r="R64" s="789">
        <v>0</v>
      </c>
      <c r="S64" s="789">
        <v>0</v>
      </c>
      <c r="T64" s="789">
        <v>0</v>
      </c>
      <c r="U64" s="789">
        <v>0</v>
      </c>
      <c r="V64" s="789">
        <v>0</v>
      </c>
      <c r="W64" s="789">
        <v>0</v>
      </c>
      <c r="X64" s="789">
        <v>0</v>
      </c>
      <c r="Y64" s="789">
        <v>0</v>
      </c>
      <c r="Z64" s="789">
        <v>0</v>
      </c>
      <c r="AA64" s="789">
        <v>0</v>
      </c>
      <c r="AB64" s="789">
        <v>0</v>
      </c>
      <c r="AC64" s="789">
        <v>0</v>
      </c>
      <c r="AD64" s="789">
        <v>0</v>
      </c>
      <c r="AE64" s="789">
        <v>0</v>
      </c>
      <c r="AF64" s="789">
        <v>0</v>
      </c>
      <c r="AG64" s="789">
        <v>0</v>
      </c>
      <c r="AH64" s="779">
        <f t="shared" si="12"/>
        <v>10.326311380428487</v>
      </c>
    </row>
    <row r="65" spans="2:34" s="743" customFormat="1">
      <c r="B65" s="790" t="s">
        <v>791</v>
      </c>
      <c r="C65" s="973">
        <v>0</v>
      </c>
      <c r="D65" s="973">
        <v>0.52339163867979155</v>
      </c>
      <c r="E65" s="973">
        <v>0.52339163867979155</v>
      </c>
      <c r="F65" s="973">
        <v>0.52339163867979155</v>
      </c>
      <c r="G65" s="973">
        <v>0.49722206137811231</v>
      </c>
      <c r="H65" s="779">
        <v>0.39254372900984369</v>
      </c>
      <c r="I65" s="973">
        <v>0.28786539664157496</v>
      </c>
      <c r="J65" s="973">
        <v>0.18318707585408225</v>
      </c>
      <c r="K65" s="973">
        <v>7.8508743485813548E-2</v>
      </c>
      <c r="L65" s="973">
        <v>0</v>
      </c>
      <c r="M65" s="973">
        <v>0</v>
      </c>
      <c r="N65" s="973">
        <v>0</v>
      </c>
      <c r="O65" s="973">
        <v>0</v>
      </c>
      <c r="P65" s="973">
        <v>0</v>
      </c>
      <c r="Q65" s="973">
        <v>0</v>
      </c>
      <c r="R65" s="973">
        <v>0</v>
      </c>
      <c r="S65" s="973">
        <v>0</v>
      </c>
      <c r="T65" s="973">
        <v>0</v>
      </c>
      <c r="U65" s="973">
        <v>0</v>
      </c>
      <c r="V65" s="973">
        <v>0</v>
      </c>
      <c r="W65" s="973">
        <v>0</v>
      </c>
      <c r="X65" s="973">
        <v>0</v>
      </c>
      <c r="Y65" s="973">
        <v>0</v>
      </c>
      <c r="Z65" s="973">
        <v>0</v>
      </c>
      <c r="AA65" s="973">
        <v>0</v>
      </c>
      <c r="AB65" s="973">
        <v>0</v>
      </c>
      <c r="AC65" s="973">
        <v>0</v>
      </c>
      <c r="AD65" s="973">
        <v>0</v>
      </c>
      <c r="AE65" s="973">
        <v>0</v>
      </c>
      <c r="AF65" s="973">
        <v>0</v>
      </c>
      <c r="AG65" s="973">
        <v>0</v>
      </c>
      <c r="AH65" s="779">
        <f t="shared" si="12"/>
        <v>3.0095019224088011</v>
      </c>
    </row>
    <row r="66" spans="2:34" s="743" customFormat="1">
      <c r="B66" s="790" t="s">
        <v>789</v>
      </c>
      <c r="C66" s="973">
        <v>0</v>
      </c>
      <c r="D66" s="973">
        <v>14.059122269832079</v>
      </c>
      <c r="E66" s="973">
        <v>28.118244539664158</v>
      </c>
      <c r="F66" s="973">
        <v>35.147805651418643</v>
      </c>
      <c r="G66" s="973">
        <v>39.834179756803699</v>
      </c>
      <c r="H66" s="779">
        <v>39.834179756803699</v>
      </c>
      <c r="I66" s="973">
        <v>39.834179756803699</v>
      </c>
      <c r="J66" s="973">
        <v>37.11821294730747</v>
      </c>
      <c r="K66" s="973">
        <v>33.49692387955993</v>
      </c>
      <c r="L66" s="973">
        <v>29.875634811812393</v>
      </c>
      <c r="M66" s="973">
        <v>26.254345744064853</v>
      </c>
      <c r="N66" s="973">
        <v>22.633056676317313</v>
      </c>
      <c r="O66" s="973">
        <v>19.011767608569773</v>
      </c>
      <c r="P66" s="973">
        <v>15.390478540822235</v>
      </c>
      <c r="Q66" s="973">
        <v>11.769189473074697</v>
      </c>
      <c r="R66" s="973">
        <v>8.1479004053271566</v>
      </c>
      <c r="S66" s="973">
        <v>4.5266113375796175</v>
      </c>
      <c r="T66" s="973">
        <v>0.90532226983207875</v>
      </c>
      <c r="U66" s="973">
        <v>0</v>
      </c>
      <c r="V66" s="973">
        <v>0</v>
      </c>
      <c r="W66" s="973">
        <v>0</v>
      </c>
      <c r="X66" s="973">
        <v>0</v>
      </c>
      <c r="Y66" s="973">
        <v>0</v>
      </c>
      <c r="Z66" s="973">
        <v>0</v>
      </c>
      <c r="AA66" s="973">
        <v>0</v>
      </c>
      <c r="AB66" s="973">
        <v>0</v>
      </c>
      <c r="AC66" s="973">
        <v>0</v>
      </c>
      <c r="AD66" s="973">
        <v>0</v>
      </c>
      <c r="AE66" s="973">
        <v>0</v>
      </c>
      <c r="AF66" s="973">
        <v>0</v>
      </c>
      <c r="AG66" s="973">
        <v>0</v>
      </c>
      <c r="AH66" s="779">
        <f t="shared" si="12"/>
        <v>405.95715542559344</v>
      </c>
    </row>
    <row r="67" spans="2:34" s="743" customFormat="1">
      <c r="B67" s="790" t="s">
        <v>788</v>
      </c>
      <c r="C67" s="973">
        <v>0</v>
      </c>
      <c r="D67" s="973">
        <v>2.5952107237984943</v>
      </c>
      <c r="E67" s="973">
        <v>3.0277458482918354</v>
      </c>
      <c r="F67" s="973">
        <v>8.6507024435437181</v>
      </c>
      <c r="G67" s="973">
        <v>13.408588766647364</v>
      </c>
      <c r="H67" s="779">
        <v>13.408588766647364</v>
      </c>
      <c r="I67" s="973">
        <v>13.408588766647364</v>
      </c>
      <c r="J67" s="973">
        <v>13.841123891140708</v>
      </c>
      <c r="K67" s="973">
        <v>13.841123891140708</v>
      </c>
      <c r="L67" s="973">
        <v>13.841123891140708</v>
      </c>
      <c r="M67" s="973">
        <v>13.149067701215982</v>
      </c>
      <c r="N67" s="973">
        <v>10.380842918355528</v>
      </c>
      <c r="O67" s="973">
        <v>7.6126181354950777</v>
      </c>
      <c r="P67" s="973">
        <v>4.8443933642154029</v>
      </c>
      <c r="Q67" s="973">
        <v>2.0761685813549509</v>
      </c>
      <c r="R67" s="973">
        <v>0</v>
      </c>
      <c r="S67" s="973">
        <v>0</v>
      </c>
      <c r="T67" s="973">
        <v>0</v>
      </c>
      <c r="U67" s="973">
        <v>0</v>
      </c>
      <c r="V67" s="973">
        <v>0</v>
      </c>
      <c r="W67" s="973">
        <v>0</v>
      </c>
      <c r="X67" s="973">
        <v>0</v>
      </c>
      <c r="Y67" s="973">
        <v>0</v>
      </c>
      <c r="Z67" s="973">
        <v>0</v>
      </c>
      <c r="AA67" s="973">
        <v>0</v>
      </c>
      <c r="AB67" s="973">
        <v>0</v>
      </c>
      <c r="AC67" s="973">
        <v>0</v>
      </c>
      <c r="AD67" s="973">
        <v>0</v>
      </c>
      <c r="AE67" s="973">
        <v>0</v>
      </c>
      <c r="AF67" s="973">
        <v>0</v>
      </c>
      <c r="AG67" s="973">
        <v>0</v>
      </c>
      <c r="AH67" s="779">
        <f t="shared" si="12"/>
        <v>134.0858876896352</v>
      </c>
    </row>
    <row r="68" spans="2:34" s="743" customFormat="1">
      <c r="B68" s="788" t="s">
        <v>790</v>
      </c>
      <c r="C68" s="973">
        <v>0</v>
      </c>
      <c r="D68" s="973">
        <v>27.317926022003476</v>
      </c>
      <c r="E68" s="973">
        <v>50.082864365952524</v>
      </c>
      <c r="F68" s="973">
        <v>54.635852044006953</v>
      </c>
      <c r="G68" s="973">
        <v>54.635852044006953</v>
      </c>
      <c r="H68" s="779">
        <v>54.635852044006953</v>
      </c>
      <c r="I68" s="973">
        <v>54.635852044006953</v>
      </c>
      <c r="J68" s="973">
        <v>53.660211823972212</v>
      </c>
      <c r="K68" s="973">
        <v>49.757650955414015</v>
      </c>
      <c r="L68" s="973">
        <v>68.782635147654887</v>
      </c>
      <c r="M68" s="973">
        <v>62.928793850607981</v>
      </c>
      <c r="N68" s="973">
        <v>57.074952576722637</v>
      </c>
      <c r="O68" s="973">
        <v>51.221111279675739</v>
      </c>
      <c r="P68" s="973">
        <v>45.367269982628834</v>
      </c>
      <c r="Q68" s="973">
        <v>39.513428697162702</v>
      </c>
      <c r="R68" s="973">
        <v>33.659587411696585</v>
      </c>
      <c r="S68" s="973">
        <v>27.805746114649683</v>
      </c>
      <c r="T68" s="973">
        <v>21.951904829183555</v>
      </c>
      <c r="U68" s="973">
        <v>16.09806354371743</v>
      </c>
      <c r="V68" s="973">
        <v>10.244222246670526</v>
      </c>
      <c r="W68" s="973">
        <v>4.3903809612044</v>
      </c>
      <c r="X68" s="973">
        <v>0</v>
      </c>
      <c r="Y68" s="973">
        <v>0</v>
      </c>
      <c r="Z68" s="973">
        <v>0</v>
      </c>
      <c r="AA68" s="973">
        <v>0</v>
      </c>
      <c r="AB68" s="973">
        <v>0</v>
      </c>
      <c r="AC68" s="973">
        <v>0</v>
      </c>
      <c r="AD68" s="973">
        <v>0</v>
      </c>
      <c r="AE68" s="973">
        <v>0</v>
      </c>
      <c r="AF68" s="973">
        <v>0</v>
      </c>
      <c r="AG68" s="973">
        <v>0</v>
      </c>
      <c r="AH68" s="779">
        <f t="shared" si="12"/>
        <v>838.40015798494517</v>
      </c>
    </row>
    <row r="69" spans="2:34" s="743" customFormat="1">
      <c r="B69" s="788" t="s">
        <v>792</v>
      </c>
      <c r="C69" s="973">
        <v>0</v>
      </c>
      <c r="D69" s="973">
        <v>2.1551194441227559</v>
      </c>
      <c r="E69" s="973">
        <v>2.5143060335842495</v>
      </c>
      <c r="F69" s="973">
        <v>7.1837315112912563</v>
      </c>
      <c r="G69" s="973">
        <v>10.653147272727271</v>
      </c>
      <c r="H69" s="779">
        <v>10.840903902721481</v>
      </c>
      <c r="I69" s="973">
        <v>10.640902281412854</v>
      </c>
      <c r="J69" s="973">
        <v>10.102122420382164</v>
      </c>
      <c r="K69" s="973">
        <v>9.5633425593514776</v>
      </c>
      <c r="L69" s="973">
        <v>9.0245626983207874</v>
      </c>
      <c r="M69" s="973">
        <v>8.4857828372900972</v>
      </c>
      <c r="N69" s="973">
        <v>7.9470029646786333</v>
      </c>
      <c r="O69" s="973">
        <v>7.408223103647944</v>
      </c>
      <c r="P69" s="973">
        <v>6.8694432426172547</v>
      </c>
      <c r="Q69" s="973">
        <v>6.3306633815865663</v>
      </c>
      <c r="R69" s="973">
        <v>5.7918835205558761</v>
      </c>
      <c r="S69" s="973">
        <v>5.2531036479444113</v>
      </c>
      <c r="T69" s="973">
        <v>4.7143237984944992</v>
      </c>
      <c r="U69" s="973">
        <v>4.1755439258830336</v>
      </c>
      <c r="V69" s="973">
        <v>3.6367640648523447</v>
      </c>
      <c r="W69" s="973">
        <v>3.0979842038216558</v>
      </c>
      <c r="X69" s="973">
        <v>2.559204342790967</v>
      </c>
      <c r="Y69" s="973">
        <v>2.0204244817602777</v>
      </c>
      <c r="Z69" s="973">
        <v>1.4816446091488129</v>
      </c>
      <c r="AA69" s="973">
        <v>0.94286475969889971</v>
      </c>
      <c r="AB69" s="973">
        <v>0.4040848870874349</v>
      </c>
      <c r="AC69" s="973">
        <v>0</v>
      </c>
      <c r="AD69" s="973">
        <v>0</v>
      </c>
      <c r="AE69" s="973">
        <v>0</v>
      </c>
      <c r="AF69" s="973">
        <v>0</v>
      </c>
      <c r="AG69" s="973">
        <v>0</v>
      </c>
      <c r="AH69" s="779">
        <f t="shared" si="12"/>
        <v>143.79707989577298</v>
      </c>
    </row>
    <row r="70" spans="2:34" s="743" customFormat="1">
      <c r="B70" s="788" t="s">
        <v>780</v>
      </c>
      <c r="C70" s="973">
        <v>0</v>
      </c>
      <c r="D70" s="973">
        <v>26.350287100000003</v>
      </c>
      <c r="E70" s="973">
        <v>26.350287100000003</v>
      </c>
      <c r="F70" s="973">
        <v>26.350287100000003</v>
      </c>
      <c r="G70" s="973">
        <v>25.032772749999999</v>
      </c>
      <c r="H70" s="779">
        <v>19.762715329999999</v>
      </c>
      <c r="I70" s="973">
        <v>14.49265791</v>
      </c>
      <c r="J70" s="973">
        <v>9.2226004899999996</v>
      </c>
      <c r="K70" s="973">
        <v>3.9525430700000004</v>
      </c>
      <c r="L70" s="973">
        <v>0</v>
      </c>
      <c r="M70" s="973">
        <v>0</v>
      </c>
      <c r="N70" s="973">
        <v>0</v>
      </c>
      <c r="O70" s="973">
        <v>0</v>
      </c>
      <c r="P70" s="973">
        <v>0</v>
      </c>
      <c r="Q70" s="973">
        <v>0</v>
      </c>
      <c r="R70" s="973">
        <v>0</v>
      </c>
      <c r="S70" s="973">
        <v>0</v>
      </c>
      <c r="T70" s="973">
        <v>0</v>
      </c>
      <c r="U70" s="973">
        <v>0</v>
      </c>
      <c r="V70" s="973">
        <v>0</v>
      </c>
      <c r="W70" s="973">
        <v>0</v>
      </c>
      <c r="X70" s="973">
        <v>0</v>
      </c>
      <c r="Y70" s="973">
        <v>0</v>
      </c>
      <c r="Z70" s="973">
        <v>0</v>
      </c>
      <c r="AA70" s="973">
        <v>0</v>
      </c>
      <c r="AB70" s="973">
        <v>0</v>
      </c>
      <c r="AC70" s="973">
        <v>0</v>
      </c>
      <c r="AD70" s="973">
        <v>0</v>
      </c>
      <c r="AE70" s="973">
        <v>0</v>
      </c>
      <c r="AF70" s="973">
        <v>0</v>
      </c>
      <c r="AG70" s="973">
        <v>0</v>
      </c>
      <c r="AH70" s="779">
        <f t="shared" si="12"/>
        <v>151.51415084999996</v>
      </c>
    </row>
    <row r="71" spans="2:34" s="743" customFormat="1">
      <c r="B71" s="788" t="s">
        <v>778</v>
      </c>
      <c r="C71" s="973">
        <v>0</v>
      </c>
      <c r="D71" s="973">
        <v>228.10130534000001</v>
      </c>
      <c r="E71" s="973">
        <v>441.94627910000003</v>
      </c>
      <c r="F71" s="973">
        <v>484.71527383999995</v>
      </c>
      <c r="G71" s="973">
        <v>570.25326336000001</v>
      </c>
      <c r="H71" s="779">
        <v>570.25326336000001</v>
      </c>
      <c r="I71" s="973">
        <v>570.25326336000001</v>
      </c>
      <c r="J71" s="973">
        <v>531.37235903999999</v>
      </c>
      <c r="K71" s="973">
        <v>479.53115327999996</v>
      </c>
      <c r="L71" s="973">
        <v>427.68994751999998</v>
      </c>
      <c r="M71" s="973">
        <v>375.84874176</v>
      </c>
      <c r="N71" s="973">
        <v>324.00753600000002</v>
      </c>
      <c r="O71" s="973">
        <v>272.16633024000004</v>
      </c>
      <c r="P71" s="973">
        <v>220.32512448</v>
      </c>
      <c r="Q71" s="973">
        <v>168.48391871999999</v>
      </c>
      <c r="R71" s="973">
        <v>116.64271296000001</v>
      </c>
      <c r="S71" s="973">
        <v>64.801507200000003</v>
      </c>
      <c r="T71" s="973">
        <v>12.96030144</v>
      </c>
      <c r="U71" s="973">
        <v>0</v>
      </c>
      <c r="V71" s="973">
        <v>0</v>
      </c>
      <c r="W71" s="973">
        <v>0</v>
      </c>
      <c r="X71" s="973">
        <v>0</v>
      </c>
      <c r="Y71" s="973">
        <v>0</v>
      </c>
      <c r="Z71" s="973">
        <v>0</v>
      </c>
      <c r="AA71" s="973">
        <v>0</v>
      </c>
      <c r="AB71" s="973">
        <v>0</v>
      </c>
      <c r="AC71" s="973">
        <v>0</v>
      </c>
      <c r="AD71" s="973">
        <v>0</v>
      </c>
      <c r="AE71" s="973">
        <v>0</v>
      </c>
      <c r="AF71" s="973">
        <v>0</v>
      </c>
      <c r="AG71" s="973">
        <v>0</v>
      </c>
      <c r="AH71" s="779">
        <f t="shared" si="12"/>
        <v>5859.3522809999995</v>
      </c>
    </row>
    <row r="72" spans="2:34" s="743" customFormat="1">
      <c r="B72" s="788" t="s">
        <v>776</v>
      </c>
      <c r="C72" s="973">
        <v>0</v>
      </c>
      <c r="D72" s="973">
        <v>80.453060260000001</v>
      </c>
      <c r="E72" s="973">
        <v>80.453060260000001</v>
      </c>
      <c r="F72" s="973">
        <v>120.67959040000001</v>
      </c>
      <c r="G72" s="973">
        <v>111.02522316</v>
      </c>
      <c r="H72" s="779">
        <v>91.716488699999985</v>
      </c>
      <c r="I72" s="973">
        <v>72.407754240000003</v>
      </c>
      <c r="J72" s="973">
        <v>123.89771281</v>
      </c>
      <c r="K72" s="973">
        <v>78.843999060000002</v>
      </c>
      <c r="L72" s="973">
        <v>33.790285310000002</v>
      </c>
      <c r="M72" s="973">
        <v>0</v>
      </c>
      <c r="N72" s="973">
        <v>0</v>
      </c>
      <c r="O72" s="973">
        <v>0</v>
      </c>
      <c r="P72" s="973">
        <v>0</v>
      </c>
      <c r="Q72" s="973">
        <v>0</v>
      </c>
      <c r="R72" s="973">
        <v>0</v>
      </c>
      <c r="S72" s="973">
        <v>0</v>
      </c>
      <c r="T72" s="973">
        <v>0</v>
      </c>
      <c r="U72" s="973">
        <v>0</v>
      </c>
      <c r="V72" s="973">
        <v>0</v>
      </c>
      <c r="W72" s="973">
        <v>0</v>
      </c>
      <c r="X72" s="973">
        <v>0</v>
      </c>
      <c r="Y72" s="973">
        <v>0</v>
      </c>
      <c r="Z72" s="973">
        <v>0</v>
      </c>
      <c r="AA72" s="973">
        <v>0</v>
      </c>
      <c r="AB72" s="973">
        <v>0</v>
      </c>
      <c r="AC72" s="973">
        <v>0</v>
      </c>
      <c r="AD72" s="973">
        <v>0</v>
      </c>
      <c r="AE72" s="973">
        <v>0</v>
      </c>
      <c r="AF72" s="973">
        <v>0</v>
      </c>
      <c r="AG72" s="973">
        <v>0</v>
      </c>
      <c r="AH72" s="779">
        <f t="shared" si="12"/>
        <v>793.2671742</v>
      </c>
    </row>
    <row r="73" spans="2:34" s="743" customFormat="1">
      <c r="B73" s="788" t="s">
        <v>777</v>
      </c>
      <c r="C73" s="973">
        <v>0</v>
      </c>
      <c r="D73" s="973">
        <v>230.64432521999998</v>
      </c>
      <c r="E73" s="973">
        <v>307.52576696</v>
      </c>
      <c r="F73" s="973">
        <v>743.18727014000001</v>
      </c>
      <c r="G73" s="973">
        <v>845.69585912000002</v>
      </c>
      <c r="H73" s="779">
        <v>845.69585912000002</v>
      </c>
      <c r="I73" s="973">
        <v>845.69585912000002</v>
      </c>
      <c r="J73" s="973">
        <v>973.83159536000005</v>
      </c>
      <c r="K73" s="973">
        <v>1025.08588986</v>
      </c>
      <c r="L73" s="973">
        <v>1025.08588986</v>
      </c>
      <c r="M73" s="973">
        <v>973.83159536000005</v>
      </c>
      <c r="N73" s="973">
        <v>768.81441739000002</v>
      </c>
      <c r="O73" s="973">
        <v>563.79723941999998</v>
      </c>
      <c r="P73" s="973">
        <v>358.78006145000001</v>
      </c>
      <c r="Q73" s="973">
        <v>153.76288348</v>
      </c>
      <c r="R73" s="973">
        <v>0</v>
      </c>
      <c r="S73" s="973">
        <v>0</v>
      </c>
      <c r="T73" s="973">
        <v>0</v>
      </c>
      <c r="U73" s="973">
        <v>0</v>
      </c>
      <c r="V73" s="973">
        <v>0</v>
      </c>
      <c r="W73" s="973">
        <v>0</v>
      </c>
      <c r="X73" s="973">
        <v>0</v>
      </c>
      <c r="Y73" s="973">
        <v>0</v>
      </c>
      <c r="Z73" s="973">
        <v>0</v>
      </c>
      <c r="AA73" s="973">
        <v>0</v>
      </c>
      <c r="AB73" s="973">
        <v>0</v>
      </c>
      <c r="AC73" s="973">
        <v>0</v>
      </c>
      <c r="AD73" s="973">
        <v>0</v>
      </c>
      <c r="AE73" s="973">
        <v>0</v>
      </c>
      <c r="AF73" s="973">
        <v>0</v>
      </c>
      <c r="AG73" s="973">
        <v>0</v>
      </c>
      <c r="AH73" s="779">
        <f t="shared" si="12"/>
        <v>9661.4345118599995</v>
      </c>
    </row>
    <row r="74" spans="2:34" s="743" customFormat="1">
      <c r="B74" s="790" t="s">
        <v>779</v>
      </c>
      <c r="C74" s="973">
        <v>0</v>
      </c>
      <c r="D74" s="973">
        <v>262.05278197999996</v>
      </c>
      <c r="E74" s="973">
        <v>366.87389475999998</v>
      </c>
      <c r="F74" s="973">
        <v>366.87389475999998</v>
      </c>
      <c r="G74" s="973">
        <v>366.87389475999998</v>
      </c>
      <c r="H74" s="779">
        <v>366.87389475999998</v>
      </c>
      <c r="I74" s="973">
        <v>366.87389475999998</v>
      </c>
      <c r="J74" s="973">
        <v>360.32257521000002</v>
      </c>
      <c r="K74" s="973">
        <v>334.11729701000002</v>
      </c>
      <c r="L74" s="973">
        <v>428.87745478999994</v>
      </c>
      <c r="M74" s="973">
        <v>392.37724587000002</v>
      </c>
      <c r="N74" s="973">
        <v>355.87703695000005</v>
      </c>
      <c r="O74" s="973">
        <v>319.37682802999996</v>
      </c>
      <c r="P74" s="973">
        <v>282.87661911000004</v>
      </c>
      <c r="Q74" s="973">
        <v>246.37641019</v>
      </c>
      <c r="R74" s="973">
        <v>209.87620126999997</v>
      </c>
      <c r="S74" s="973">
        <v>173.37599235000002</v>
      </c>
      <c r="T74" s="973">
        <v>136.87578343000001</v>
      </c>
      <c r="U74" s="973">
        <v>100.37557452999999</v>
      </c>
      <c r="V74" s="973">
        <v>63.875365610000003</v>
      </c>
      <c r="W74" s="973">
        <v>27.375156690000001</v>
      </c>
      <c r="X74" s="973">
        <v>0</v>
      </c>
      <c r="Y74" s="973">
        <v>0</v>
      </c>
      <c r="Z74" s="973">
        <v>0</v>
      </c>
      <c r="AA74" s="973">
        <v>0</v>
      </c>
      <c r="AB74" s="973">
        <v>0</v>
      </c>
      <c r="AC74" s="973">
        <v>0</v>
      </c>
      <c r="AD74" s="973">
        <v>0</v>
      </c>
      <c r="AE74" s="973">
        <v>0</v>
      </c>
      <c r="AF74" s="973">
        <v>0</v>
      </c>
      <c r="AG74" s="973">
        <v>0</v>
      </c>
      <c r="AH74" s="779">
        <f t="shared" si="12"/>
        <v>5528.3777968200002</v>
      </c>
    </row>
    <row r="75" spans="2:34" s="743" customFormat="1">
      <c r="B75" s="788" t="s">
        <v>781</v>
      </c>
      <c r="C75" s="973">
        <v>0</v>
      </c>
      <c r="D75" s="973">
        <v>23.534967640000001</v>
      </c>
      <c r="E75" s="973">
        <v>31.37995686</v>
      </c>
      <c r="F75" s="973">
        <v>75.834895739999993</v>
      </c>
      <c r="G75" s="973">
        <v>85.314257710000007</v>
      </c>
      <c r="H75" s="779">
        <v>81.391763109999999</v>
      </c>
      <c r="I75" s="973">
        <v>77.469268499999998</v>
      </c>
      <c r="J75" s="973">
        <v>78.004154129999989</v>
      </c>
      <c r="K75" s="973">
        <v>84.393065789999994</v>
      </c>
      <c r="L75" s="973">
        <v>79.638526889999994</v>
      </c>
      <c r="M75" s="973">
        <v>74.883987969999993</v>
      </c>
      <c r="N75" s="973">
        <v>70.129449049999991</v>
      </c>
      <c r="O75" s="973">
        <v>65.374910129999989</v>
      </c>
      <c r="P75" s="973">
        <v>60.620371209999995</v>
      </c>
      <c r="Q75" s="973">
        <v>55.865832290000007</v>
      </c>
      <c r="R75" s="973">
        <v>51.111293370000006</v>
      </c>
      <c r="S75" s="973">
        <v>46.356754450000004</v>
      </c>
      <c r="T75" s="973">
        <v>41.602215530000002</v>
      </c>
      <c r="U75" s="973">
        <v>36.847676610000001</v>
      </c>
      <c r="V75" s="973">
        <v>32.093137710000001</v>
      </c>
      <c r="W75" s="973">
        <v>27.338598789999999</v>
      </c>
      <c r="X75" s="973">
        <v>22.584059870000001</v>
      </c>
      <c r="Y75" s="973">
        <v>17.829520949999999</v>
      </c>
      <c r="Z75" s="973">
        <v>13.074982030000001</v>
      </c>
      <c r="AA75" s="973">
        <v>8.3204431099999994</v>
      </c>
      <c r="AB75" s="973">
        <v>3.5659041899999999</v>
      </c>
      <c r="AC75" s="973">
        <v>0</v>
      </c>
      <c r="AD75" s="973">
        <v>0</v>
      </c>
      <c r="AE75" s="973">
        <v>0</v>
      </c>
      <c r="AF75" s="973">
        <v>0</v>
      </c>
      <c r="AG75" s="973">
        <v>0</v>
      </c>
      <c r="AH75" s="779">
        <f t="shared" si="12"/>
        <v>1244.55999363</v>
      </c>
    </row>
    <row r="76" spans="2:34" s="743" customFormat="1">
      <c r="B76" s="788" t="s">
        <v>786</v>
      </c>
      <c r="C76" s="973">
        <v>0</v>
      </c>
      <c r="D76" s="973">
        <v>21.94279804</v>
      </c>
      <c r="E76" s="973">
        <v>21.94279804</v>
      </c>
      <c r="F76" s="973">
        <v>21.94279804</v>
      </c>
      <c r="G76" s="973">
        <v>20.845658140000001</v>
      </c>
      <c r="H76" s="779">
        <v>16.45709853</v>
      </c>
      <c r="I76" s="973">
        <v>12.06853892</v>
      </c>
      <c r="J76" s="973">
        <v>7.6799793200000002</v>
      </c>
      <c r="K76" s="973">
        <v>3.2914196999999996</v>
      </c>
      <c r="L76" s="973">
        <v>0</v>
      </c>
      <c r="M76" s="973">
        <v>0</v>
      </c>
      <c r="N76" s="973">
        <v>0</v>
      </c>
      <c r="O76" s="973">
        <v>0</v>
      </c>
      <c r="P76" s="973">
        <v>0</v>
      </c>
      <c r="Q76" s="973">
        <v>0</v>
      </c>
      <c r="R76" s="973">
        <v>0</v>
      </c>
      <c r="S76" s="973">
        <v>0</v>
      </c>
      <c r="T76" s="973">
        <v>0</v>
      </c>
      <c r="U76" s="973">
        <v>0</v>
      </c>
      <c r="V76" s="973">
        <v>0</v>
      </c>
      <c r="W76" s="973">
        <v>0</v>
      </c>
      <c r="X76" s="973">
        <v>0</v>
      </c>
      <c r="Y76" s="973">
        <v>0</v>
      </c>
      <c r="Z76" s="973">
        <v>0</v>
      </c>
      <c r="AA76" s="973">
        <v>0</v>
      </c>
      <c r="AB76" s="973">
        <v>0</v>
      </c>
      <c r="AC76" s="973">
        <v>0</v>
      </c>
      <c r="AD76" s="973">
        <v>0</v>
      </c>
      <c r="AE76" s="973">
        <v>0</v>
      </c>
      <c r="AF76" s="973">
        <v>0</v>
      </c>
      <c r="AG76" s="973">
        <v>0</v>
      </c>
      <c r="AH76" s="779">
        <f t="shared" si="12"/>
        <v>126.17108872999999</v>
      </c>
    </row>
    <row r="77" spans="2:34" s="743" customFormat="1">
      <c r="B77" s="790" t="s">
        <v>784</v>
      </c>
      <c r="C77" s="974">
        <v>0</v>
      </c>
      <c r="D77" s="974">
        <v>144.33314158000002</v>
      </c>
      <c r="E77" s="974">
        <v>279.64546181999998</v>
      </c>
      <c r="F77" s="974">
        <v>306.70792585999999</v>
      </c>
      <c r="G77" s="974">
        <v>360.83285395999997</v>
      </c>
      <c r="H77" s="779">
        <v>360.83285395999997</v>
      </c>
      <c r="I77" s="974">
        <v>360.83285395999997</v>
      </c>
      <c r="J77" s="974">
        <v>336.23061389999998</v>
      </c>
      <c r="K77" s="974">
        <v>303.42762718</v>
      </c>
      <c r="L77" s="974">
        <v>270.62464045999997</v>
      </c>
      <c r="M77" s="974">
        <v>237.82165374000002</v>
      </c>
      <c r="N77" s="974">
        <v>205.01866701999998</v>
      </c>
      <c r="O77" s="974">
        <v>172.2156803</v>
      </c>
      <c r="P77" s="974">
        <v>139.41269356999999</v>
      </c>
      <c r="Q77" s="974">
        <v>106.60970684</v>
      </c>
      <c r="R77" s="974">
        <v>73.806720120000008</v>
      </c>
      <c r="S77" s="974">
        <v>41.003733400000002</v>
      </c>
      <c r="T77" s="974">
        <v>8.20074668</v>
      </c>
      <c r="U77" s="974">
        <v>0</v>
      </c>
      <c r="V77" s="974">
        <v>0</v>
      </c>
      <c r="W77" s="974">
        <v>0</v>
      </c>
      <c r="X77" s="974">
        <v>0</v>
      </c>
      <c r="Y77" s="974">
        <v>0</v>
      </c>
      <c r="Z77" s="974">
        <v>0</v>
      </c>
      <c r="AA77" s="974">
        <v>0</v>
      </c>
      <c r="AB77" s="974">
        <v>0</v>
      </c>
      <c r="AC77" s="974">
        <v>0</v>
      </c>
      <c r="AD77" s="974">
        <v>0</v>
      </c>
      <c r="AE77" s="974">
        <v>0</v>
      </c>
      <c r="AF77" s="974">
        <v>0</v>
      </c>
      <c r="AG77" s="974">
        <v>0</v>
      </c>
      <c r="AH77" s="779">
        <f t="shared" si="12"/>
        <v>3707.5575743499999</v>
      </c>
    </row>
    <row r="78" spans="2:34" s="743" customFormat="1">
      <c r="B78" s="790" t="s">
        <v>782</v>
      </c>
      <c r="C78" s="974">
        <v>0</v>
      </c>
      <c r="D78" s="974">
        <v>67.587785120000007</v>
      </c>
      <c r="E78" s="974">
        <v>67.587785120000007</v>
      </c>
      <c r="F78" s="974">
        <v>101.38167768000001</v>
      </c>
      <c r="G78" s="974">
        <v>93.271143469999998</v>
      </c>
      <c r="H78" s="779">
        <v>77.050075030000002</v>
      </c>
      <c r="I78" s="974">
        <v>60.82900661</v>
      </c>
      <c r="J78" s="974">
        <v>104.08518907999999</v>
      </c>
      <c r="K78" s="974">
        <v>66.236029420000008</v>
      </c>
      <c r="L78" s="974">
        <v>28.386869749999999</v>
      </c>
      <c r="M78" s="974">
        <v>0</v>
      </c>
      <c r="N78" s="974">
        <v>0</v>
      </c>
      <c r="O78" s="974">
        <v>0</v>
      </c>
      <c r="P78" s="974">
        <v>0</v>
      </c>
      <c r="Q78" s="974">
        <v>0</v>
      </c>
      <c r="R78" s="974">
        <v>0</v>
      </c>
      <c r="S78" s="974">
        <v>0</v>
      </c>
      <c r="T78" s="974">
        <v>0</v>
      </c>
      <c r="U78" s="974">
        <v>0</v>
      </c>
      <c r="V78" s="974">
        <v>0</v>
      </c>
      <c r="W78" s="974">
        <v>0</v>
      </c>
      <c r="X78" s="974">
        <v>0</v>
      </c>
      <c r="Y78" s="974">
        <v>0</v>
      </c>
      <c r="Z78" s="974">
        <v>0</v>
      </c>
      <c r="AA78" s="974">
        <v>0</v>
      </c>
      <c r="AB78" s="974">
        <v>0</v>
      </c>
      <c r="AC78" s="974">
        <v>0</v>
      </c>
      <c r="AD78" s="974">
        <v>0</v>
      </c>
      <c r="AE78" s="974">
        <v>0</v>
      </c>
      <c r="AF78" s="974">
        <v>0</v>
      </c>
      <c r="AG78" s="974">
        <v>0</v>
      </c>
      <c r="AH78" s="779">
        <f t="shared" si="12"/>
        <v>666.41556128000002</v>
      </c>
    </row>
    <row r="79" spans="2:34" s="743" customFormat="1">
      <c r="B79" s="788" t="s">
        <v>783</v>
      </c>
      <c r="C79" s="973">
        <v>0</v>
      </c>
      <c r="D79" s="973">
        <v>214.53607561999999</v>
      </c>
      <c r="E79" s="973">
        <v>286.04810082</v>
      </c>
      <c r="F79" s="973">
        <v>691.28291032000004</v>
      </c>
      <c r="G79" s="973">
        <v>786.63227726000002</v>
      </c>
      <c r="H79" s="779">
        <v>786.63227726000002</v>
      </c>
      <c r="I79" s="973">
        <v>786.63227726000002</v>
      </c>
      <c r="J79" s="973">
        <v>905.81898594000006</v>
      </c>
      <c r="K79" s="973">
        <v>953.49366939999993</v>
      </c>
      <c r="L79" s="973">
        <v>953.49366939999993</v>
      </c>
      <c r="M79" s="973">
        <v>905.81898593000005</v>
      </c>
      <c r="N79" s="973">
        <v>715.12025204999998</v>
      </c>
      <c r="O79" s="973">
        <v>524.42151817000001</v>
      </c>
      <c r="P79" s="973">
        <v>333.72278428999994</v>
      </c>
      <c r="Q79" s="973">
        <v>143.02405041</v>
      </c>
      <c r="R79" s="973">
        <v>0</v>
      </c>
      <c r="S79" s="973">
        <v>0</v>
      </c>
      <c r="T79" s="973">
        <v>0</v>
      </c>
      <c r="U79" s="973">
        <v>0</v>
      </c>
      <c r="V79" s="973">
        <v>0</v>
      </c>
      <c r="W79" s="973">
        <v>0</v>
      </c>
      <c r="X79" s="973">
        <v>0</v>
      </c>
      <c r="Y79" s="973">
        <v>0</v>
      </c>
      <c r="Z79" s="973">
        <v>0</v>
      </c>
      <c r="AA79" s="973">
        <v>0</v>
      </c>
      <c r="AB79" s="973">
        <v>0</v>
      </c>
      <c r="AC79" s="973">
        <v>0</v>
      </c>
      <c r="AD79" s="973">
        <v>0</v>
      </c>
      <c r="AE79" s="973">
        <v>0</v>
      </c>
      <c r="AF79" s="973">
        <v>0</v>
      </c>
      <c r="AG79" s="973">
        <v>0</v>
      </c>
      <c r="AH79" s="779">
        <f t="shared" si="12"/>
        <v>8986.6778341299996</v>
      </c>
    </row>
    <row r="80" spans="2:34" s="743" customFormat="1">
      <c r="B80" s="788" t="s">
        <v>785</v>
      </c>
      <c r="C80" s="973">
        <v>0</v>
      </c>
      <c r="D80" s="973">
        <v>37.502675719999999</v>
      </c>
      <c r="E80" s="973">
        <v>52.503746020000001</v>
      </c>
      <c r="F80" s="973">
        <v>52.503746020000001</v>
      </c>
      <c r="G80" s="973">
        <v>52.503746020000001</v>
      </c>
      <c r="H80" s="779">
        <v>52.503746020000001</v>
      </c>
      <c r="I80" s="973">
        <v>52.503746020000001</v>
      </c>
      <c r="J80" s="973">
        <v>51.566179120000008</v>
      </c>
      <c r="K80" s="973">
        <v>47.815911549999996</v>
      </c>
      <c r="L80" s="973">
        <v>61.377146969999998</v>
      </c>
      <c r="M80" s="973">
        <v>56.153559990000005</v>
      </c>
      <c r="N80" s="973">
        <v>50.929973009999998</v>
      </c>
      <c r="O80" s="973">
        <v>45.706386039999998</v>
      </c>
      <c r="P80" s="973">
        <v>40.482799060000005</v>
      </c>
      <c r="Q80" s="973">
        <v>35.259212079999998</v>
      </c>
      <c r="R80" s="973">
        <v>30.035625109999998</v>
      </c>
      <c r="S80" s="973">
        <v>24.812038129999998</v>
      </c>
      <c r="T80" s="973">
        <v>19.588451160000002</v>
      </c>
      <c r="U80" s="973">
        <v>14.36486418</v>
      </c>
      <c r="V80" s="973">
        <v>9.1412771999999993</v>
      </c>
      <c r="W80" s="973">
        <v>3.9176902300000003</v>
      </c>
      <c r="X80" s="973">
        <v>0</v>
      </c>
      <c r="Y80" s="973">
        <v>0</v>
      </c>
      <c r="Z80" s="973">
        <v>0</v>
      </c>
      <c r="AA80" s="973">
        <v>0</v>
      </c>
      <c r="AB80" s="973">
        <v>0</v>
      </c>
      <c r="AC80" s="973">
        <v>0</v>
      </c>
      <c r="AD80" s="973">
        <v>0</v>
      </c>
      <c r="AE80" s="973">
        <v>0</v>
      </c>
      <c r="AF80" s="973">
        <v>0</v>
      </c>
      <c r="AG80" s="973">
        <v>0</v>
      </c>
      <c r="AH80" s="779">
        <f t="shared" si="12"/>
        <v>791.17251965000003</v>
      </c>
    </row>
    <row r="81" spans="2:34" s="743" customFormat="1">
      <c r="B81" s="788" t="s">
        <v>499</v>
      </c>
      <c r="C81" s="973">
        <v>0.66592099999999999</v>
      </c>
      <c r="D81" s="973">
        <v>0.33296049999999999</v>
      </c>
      <c r="E81" s="973">
        <v>0.33296049999999999</v>
      </c>
      <c r="F81" s="973">
        <v>0.33296049999999999</v>
      </c>
      <c r="G81" s="973">
        <v>0.33296049999999999</v>
      </c>
      <c r="H81" s="779">
        <v>0.33296049999999999</v>
      </c>
      <c r="I81" s="973">
        <v>0.33296049999999999</v>
      </c>
      <c r="J81" s="973">
        <v>0.33296049999999999</v>
      </c>
      <c r="K81" s="973">
        <v>0.33296049999999999</v>
      </c>
      <c r="L81" s="973">
        <v>0.33296049999999999</v>
      </c>
      <c r="M81" s="973">
        <v>0.33296049999999999</v>
      </c>
      <c r="N81" s="973">
        <v>0.33296049999999999</v>
      </c>
      <c r="O81" s="973">
        <v>0.33296049999999999</v>
      </c>
      <c r="P81" s="973">
        <v>0.33296049999999999</v>
      </c>
      <c r="Q81" s="973">
        <v>0.27802202000000004</v>
      </c>
      <c r="R81" s="973">
        <v>0.16814504999999999</v>
      </c>
      <c r="S81" s="973">
        <v>5.6603279999999999E-2</v>
      </c>
      <c r="T81" s="973">
        <v>0</v>
      </c>
      <c r="U81" s="973">
        <v>0</v>
      </c>
      <c r="V81" s="973">
        <v>0</v>
      </c>
      <c r="W81" s="973">
        <v>0</v>
      </c>
      <c r="X81" s="973">
        <v>0</v>
      </c>
      <c r="Y81" s="973">
        <v>0</v>
      </c>
      <c r="Z81" s="973">
        <v>0</v>
      </c>
      <c r="AA81" s="973">
        <v>0</v>
      </c>
      <c r="AB81" s="973">
        <v>0</v>
      </c>
      <c r="AC81" s="973">
        <v>0</v>
      </c>
      <c r="AD81" s="973">
        <v>0</v>
      </c>
      <c r="AE81" s="973">
        <v>0</v>
      </c>
      <c r="AF81" s="973">
        <v>0</v>
      </c>
      <c r="AG81" s="973">
        <v>0</v>
      </c>
      <c r="AH81" s="779">
        <f t="shared" si="12"/>
        <v>5.4971778500000008</v>
      </c>
    </row>
    <row r="82" spans="2:34" s="743" customFormat="1">
      <c r="B82" s="788" t="s">
        <v>498</v>
      </c>
      <c r="C82" s="973">
        <v>0.24067592000000002</v>
      </c>
      <c r="D82" s="973">
        <v>0.12033796000000001</v>
      </c>
      <c r="E82" s="973">
        <v>0.10048219</v>
      </c>
      <c r="F82" s="973">
        <v>6.0770660000000004E-2</v>
      </c>
      <c r="G82" s="973">
        <v>2.0457450000000002E-2</v>
      </c>
      <c r="H82" s="779">
        <v>0</v>
      </c>
      <c r="I82" s="973">
        <v>0</v>
      </c>
      <c r="J82" s="973">
        <v>0</v>
      </c>
      <c r="K82" s="973">
        <v>0</v>
      </c>
      <c r="L82" s="973">
        <v>0</v>
      </c>
      <c r="M82" s="973">
        <v>0</v>
      </c>
      <c r="N82" s="973">
        <v>0</v>
      </c>
      <c r="O82" s="973">
        <v>0</v>
      </c>
      <c r="P82" s="973">
        <v>0</v>
      </c>
      <c r="Q82" s="973">
        <v>0</v>
      </c>
      <c r="R82" s="973">
        <v>0</v>
      </c>
      <c r="S82" s="973">
        <v>0</v>
      </c>
      <c r="T82" s="973">
        <v>0</v>
      </c>
      <c r="U82" s="973">
        <v>0</v>
      </c>
      <c r="V82" s="973">
        <v>0</v>
      </c>
      <c r="W82" s="973">
        <v>0</v>
      </c>
      <c r="X82" s="973">
        <v>0</v>
      </c>
      <c r="Y82" s="973">
        <v>0</v>
      </c>
      <c r="Z82" s="973">
        <v>0</v>
      </c>
      <c r="AA82" s="973">
        <v>0</v>
      </c>
      <c r="AB82" s="973">
        <v>0</v>
      </c>
      <c r="AC82" s="973">
        <v>0</v>
      </c>
      <c r="AD82" s="973">
        <v>0</v>
      </c>
      <c r="AE82" s="973">
        <v>0</v>
      </c>
      <c r="AF82" s="973">
        <v>0</v>
      </c>
      <c r="AG82" s="973">
        <v>0</v>
      </c>
      <c r="AH82" s="779">
        <f t="shared" si="12"/>
        <v>0.54272418</v>
      </c>
    </row>
    <row r="83" spans="2:34" s="743" customFormat="1">
      <c r="B83" s="788" t="s">
        <v>560</v>
      </c>
      <c r="C83" s="973">
        <v>4.7285716900000008</v>
      </c>
      <c r="D83" s="973">
        <v>1.47821051</v>
      </c>
      <c r="E83" s="973">
        <v>0.88749362000000009</v>
      </c>
      <c r="F83" s="973">
        <v>0.29606759000000005</v>
      </c>
      <c r="G83" s="973">
        <v>0</v>
      </c>
      <c r="H83" s="779">
        <v>0</v>
      </c>
      <c r="I83" s="973">
        <v>0</v>
      </c>
      <c r="J83" s="973">
        <v>0</v>
      </c>
      <c r="K83" s="973">
        <v>0</v>
      </c>
      <c r="L83" s="973">
        <v>0</v>
      </c>
      <c r="M83" s="973">
        <v>0</v>
      </c>
      <c r="N83" s="973">
        <v>0</v>
      </c>
      <c r="O83" s="973">
        <v>0</v>
      </c>
      <c r="P83" s="973">
        <v>0</v>
      </c>
      <c r="Q83" s="973">
        <v>0</v>
      </c>
      <c r="R83" s="973">
        <v>0</v>
      </c>
      <c r="S83" s="973">
        <v>0</v>
      </c>
      <c r="T83" s="973">
        <v>0</v>
      </c>
      <c r="U83" s="973">
        <v>0</v>
      </c>
      <c r="V83" s="973">
        <v>0</v>
      </c>
      <c r="W83" s="973">
        <v>0</v>
      </c>
      <c r="X83" s="973">
        <v>0</v>
      </c>
      <c r="Y83" s="973">
        <v>0</v>
      </c>
      <c r="Z83" s="973">
        <v>0</v>
      </c>
      <c r="AA83" s="973">
        <v>0</v>
      </c>
      <c r="AB83" s="973">
        <v>0</v>
      </c>
      <c r="AC83" s="973">
        <v>0</v>
      </c>
      <c r="AD83" s="973">
        <v>0</v>
      </c>
      <c r="AE83" s="973">
        <v>0</v>
      </c>
      <c r="AF83" s="973">
        <v>0</v>
      </c>
      <c r="AG83" s="973">
        <v>0</v>
      </c>
      <c r="AH83" s="779">
        <f t="shared" si="12"/>
        <v>7.3903434100000007</v>
      </c>
    </row>
    <row r="84" spans="2:34" s="743" customFormat="1">
      <c r="B84" s="788" t="s">
        <v>593</v>
      </c>
      <c r="C84" s="973">
        <v>6.0620252225654525</v>
      </c>
      <c r="D84" s="973">
        <v>22.55624364926318</v>
      </c>
      <c r="E84" s="973">
        <v>19.711632488985668</v>
      </c>
      <c r="F84" s="973">
        <v>16.673049634273561</v>
      </c>
      <c r="G84" s="973">
        <v>13.421962053780319</v>
      </c>
      <c r="H84" s="779">
        <v>9.9453379133032858</v>
      </c>
      <c r="I84" s="973">
        <v>6.2281615674279642</v>
      </c>
      <c r="J84" s="973">
        <v>2.2543938586114347</v>
      </c>
      <c r="K84" s="973">
        <v>0</v>
      </c>
      <c r="L84" s="973">
        <v>0</v>
      </c>
      <c r="M84" s="973">
        <v>0</v>
      </c>
      <c r="N84" s="973">
        <v>0</v>
      </c>
      <c r="O84" s="973">
        <v>0</v>
      </c>
      <c r="P84" s="973">
        <v>0</v>
      </c>
      <c r="Q84" s="973">
        <v>0</v>
      </c>
      <c r="R84" s="973">
        <v>0</v>
      </c>
      <c r="S84" s="973">
        <v>0</v>
      </c>
      <c r="T84" s="973">
        <v>0</v>
      </c>
      <c r="U84" s="973">
        <v>0</v>
      </c>
      <c r="V84" s="973">
        <v>0</v>
      </c>
      <c r="W84" s="973">
        <v>0</v>
      </c>
      <c r="X84" s="973">
        <v>0</v>
      </c>
      <c r="Y84" s="973">
        <v>0</v>
      </c>
      <c r="Z84" s="973">
        <v>0</v>
      </c>
      <c r="AA84" s="973">
        <v>0</v>
      </c>
      <c r="AB84" s="973">
        <v>0</v>
      </c>
      <c r="AC84" s="973">
        <v>0</v>
      </c>
      <c r="AD84" s="973">
        <v>0</v>
      </c>
      <c r="AE84" s="973">
        <v>0</v>
      </c>
      <c r="AF84" s="973">
        <v>0</v>
      </c>
      <c r="AG84" s="973">
        <v>0</v>
      </c>
      <c r="AH84" s="779">
        <f t="shared" si="12"/>
        <v>96.85280638821088</v>
      </c>
    </row>
    <row r="85" spans="2:34" s="743" customFormat="1">
      <c r="B85" s="788" t="s">
        <v>558</v>
      </c>
      <c r="C85" s="973">
        <v>63.349515702739659</v>
      </c>
      <c r="D85" s="973">
        <v>126.69897478067556</v>
      </c>
      <c r="E85" s="973">
        <v>0</v>
      </c>
      <c r="F85" s="973">
        <v>0</v>
      </c>
      <c r="G85" s="973">
        <v>0</v>
      </c>
      <c r="H85" s="779">
        <v>0</v>
      </c>
      <c r="I85" s="973">
        <v>0</v>
      </c>
      <c r="J85" s="973">
        <v>0</v>
      </c>
      <c r="K85" s="973">
        <v>0</v>
      </c>
      <c r="L85" s="973">
        <v>0</v>
      </c>
      <c r="M85" s="973">
        <v>0</v>
      </c>
      <c r="N85" s="973">
        <v>0</v>
      </c>
      <c r="O85" s="973">
        <v>0</v>
      </c>
      <c r="P85" s="973">
        <v>0</v>
      </c>
      <c r="Q85" s="973">
        <v>0</v>
      </c>
      <c r="R85" s="973">
        <v>0</v>
      </c>
      <c r="S85" s="973">
        <v>0</v>
      </c>
      <c r="T85" s="973">
        <v>0</v>
      </c>
      <c r="U85" s="973">
        <v>0</v>
      </c>
      <c r="V85" s="973">
        <v>0</v>
      </c>
      <c r="W85" s="973">
        <v>0</v>
      </c>
      <c r="X85" s="973">
        <v>0</v>
      </c>
      <c r="Y85" s="973">
        <v>0</v>
      </c>
      <c r="Z85" s="973">
        <v>0</v>
      </c>
      <c r="AA85" s="973">
        <v>0</v>
      </c>
      <c r="AB85" s="973">
        <v>0</v>
      </c>
      <c r="AC85" s="973">
        <v>0</v>
      </c>
      <c r="AD85" s="973">
        <v>0</v>
      </c>
      <c r="AE85" s="973">
        <v>0</v>
      </c>
      <c r="AF85" s="973">
        <v>0</v>
      </c>
      <c r="AG85" s="973">
        <v>0</v>
      </c>
      <c r="AH85" s="779">
        <f t="shared" si="12"/>
        <v>190.04849048341521</v>
      </c>
    </row>
    <row r="86" spans="2:34" s="743" customFormat="1">
      <c r="B86" s="788" t="s">
        <v>746</v>
      </c>
      <c r="C86" s="828">
        <v>0.44703159000000003</v>
      </c>
      <c r="D86" s="828">
        <v>0.29802106</v>
      </c>
      <c r="E86" s="828">
        <v>0.29802106</v>
      </c>
      <c r="F86" s="828">
        <v>0</v>
      </c>
      <c r="G86" s="828">
        <v>0</v>
      </c>
      <c r="H86" s="779">
        <v>0</v>
      </c>
      <c r="I86" s="828">
        <v>0</v>
      </c>
      <c r="J86" s="828">
        <v>0</v>
      </c>
      <c r="K86" s="828">
        <v>0</v>
      </c>
      <c r="L86" s="828">
        <v>0</v>
      </c>
      <c r="M86" s="828">
        <v>0</v>
      </c>
      <c r="N86" s="828">
        <v>0</v>
      </c>
      <c r="O86" s="828">
        <v>0</v>
      </c>
      <c r="P86" s="828">
        <v>0</v>
      </c>
      <c r="Q86" s="828">
        <v>0</v>
      </c>
      <c r="R86" s="828">
        <v>0</v>
      </c>
      <c r="S86" s="828">
        <v>0</v>
      </c>
      <c r="T86" s="828">
        <v>0</v>
      </c>
      <c r="U86" s="828">
        <v>0</v>
      </c>
      <c r="V86" s="828">
        <v>0</v>
      </c>
      <c r="W86" s="828">
        <v>0</v>
      </c>
      <c r="X86" s="828">
        <v>0</v>
      </c>
      <c r="Y86" s="828">
        <v>0</v>
      </c>
      <c r="Z86" s="828">
        <v>0</v>
      </c>
      <c r="AA86" s="828">
        <v>0</v>
      </c>
      <c r="AB86" s="828">
        <v>0</v>
      </c>
      <c r="AC86" s="828">
        <v>0</v>
      </c>
      <c r="AD86" s="828">
        <v>0</v>
      </c>
      <c r="AE86" s="828">
        <v>0</v>
      </c>
      <c r="AF86" s="828">
        <v>0</v>
      </c>
      <c r="AG86" s="828">
        <v>0</v>
      </c>
      <c r="AH86" s="779">
        <f t="shared" si="12"/>
        <v>1.04307371</v>
      </c>
    </row>
    <row r="87" spans="2:34" s="743" customFormat="1">
      <c r="B87" s="790" t="s">
        <v>745</v>
      </c>
      <c r="C87" s="779">
        <v>0.74775416000000006</v>
      </c>
      <c r="D87" s="779">
        <v>0</v>
      </c>
      <c r="E87" s="779">
        <v>0</v>
      </c>
      <c r="F87" s="779">
        <v>0</v>
      </c>
      <c r="G87" s="779">
        <v>0</v>
      </c>
      <c r="H87" s="779">
        <v>0</v>
      </c>
      <c r="I87" s="828">
        <v>0</v>
      </c>
      <c r="J87" s="828">
        <v>0</v>
      </c>
      <c r="K87" s="828">
        <v>0</v>
      </c>
      <c r="L87" s="828">
        <v>0</v>
      </c>
      <c r="M87" s="828">
        <v>0</v>
      </c>
      <c r="N87" s="828">
        <v>0</v>
      </c>
      <c r="O87" s="828">
        <v>0</v>
      </c>
      <c r="P87" s="828">
        <v>0</v>
      </c>
      <c r="Q87" s="828">
        <v>0</v>
      </c>
      <c r="R87" s="828">
        <v>0</v>
      </c>
      <c r="S87" s="828">
        <v>0</v>
      </c>
      <c r="T87" s="828">
        <v>0</v>
      </c>
      <c r="U87" s="828">
        <v>0</v>
      </c>
      <c r="V87" s="828">
        <v>0</v>
      </c>
      <c r="W87" s="828">
        <v>0</v>
      </c>
      <c r="X87" s="828">
        <v>0</v>
      </c>
      <c r="Y87" s="828">
        <v>0</v>
      </c>
      <c r="Z87" s="828">
        <v>0</v>
      </c>
      <c r="AA87" s="828">
        <v>0</v>
      </c>
      <c r="AB87" s="828">
        <v>0</v>
      </c>
      <c r="AC87" s="828">
        <v>0</v>
      </c>
      <c r="AD87" s="828">
        <v>0</v>
      </c>
      <c r="AE87" s="828">
        <v>0</v>
      </c>
      <c r="AF87" s="828">
        <v>0</v>
      </c>
      <c r="AG87" s="828">
        <v>0</v>
      </c>
      <c r="AH87" s="779">
        <f t="shared" si="12"/>
        <v>0.74775416000000006</v>
      </c>
    </row>
    <row r="88" spans="2:34" s="743" customFormat="1">
      <c r="B88" s="790" t="s">
        <v>744</v>
      </c>
      <c r="C88" s="828">
        <v>357.62069987998183</v>
      </c>
      <c r="D88" s="828">
        <v>357.62069987998183</v>
      </c>
      <c r="E88" s="828">
        <v>0</v>
      </c>
      <c r="F88" s="828">
        <v>0</v>
      </c>
      <c r="G88" s="828">
        <v>0</v>
      </c>
      <c r="H88" s="779">
        <v>0</v>
      </c>
      <c r="I88" s="828">
        <v>0</v>
      </c>
      <c r="J88" s="828">
        <v>0</v>
      </c>
      <c r="K88" s="828">
        <v>0</v>
      </c>
      <c r="L88" s="828">
        <v>0</v>
      </c>
      <c r="M88" s="828">
        <v>0</v>
      </c>
      <c r="N88" s="828">
        <v>0</v>
      </c>
      <c r="O88" s="828">
        <v>0</v>
      </c>
      <c r="P88" s="828">
        <v>0</v>
      </c>
      <c r="Q88" s="828">
        <v>0</v>
      </c>
      <c r="R88" s="828">
        <v>0</v>
      </c>
      <c r="S88" s="828">
        <v>0</v>
      </c>
      <c r="T88" s="828">
        <v>0</v>
      </c>
      <c r="U88" s="828">
        <v>0</v>
      </c>
      <c r="V88" s="828">
        <v>0</v>
      </c>
      <c r="W88" s="828">
        <v>0</v>
      </c>
      <c r="X88" s="828">
        <v>0</v>
      </c>
      <c r="Y88" s="828">
        <v>0</v>
      </c>
      <c r="Z88" s="828">
        <v>0</v>
      </c>
      <c r="AA88" s="828">
        <v>0</v>
      </c>
      <c r="AB88" s="828">
        <v>0</v>
      </c>
      <c r="AC88" s="828">
        <v>0</v>
      </c>
      <c r="AD88" s="828">
        <v>0</v>
      </c>
      <c r="AE88" s="828">
        <v>0</v>
      </c>
      <c r="AF88" s="828">
        <v>0</v>
      </c>
      <c r="AG88" s="828">
        <v>0</v>
      </c>
      <c r="AH88" s="778">
        <f t="shared" si="12"/>
        <v>715.24139975996366</v>
      </c>
    </row>
    <row r="89" spans="2:34" s="743" customFormat="1">
      <c r="B89" s="788" t="s">
        <v>814</v>
      </c>
      <c r="C89" s="779">
        <v>0.88320885999999998</v>
      </c>
      <c r="D89" s="779">
        <v>0</v>
      </c>
      <c r="E89" s="779">
        <v>0</v>
      </c>
      <c r="F89" s="779">
        <v>0</v>
      </c>
      <c r="G89" s="779">
        <v>0</v>
      </c>
      <c r="H89" s="779">
        <v>0</v>
      </c>
      <c r="I89" s="779">
        <v>0</v>
      </c>
      <c r="J89" s="779">
        <v>0</v>
      </c>
      <c r="K89" s="779">
        <v>0</v>
      </c>
      <c r="L89" s="779">
        <v>0</v>
      </c>
      <c r="M89" s="779">
        <v>0</v>
      </c>
      <c r="N89" s="779">
        <v>0</v>
      </c>
      <c r="O89" s="779">
        <v>0</v>
      </c>
      <c r="P89" s="779">
        <v>0</v>
      </c>
      <c r="Q89" s="779">
        <v>0</v>
      </c>
      <c r="R89" s="779">
        <v>0</v>
      </c>
      <c r="S89" s="779">
        <v>0</v>
      </c>
      <c r="T89" s="779">
        <v>0</v>
      </c>
      <c r="U89" s="779">
        <v>0</v>
      </c>
      <c r="V89" s="779">
        <v>0</v>
      </c>
      <c r="W89" s="779">
        <v>0</v>
      </c>
      <c r="X89" s="779">
        <v>0</v>
      </c>
      <c r="Y89" s="779">
        <v>0</v>
      </c>
      <c r="Z89" s="779">
        <v>0</v>
      </c>
      <c r="AA89" s="779">
        <v>0</v>
      </c>
      <c r="AB89" s="779">
        <v>0</v>
      </c>
      <c r="AC89" s="779">
        <v>0</v>
      </c>
      <c r="AD89" s="779">
        <v>0</v>
      </c>
      <c r="AE89" s="779">
        <v>0</v>
      </c>
      <c r="AF89" s="779">
        <v>0</v>
      </c>
      <c r="AG89" s="779">
        <v>0</v>
      </c>
      <c r="AH89" s="778">
        <f t="shared" si="12"/>
        <v>0.88320885999999998</v>
      </c>
    </row>
    <row r="90" spans="2:34" s="743" customFormat="1">
      <c r="B90" s="790" t="s">
        <v>815</v>
      </c>
      <c r="C90" s="779">
        <v>0.97072082999999998</v>
      </c>
      <c r="D90" s="779">
        <v>0.97618748</v>
      </c>
      <c r="E90" s="779">
        <v>0</v>
      </c>
      <c r="F90" s="779">
        <v>0</v>
      </c>
      <c r="G90" s="779">
        <v>0</v>
      </c>
      <c r="H90" s="779">
        <v>0</v>
      </c>
      <c r="I90" s="779">
        <v>0</v>
      </c>
      <c r="J90" s="779">
        <v>0</v>
      </c>
      <c r="K90" s="779">
        <v>0</v>
      </c>
      <c r="L90" s="779">
        <v>0</v>
      </c>
      <c r="M90" s="779">
        <v>0</v>
      </c>
      <c r="N90" s="779">
        <v>0</v>
      </c>
      <c r="O90" s="779">
        <v>0</v>
      </c>
      <c r="P90" s="779">
        <v>0</v>
      </c>
      <c r="Q90" s="779">
        <v>0</v>
      </c>
      <c r="R90" s="779">
        <v>0</v>
      </c>
      <c r="S90" s="779">
        <v>0</v>
      </c>
      <c r="T90" s="779">
        <v>0</v>
      </c>
      <c r="U90" s="779">
        <v>0</v>
      </c>
      <c r="V90" s="779">
        <v>0</v>
      </c>
      <c r="W90" s="779">
        <v>0</v>
      </c>
      <c r="X90" s="779">
        <v>0</v>
      </c>
      <c r="Y90" s="779">
        <v>0</v>
      </c>
      <c r="Z90" s="779">
        <v>0</v>
      </c>
      <c r="AA90" s="779">
        <v>0</v>
      </c>
      <c r="AB90" s="779">
        <v>0</v>
      </c>
      <c r="AC90" s="779">
        <v>0</v>
      </c>
      <c r="AD90" s="779">
        <v>0</v>
      </c>
      <c r="AE90" s="779">
        <v>0</v>
      </c>
      <c r="AF90" s="779">
        <v>0</v>
      </c>
      <c r="AG90" s="779">
        <v>0</v>
      </c>
      <c r="AH90" s="778">
        <f t="shared" si="12"/>
        <v>1.94690831</v>
      </c>
    </row>
    <row r="91" spans="2:34" s="743" customFormat="1">
      <c r="B91" s="788" t="s">
        <v>477</v>
      </c>
      <c r="C91" s="779">
        <v>75.800403249607527</v>
      </c>
      <c r="D91" s="779">
        <v>151.60080649921505</v>
      </c>
      <c r="E91" s="779">
        <v>151.60080649921505</v>
      </c>
      <c r="F91" s="779">
        <v>151.60080649921505</v>
      </c>
      <c r="G91" s="779">
        <v>151.60080649921505</v>
      </c>
      <c r="H91" s="779">
        <v>151.60080649921505</v>
      </c>
      <c r="I91" s="779">
        <v>0</v>
      </c>
      <c r="J91" s="779">
        <v>0</v>
      </c>
      <c r="K91" s="779">
        <v>0</v>
      </c>
      <c r="L91" s="779">
        <v>0</v>
      </c>
      <c r="M91" s="779">
        <v>0</v>
      </c>
      <c r="N91" s="779">
        <v>0</v>
      </c>
      <c r="O91" s="779">
        <v>0</v>
      </c>
      <c r="P91" s="779">
        <v>0</v>
      </c>
      <c r="Q91" s="779">
        <v>0</v>
      </c>
      <c r="R91" s="779">
        <v>0</v>
      </c>
      <c r="S91" s="779">
        <v>0</v>
      </c>
      <c r="T91" s="779">
        <v>0</v>
      </c>
      <c r="U91" s="779">
        <v>0</v>
      </c>
      <c r="V91" s="779">
        <v>0</v>
      </c>
      <c r="W91" s="779">
        <v>0</v>
      </c>
      <c r="X91" s="779">
        <v>0</v>
      </c>
      <c r="Y91" s="779">
        <v>0</v>
      </c>
      <c r="Z91" s="779">
        <v>0</v>
      </c>
      <c r="AA91" s="779">
        <v>0</v>
      </c>
      <c r="AB91" s="779">
        <v>0</v>
      </c>
      <c r="AC91" s="779">
        <v>0</v>
      </c>
      <c r="AD91" s="779">
        <v>0</v>
      </c>
      <c r="AE91" s="779">
        <v>0</v>
      </c>
      <c r="AF91" s="779">
        <v>0</v>
      </c>
      <c r="AG91" s="779">
        <v>0</v>
      </c>
      <c r="AH91" s="778">
        <f t="shared" si="12"/>
        <v>833.80443574568289</v>
      </c>
    </row>
    <row r="92" spans="2:34" s="743" customFormat="1">
      <c r="B92" s="788" t="s">
        <v>478</v>
      </c>
      <c r="C92" s="779">
        <v>51.97780163548893</v>
      </c>
      <c r="D92" s="779">
        <v>103.95560327097786</v>
      </c>
      <c r="E92" s="779">
        <v>103.95560327097786</v>
      </c>
      <c r="F92" s="779">
        <v>0</v>
      </c>
      <c r="G92" s="779">
        <v>0</v>
      </c>
      <c r="H92" s="779">
        <v>0</v>
      </c>
      <c r="I92" s="779">
        <v>0</v>
      </c>
      <c r="J92" s="779">
        <v>0</v>
      </c>
      <c r="K92" s="779">
        <v>0</v>
      </c>
      <c r="L92" s="779">
        <v>0</v>
      </c>
      <c r="M92" s="779">
        <v>0</v>
      </c>
      <c r="N92" s="779">
        <v>0</v>
      </c>
      <c r="O92" s="779">
        <v>0</v>
      </c>
      <c r="P92" s="779">
        <v>0</v>
      </c>
      <c r="Q92" s="779">
        <v>0</v>
      </c>
      <c r="R92" s="779">
        <v>0</v>
      </c>
      <c r="S92" s="779">
        <v>0</v>
      </c>
      <c r="T92" s="779">
        <v>0</v>
      </c>
      <c r="U92" s="779">
        <v>0</v>
      </c>
      <c r="V92" s="779">
        <v>0</v>
      </c>
      <c r="W92" s="779">
        <v>0</v>
      </c>
      <c r="X92" s="779">
        <v>0</v>
      </c>
      <c r="Y92" s="779">
        <v>0</v>
      </c>
      <c r="Z92" s="779">
        <v>0</v>
      </c>
      <c r="AA92" s="779">
        <v>0</v>
      </c>
      <c r="AB92" s="779">
        <v>0</v>
      </c>
      <c r="AC92" s="779">
        <v>0</v>
      </c>
      <c r="AD92" s="779">
        <v>0</v>
      </c>
      <c r="AE92" s="779">
        <v>0</v>
      </c>
      <c r="AF92" s="779">
        <v>0</v>
      </c>
      <c r="AG92" s="779">
        <v>0</v>
      </c>
      <c r="AH92" s="778">
        <f t="shared" si="12"/>
        <v>259.88900817744468</v>
      </c>
    </row>
    <row r="93" spans="2:34" s="743" customFormat="1">
      <c r="B93" s="790" t="s">
        <v>479</v>
      </c>
      <c r="C93" s="779">
        <v>57.603686627639647</v>
      </c>
      <c r="D93" s="779">
        <v>0</v>
      </c>
      <c r="E93" s="779">
        <v>0</v>
      </c>
      <c r="F93" s="779">
        <v>0</v>
      </c>
      <c r="G93" s="779">
        <v>0</v>
      </c>
      <c r="H93" s="779">
        <v>0</v>
      </c>
      <c r="I93" s="779">
        <v>0</v>
      </c>
      <c r="J93" s="779">
        <v>0</v>
      </c>
      <c r="K93" s="779">
        <v>0</v>
      </c>
      <c r="L93" s="779">
        <v>0</v>
      </c>
      <c r="M93" s="779">
        <v>0</v>
      </c>
      <c r="N93" s="779">
        <v>0</v>
      </c>
      <c r="O93" s="779">
        <v>0</v>
      </c>
      <c r="P93" s="779">
        <v>0</v>
      </c>
      <c r="Q93" s="779">
        <v>0</v>
      </c>
      <c r="R93" s="779">
        <v>0</v>
      </c>
      <c r="S93" s="779">
        <v>0</v>
      </c>
      <c r="T93" s="779">
        <v>0</v>
      </c>
      <c r="U93" s="779">
        <v>0</v>
      </c>
      <c r="V93" s="779">
        <v>0</v>
      </c>
      <c r="W93" s="779">
        <v>0</v>
      </c>
      <c r="X93" s="779">
        <v>0</v>
      </c>
      <c r="Y93" s="779">
        <v>0</v>
      </c>
      <c r="Z93" s="779">
        <v>0</v>
      </c>
      <c r="AA93" s="779">
        <v>0</v>
      </c>
      <c r="AB93" s="779">
        <v>0</v>
      </c>
      <c r="AC93" s="779">
        <v>0</v>
      </c>
      <c r="AD93" s="779">
        <v>0</v>
      </c>
      <c r="AE93" s="779">
        <v>0</v>
      </c>
      <c r="AF93" s="779">
        <v>0</v>
      </c>
      <c r="AG93" s="779">
        <v>0</v>
      </c>
      <c r="AH93" s="778">
        <f t="shared" si="12"/>
        <v>57.603686627639647</v>
      </c>
    </row>
    <row r="94" spans="2:34" s="743" customFormat="1">
      <c r="B94" s="790" t="s">
        <v>830</v>
      </c>
      <c r="C94" s="789">
        <v>56.555524402896644</v>
      </c>
      <c r="D94" s="789">
        <v>224.37789572887021</v>
      </c>
      <c r="E94" s="789">
        <v>56.555524402896644</v>
      </c>
      <c r="F94" s="789">
        <v>0</v>
      </c>
      <c r="G94" s="789">
        <v>0</v>
      </c>
      <c r="H94" s="779">
        <v>0</v>
      </c>
      <c r="I94" s="789">
        <v>0</v>
      </c>
      <c r="J94" s="789">
        <v>0</v>
      </c>
      <c r="K94" s="789">
        <v>0</v>
      </c>
      <c r="L94" s="789">
        <v>0</v>
      </c>
      <c r="M94" s="789">
        <v>0</v>
      </c>
      <c r="N94" s="789">
        <v>0</v>
      </c>
      <c r="O94" s="789">
        <v>0</v>
      </c>
      <c r="P94" s="789">
        <v>0</v>
      </c>
      <c r="Q94" s="789">
        <v>0</v>
      </c>
      <c r="R94" s="789">
        <v>0</v>
      </c>
      <c r="S94" s="789">
        <v>0</v>
      </c>
      <c r="T94" s="789">
        <v>0</v>
      </c>
      <c r="U94" s="789">
        <v>0</v>
      </c>
      <c r="V94" s="789">
        <v>0</v>
      </c>
      <c r="W94" s="789">
        <v>0</v>
      </c>
      <c r="X94" s="789">
        <v>0</v>
      </c>
      <c r="Y94" s="789">
        <v>0</v>
      </c>
      <c r="Z94" s="789">
        <v>0</v>
      </c>
      <c r="AA94" s="789">
        <v>0</v>
      </c>
      <c r="AB94" s="789">
        <v>0</v>
      </c>
      <c r="AC94" s="789">
        <v>0</v>
      </c>
      <c r="AD94" s="789">
        <v>0</v>
      </c>
      <c r="AE94" s="789">
        <v>0</v>
      </c>
      <c r="AF94" s="789">
        <v>0</v>
      </c>
      <c r="AG94" s="789">
        <v>0</v>
      </c>
      <c r="AH94" s="778">
        <f t="shared" si="12"/>
        <v>337.48894453466352</v>
      </c>
    </row>
    <row r="95" spans="2:34" s="743" customFormat="1">
      <c r="B95" s="790" t="s">
        <v>860</v>
      </c>
      <c r="C95" s="789">
        <v>0.73529102000000002</v>
      </c>
      <c r="D95" s="789">
        <v>1.4005543200000001</v>
      </c>
      <c r="E95" s="789">
        <v>0</v>
      </c>
      <c r="F95" s="789">
        <v>0</v>
      </c>
      <c r="G95" s="789">
        <v>0</v>
      </c>
      <c r="H95" s="779">
        <v>0</v>
      </c>
      <c r="I95" s="789">
        <v>0</v>
      </c>
      <c r="J95" s="789">
        <v>0</v>
      </c>
      <c r="K95" s="789">
        <v>0</v>
      </c>
      <c r="L95" s="789">
        <v>0</v>
      </c>
      <c r="M95" s="789">
        <v>0</v>
      </c>
      <c r="N95" s="789">
        <v>0</v>
      </c>
      <c r="O95" s="789">
        <v>0</v>
      </c>
      <c r="P95" s="789">
        <v>0</v>
      </c>
      <c r="Q95" s="789">
        <v>0</v>
      </c>
      <c r="R95" s="789">
        <v>0</v>
      </c>
      <c r="S95" s="789">
        <v>0</v>
      </c>
      <c r="T95" s="789">
        <v>0</v>
      </c>
      <c r="U95" s="789">
        <v>0</v>
      </c>
      <c r="V95" s="789">
        <v>0</v>
      </c>
      <c r="W95" s="789">
        <v>0</v>
      </c>
      <c r="X95" s="789">
        <v>0</v>
      </c>
      <c r="Y95" s="789">
        <v>0</v>
      </c>
      <c r="Z95" s="789">
        <v>0</v>
      </c>
      <c r="AA95" s="789">
        <v>0</v>
      </c>
      <c r="AB95" s="789">
        <v>0</v>
      </c>
      <c r="AC95" s="789">
        <v>0</v>
      </c>
      <c r="AD95" s="789">
        <v>0</v>
      </c>
      <c r="AE95" s="789">
        <v>0</v>
      </c>
      <c r="AF95" s="789">
        <v>0</v>
      </c>
      <c r="AG95" s="789">
        <v>0</v>
      </c>
      <c r="AH95" s="778">
        <f t="shared" si="12"/>
        <v>2.1358453400000004</v>
      </c>
    </row>
    <row r="96" spans="2:34" s="743" customFormat="1">
      <c r="B96" s="790" t="s">
        <v>871</v>
      </c>
      <c r="C96" s="789">
        <v>7.0564600208639288</v>
      </c>
      <c r="D96" s="789">
        <v>27.99572796627336</v>
      </c>
      <c r="E96" s="789">
        <v>27.99572796627336</v>
      </c>
      <c r="F96" s="789">
        <v>28.072428590874559</v>
      </c>
      <c r="G96" s="789">
        <v>25.662750635742135</v>
      </c>
      <c r="H96" s="779">
        <v>20.99679597478098</v>
      </c>
      <c r="I96" s="789">
        <v>16.33084131371854</v>
      </c>
      <c r="J96" s="789">
        <v>11.696845246265255</v>
      </c>
      <c r="K96" s="789">
        <v>6.9989319913910979</v>
      </c>
      <c r="L96" s="789">
        <v>2.3329773304299386</v>
      </c>
      <c r="M96" s="789">
        <v>0</v>
      </c>
      <c r="N96" s="789">
        <v>0</v>
      </c>
      <c r="O96" s="789">
        <v>0</v>
      </c>
      <c r="P96" s="789">
        <v>0</v>
      </c>
      <c r="Q96" s="789">
        <v>0</v>
      </c>
      <c r="R96" s="789">
        <v>0</v>
      </c>
      <c r="S96" s="789">
        <v>0</v>
      </c>
      <c r="T96" s="789">
        <v>0</v>
      </c>
      <c r="U96" s="789">
        <v>0</v>
      </c>
      <c r="V96" s="789">
        <v>0</v>
      </c>
      <c r="W96" s="789">
        <v>0</v>
      </c>
      <c r="X96" s="789">
        <v>0</v>
      </c>
      <c r="Y96" s="789">
        <v>0</v>
      </c>
      <c r="Z96" s="789">
        <v>0</v>
      </c>
      <c r="AA96" s="789">
        <v>0</v>
      </c>
      <c r="AB96" s="789">
        <v>0</v>
      </c>
      <c r="AC96" s="789">
        <v>0</v>
      </c>
      <c r="AD96" s="789">
        <v>0</v>
      </c>
      <c r="AE96" s="789">
        <v>0</v>
      </c>
      <c r="AF96" s="789">
        <v>0</v>
      </c>
      <c r="AG96" s="789">
        <v>0</v>
      </c>
      <c r="AH96" s="778">
        <f t="shared" si="12"/>
        <v>175.13948703661313</v>
      </c>
    </row>
    <row r="97" spans="2:34" s="743" customFormat="1">
      <c r="B97" s="788" t="s">
        <v>872</v>
      </c>
      <c r="C97" s="789">
        <v>11.489150484630576</v>
      </c>
      <c r="D97" s="789">
        <v>42.728400416468325</v>
      </c>
      <c r="E97" s="789">
        <v>38.170204843773739</v>
      </c>
      <c r="F97" s="789">
        <v>33.705670823922617</v>
      </c>
      <c r="G97" s="789">
        <v>29.05381369838457</v>
      </c>
      <c r="H97" s="779">
        <v>24.49561812568998</v>
      </c>
      <c r="I97" s="789">
        <v>19.93742255299539</v>
      </c>
      <c r="J97" s="789">
        <v>15.422935704967843</v>
      </c>
      <c r="K97" s="789">
        <v>10.821031407504938</v>
      </c>
      <c r="L97" s="789">
        <v>6.2628358348103497</v>
      </c>
      <c r="M97" s="789">
        <v>1.7046402621157644</v>
      </c>
      <c r="N97" s="789">
        <v>0</v>
      </c>
      <c r="O97" s="789">
        <v>0</v>
      </c>
      <c r="P97" s="789">
        <v>0</v>
      </c>
      <c r="Q97" s="789">
        <v>0</v>
      </c>
      <c r="R97" s="789">
        <v>0</v>
      </c>
      <c r="S97" s="789">
        <v>0</v>
      </c>
      <c r="T97" s="789">
        <v>0</v>
      </c>
      <c r="U97" s="789">
        <v>0</v>
      </c>
      <c r="V97" s="789">
        <v>0</v>
      </c>
      <c r="W97" s="789">
        <v>0</v>
      </c>
      <c r="X97" s="789">
        <v>0</v>
      </c>
      <c r="Y97" s="789">
        <v>0</v>
      </c>
      <c r="Z97" s="789">
        <v>0</v>
      </c>
      <c r="AA97" s="789">
        <v>0</v>
      </c>
      <c r="AB97" s="789">
        <v>0</v>
      </c>
      <c r="AC97" s="789">
        <v>0</v>
      </c>
      <c r="AD97" s="789">
        <v>0</v>
      </c>
      <c r="AE97" s="789">
        <v>0</v>
      </c>
      <c r="AF97" s="789">
        <v>0</v>
      </c>
      <c r="AG97" s="789">
        <v>0</v>
      </c>
      <c r="AH97" s="778">
        <f t="shared" si="12"/>
        <v>233.79172415526409</v>
      </c>
    </row>
    <row r="98" spans="2:34" s="743" customFormat="1">
      <c r="B98" s="790" t="s">
        <v>888</v>
      </c>
      <c r="C98" s="789">
        <v>0</v>
      </c>
      <c r="D98" s="789">
        <v>1.1876827700000001</v>
      </c>
      <c r="E98" s="789">
        <v>0.52785901000000002</v>
      </c>
      <c r="F98" s="789">
        <v>0</v>
      </c>
      <c r="G98" s="789">
        <v>0</v>
      </c>
      <c r="H98" s="779">
        <v>0</v>
      </c>
      <c r="I98" s="789">
        <v>0</v>
      </c>
      <c r="J98" s="789">
        <v>0</v>
      </c>
      <c r="K98" s="789">
        <v>0</v>
      </c>
      <c r="L98" s="789">
        <v>0</v>
      </c>
      <c r="M98" s="789">
        <v>0</v>
      </c>
      <c r="N98" s="789">
        <v>0</v>
      </c>
      <c r="O98" s="789">
        <v>0</v>
      </c>
      <c r="P98" s="789">
        <v>0</v>
      </c>
      <c r="Q98" s="789">
        <v>0</v>
      </c>
      <c r="R98" s="789">
        <v>0</v>
      </c>
      <c r="S98" s="789">
        <v>0</v>
      </c>
      <c r="T98" s="789">
        <v>0</v>
      </c>
      <c r="U98" s="789">
        <v>0</v>
      </c>
      <c r="V98" s="789">
        <v>0</v>
      </c>
      <c r="W98" s="789">
        <v>0</v>
      </c>
      <c r="X98" s="789">
        <v>0</v>
      </c>
      <c r="Y98" s="789">
        <v>0</v>
      </c>
      <c r="Z98" s="789">
        <v>0</v>
      </c>
      <c r="AA98" s="789">
        <v>0</v>
      </c>
      <c r="AB98" s="789">
        <v>0</v>
      </c>
      <c r="AC98" s="789">
        <v>0</v>
      </c>
      <c r="AD98" s="789">
        <v>0</v>
      </c>
      <c r="AE98" s="789">
        <v>0</v>
      </c>
      <c r="AF98" s="789">
        <v>0</v>
      </c>
      <c r="AG98" s="789">
        <v>0</v>
      </c>
      <c r="AH98" s="778">
        <f t="shared" si="12"/>
        <v>1.7155417800000001</v>
      </c>
    </row>
    <row r="99" spans="2:34" s="743" customFormat="1">
      <c r="B99" s="788" t="s">
        <v>700</v>
      </c>
      <c r="C99" s="779">
        <v>0</v>
      </c>
      <c r="D99" s="779">
        <v>27.707185333509106</v>
      </c>
      <c r="E99" s="779">
        <v>0</v>
      </c>
      <c r="F99" s="779">
        <v>0</v>
      </c>
      <c r="G99" s="779">
        <v>0</v>
      </c>
      <c r="H99" s="779">
        <v>0</v>
      </c>
      <c r="I99" s="779">
        <v>0</v>
      </c>
      <c r="J99" s="779">
        <v>0</v>
      </c>
      <c r="K99" s="779">
        <v>0</v>
      </c>
      <c r="L99" s="779">
        <v>0</v>
      </c>
      <c r="M99" s="779">
        <v>0</v>
      </c>
      <c r="N99" s="779">
        <v>0</v>
      </c>
      <c r="O99" s="779">
        <v>0</v>
      </c>
      <c r="P99" s="779">
        <v>0</v>
      </c>
      <c r="Q99" s="779">
        <v>0</v>
      </c>
      <c r="R99" s="779">
        <v>0</v>
      </c>
      <c r="S99" s="779">
        <v>0</v>
      </c>
      <c r="T99" s="779">
        <v>0</v>
      </c>
      <c r="U99" s="779">
        <v>0</v>
      </c>
      <c r="V99" s="779">
        <v>0</v>
      </c>
      <c r="W99" s="779">
        <v>0</v>
      </c>
      <c r="X99" s="779">
        <v>0</v>
      </c>
      <c r="Y99" s="779">
        <v>0</v>
      </c>
      <c r="Z99" s="779">
        <v>0</v>
      </c>
      <c r="AA99" s="779">
        <v>0</v>
      </c>
      <c r="AB99" s="779">
        <v>0</v>
      </c>
      <c r="AC99" s="779">
        <v>0</v>
      </c>
      <c r="AD99" s="779">
        <v>0</v>
      </c>
      <c r="AE99" s="779">
        <v>0</v>
      </c>
      <c r="AF99" s="779">
        <v>0</v>
      </c>
      <c r="AG99" s="779">
        <v>0</v>
      </c>
      <c r="AH99" s="778">
        <f t="shared" ref="AH99:AH121" si="26">+SUM(C99:AG99)</f>
        <v>27.707185333509106</v>
      </c>
    </row>
    <row r="100" spans="2:34" s="743" customFormat="1">
      <c r="B100" s="788" t="s">
        <v>804</v>
      </c>
      <c r="C100" s="789">
        <v>0</v>
      </c>
      <c r="D100" s="789">
        <v>66.763008618754611</v>
      </c>
      <c r="E100" s="789">
        <v>66.763008618754611</v>
      </c>
      <c r="F100" s="789">
        <v>0</v>
      </c>
      <c r="G100" s="789">
        <v>0</v>
      </c>
      <c r="H100" s="779">
        <v>0</v>
      </c>
      <c r="I100" s="789">
        <v>0</v>
      </c>
      <c r="J100" s="789">
        <v>0</v>
      </c>
      <c r="K100" s="789">
        <v>0</v>
      </c>
      <c r="L100" s="789">
        <v>0</v>
      </c>
      <c r="M100" s="789">
        <v>0</v>
      </c>
      <c r="N100" s="789">
        <v>0</v>
      </c>
      <c r="O100" s="789">
        <v>0</v>
      </c>
      <c r="P100" s="789">
        <v>0</v>
      </c>
      <c r="Q100" s="789">
        <v>0</v>
      </c>
      <c r="R100" s="789">
        <v>0</v>
      </c>
      <c r="S100" s="789">
        <v>0</v>
      </c>
      <c r="T100" s="789">
        <v>0</v>
      </c>
      <c r="U100" s="789">
        <v>0</v>
      </c>
      <c r="V100" s="789">
        <v>0</v>
      </c>
      <c r="W100" s="789">
        <v>0</v>
      </c>
      <c r="X100" s="789">
        <v>0</v>
      </c>
      <c r="Y100" s="789">
        <v>0</v>
      </c>
      <c r="Z100" s="789">
        <v>0</v>
      </c>
      <c r="AA100" s="789">
        <v>0</v>
      </c>
      <c r="AB100" s="789">
        <v>0</v>
      </c>
      <c r="AC100" s="789">
        <v>0</v>
      </c>
      <c r="AD100" s="789">
        <v>0</v>
      </c>
      <c r="AE100" s="789">
        <v>0</v>
      </c>
      <c r="AF100" s="789">
        <v>0</v>
      </c>
      <c r="AG100" s="789">
        <v>0</v>
      </c>
      <c r="AH100" s="778">
        <f t="shared" si="26"/>
        <v>133.52601723750922</v>
      </c>
    </row>
    <row r="101" spans="2:34" s="743" customFormat="1">
      <c r="B101" s="790" t="s">
        <v>803</v>
      </c>
      <c r="C101" s="789">
        <v>0</v>
      </c>
      <c r="D101" s="789">
        <v>70.054350572030202</v>
      </c>
      <c r="E101" s="789">
        <v>0</v>
      </c>
      <c r="F101" s="789">
        <v>0</v>
      </c>
      <c r="G101" s="789">
        <v>0</v>
      </c>
      <c r="H101" s="779">
        <v>0</v>
      </c>
      <c r="I101" s="789">
        <v>0</v>
      </c>
      <c r="J101" s="789">
        <v>0</v>
      </c>
      <c r="K101" s="789">
        <v>0</v>
      </c>
      <c r="L101" s="789">
        <v>0</v>
      </c>
      <c r="M101" s="789">
        <v>0</v>
      </c>
      <c r="N101" s="789">
        <v>0</v>
      </c>
      <c r="O101" s="789">
        <v>0</v>
      </c>
      <c r="P101" s="789">
        <v>0</v>
      </c>
      <c r="Q101" s="789">
        <v>0</v>
      </c>
      <c r="R101" s="789">
        <v>0</v>
      </c>
      <c r="S101" s="789">
        <v>0</v>
      </c>
      <c r="T101" s="789">
        <v>0</v>
      </c>
      <c r="U101" s="789">
        <v>0</v>
      </c>
      <c r="V101" s="789">
        <v>0</v>
      </c>
      <c r="W101" s="789">
        <v>0</v>
      </c>
      <c r="X101" s="789">
        <v>0</v>
      </c>
      <c r="Y101" s="789">
        <v>0</v>
      </c>
      <c r="Z101" s="789">
        <v>0</v>
      </c>
      <c r="AA101" s="789">
        <v>0</v>
      </c>
      <c r="AB101" s="789">
        <v>0</v>
      </c>
      <c r="AC101" s="789">
        <v>0</v>
      </c>
      <c r="AD101" s="789">
        <v>0</v>
      </c>
      <c r="AE101" s="789">
        <v>0</v>
      </c>
      <c r="AF101" s="789">
        <v>0</v>
      </c>
      <c r="AG101" s="789">
        <v>0</v>
      </c>
      <c r="AH101" s="778">
        <f t="shared" si="26"/>
        <v>70.054350572030202</v>
      </c>
    </row>
    <row r="102" spans="2:34" s="743" customFormat="1">
      <c r="B102" s="790" t="s">
        <v>801</v>
      </c>
      <c r="C102" s="789">
        <v>0</v>
      </c>
      <c r="D102" s="789">
        <v>68.930968029729172</v>
      </c>
      <c r="E102" s="789">
        <v>34.465484014864586</v>
      </c>
      <c r="F102" s="789">
        <v>0</v>
      </c>
      <c r="G102" s="789">
        <v>0</v>
      </c>
      <c r="H102" s="779">
        <v>0</v>
      </c>
      <c r="I102" s="789">
        <v>0</v>
      </c>
      <c r="J102" s="789">
        <v>0</v>
      </c>
      <c r="K102" s="789">
        <v>0</v>
      </c>
      <c r="L102" s="789">
        <v>0</v>
      </c>
      <c r="M102" s="789">
        <v>0</v>
      </c>
      <c r="N102" s="789">
        <v>0</v>
      </c>
      <c r="O102" s="789">
        <v>0</v>
      </c>
      <c r="P102" s="789">
        <v>0</v>
      </c>
      <c r="Q102" s="789">
        <v>0</v>
      </c>
      <c r="R102" s="789">
        <v>0</v>
      </c>
      <c r="S102" s="789">
        <v>0</v>
      </c>
      <c r="T102" s="789">
        <v>0</v>
      </c>
      <c r="U102" s="789">
        <v>0</v>
      </c>
      <c r="V102" s="789">
        <v>0</v>
      </c>
      <c r="W102" s="789">
        <v>0</v>
      </c>
      <c r="X102" s="789">
        <v>0</v>
      </c>
      <c r="Y102" s="789">
        <v>0</v>
      </c>
      <c r="Z102" s="789">
        <v>0</v>
      </c>
      <c r="AA102" s="789">
        <v>0</v>
      </c>
      <c r="AB102" s="789">
        <v>0</v>
      </c>
      <c r="AC102" s="789">
        <v>0</v>
      </c>
      <c r="AD102" s="789">
        <v>0</v>
      </c>
      <c r="AE102" s="789">
        <v>0</v>
      </c>
      <c r="AF102" s="789">
        <v>0</v>
      </c>
      <c r="AG102" s="789">
        <v>0</v>
      </c>
      <c r="AH102" s="778">
        <f t="shared" si="26"/>
        <v>103.39645204459376</v>
      </c>
    </row>
    <row r="103" spans="2:34" s="743" customFormat="1">
      <c r="B103" s="788" t="s">
        <v>802</v>
      </c>
      <c r="C103" s="789">
        <v>0</v>
      </c>
      <c r="D103" s="789">
        <v>87.405272205139909</v>
      </c>
      <c r="E103" s="789">
        <v>87.405272205139909</v>
      </c>
      <c r="F103" s="789">
        <v>43.702636102569954</v>
      </c>
      <c r="G103" s="789">
        <v>0</v>
      </c>
      <c r="H103" s="779">
        <v>0</v>
      </c>
      <c r="I103" s="789">
        <v>0</v>
      </c>
      <c r="J103" s="789">
        <v>0</v>
      </c>
      <c r="K103" s="789">
        <v>0</v>
      </c>
      <c r="L103" s="789">
        <v>0</v>
      </c>
      <c r="M103" s="789">
        <v>0</v>
      </c>
      <c r="N103" s="789">
        <v>0</v>
      </c>
      <c r="O103" s="789">
        <v>0</v>
      </c>
      <c r="P103" s="789">
        <v>0</v>
      </c>
      <c r="Q103" s="789">
        <v>0</v>
      </c>
      <c r="R103" s="789">
        <v>0</v>
      </c>
      <c r="S103" s="789">
        <v>0</v>
      </c>
      <c r="T103" s="789">
        <v>0</v>
      </c>
      <c r="U103" s="789">
        <v>0</v>
      </c>
      <c r="V103" s="789">
        <v>0</v>
      </c>
      <c r="W103" s="789">
        <v>0</v>
      </c>
      <c r="X103" s="789">
        <v>0</v>
      </c>
      <c r="Y103" s="789">
        <v>0</v>
      </c>
      <c r="Z103" s="789">
        <v>0</v>
      </c>
      <c r="AA103" s="789">
        <v>0</v>
      </c>
      <c r="AB103" s="789">
        <v>0</v>
      </c>
      <c r="AC103" s="789">
        <v>0</v>
      </c>
      <c r="AD103" s="789">
        <v>0</v>
      </c>
      <c r="AE103" s="789">
        <v>0</v>
      </c>
      <c r="AF103" s="789">
        <v>0</v>
      </c>
      <c r="AG103" s="789">
        <v>0</v>
      </c>
      <c r="AH103" s="778">
        <f t="shared" si="26"/>
        <v>218.51318051284977</v>
      </c>
    </row>
    <row r="104" spans="2:34" s="743" customFormat="1">
      <c r="B104" s="790" t="s">
        <v>805</v>
      </c>
      <c r="C104" s="779">
        <v>10.393790866044101</v>
      </c>
      <c r="D104" s="779">
        <v>20.787581732088203</v>
      </c>
      <c r="E104" s="779">
        <v>20.787581732088203</v>
      </c>
      <c r="F104" s="779">
        <v>20.787581732088203</v>
      </c>
      <c r="G104" s="779">
        <v>14.551307214599507</v>
      </c>
      <c r="H104" s="779">
        <v>6.2362745174886962</v>
      </c>
      <c r="I104" s="779">
        <v>0</v>
      </c>
      <c r="J104" s="779">
        <v>0</v>
      </c>
      <c r="K104" s="779">
        <v>0</v>
      </c>
      <c r="L104" s="779">
        <v>0</v>
      </c>
      <c r="M104" s="779">
        <v>0</v>
      </c>
      <c r="N104" s="779">
        <v>0</v>
      </c>
      <c r="O104" s="779">
        <v>0</v>
      </c>
      <c r="P104" s="779">
        <v>0</v>
      </c>
      <c r="Q104" s="779">
        <v>0</v>
      </c>
      <c r="R104" s="779">
        <v>0</v>
      </c>
      <c r="S104" s="779">
        <v>0</v>
      </c>
      <c r="T104" s="779">
        <v>0</v>
      </c>
      <c r="U104" s="779">
        <v>0</v>
      </c>
      <c r="V104" s="779">
        <v>0</v>
      </c>
      <c r="W104" s="779">
        <v>0</v>
      </c>
      <c r="X104" s="779">
        <v>0</v>
      </c>
      <c r="Y104" s="779">
        <v>0</v>
      </c>
      <c r="Z104" s="779">
        <v>0</v>
      </c>
      <c r="AA104" s="779">
        <v>0</v>
      </c>
      <c r="AB104" s="779">
        <v>0</v>
      </c>
      <c r="AC104" s="779">
        <v>0</v>
      </c>
      <c r="AD104" s="779">
        <v>0</v>
      </c>
      <c r="AE104" s="779">
        <v>0</v>
      </c>
      <c r="AF104" s="779">
        <v>0</v>
      </c>
      <c r="AG104" s="779">
        <v>0</v>
      </c>
      <c r="AH104" s="778">
        <f t="shared" si="26"/>
        <v>93.544117794396911</v>
      </c>
    </row>
    <row r="105" spans="2:34" s="743" customFormat="1">
      <c r="B105" s="790" t="s">
        <v>806</v>
      </c>
      <c r="C105" s="779">
        <v>1.6297246416571951</v>
      </c>
      <c r="D105" s="779">
        <v>3.2594492833143902</v>
      </c>
      <c r="E105" s="779">
        <v>3.2594492833143902</v>
      </c>
      <c r="F105" s="779">
        <v>3.0964768177234938</v>
      </c>
      <c r="G105" s="779">
        <v>2.444586962485793</v>
      </c>
      <c r="H105" s="779">
        <v>1.7926971072480911</v>
      </c>
      <c r="I105" s="779">
        <v>1.1408072484474485</v>
      </c>
      <c r="J105" s="779">
        <v>0.48891739320974675</v>
      </c>
      <c r="K105" s="779">
        <v>0</v>
      </c>
      <c r="L105" s="779">
        <v>0</v>
      </c>
      <c r="M105" s="779">
        <v>0</v>
      </c>
      <c r="N105" s="779">
        <v>0</v>
      </c>
      <c r="O105" s="779">
        <v>0</v>
      </c>
      <c r="P105" s="779">
        <v>0</v>
      </c>
      <c r="Q105" s="779">
        <v>0</v>
      </c>
      <c r="R105" s="779">
        <v>0</v>
      </c>
      <c r="S105" s="779">
        <v>0</v>
      </c>
      <c r="T105" s="779">
        <v>0</v>
      </c>
      <c r="U105" s="779">
        <v>0</v>
      </c>
      <c r="V105" s="779">
        <v>0</v>
      </c>
      <c r="W105" s="779">
        <v>0</v>
      </c>
      <c r="X105" s="779">
        <v>0</v>
      </c>
      <c r="Y105" s="779">
        <v>0</v>
      </c>
      <c r="Z105" s="779">
        <v>0</v>
      </c>
      <c r="AA105" s="779">
        <v>0</v>
      </c>
      <c r="AB105" s="779">
        <v>0</v>
      </c>
      <c r="AC105" s="779">
        <v>0</v>
      </c>
      <c r="AD105" s="779">
        <v>0</v>
      </c>
      <c r="AE105" s="779">
        <v>0</v>
      </c>
      <c r="AF105" s="779">
        <v>0</v>
      </c>
      <c r="AG105" s="779">
        <v>0</v>
      </c>
      <c r="AH105" s="778">
        <f t="shared" si="26"/>
        <v>17.11210873740055</v>
      </c>
    </row>
    <row r="106" spans="2:34" s="743" customFormat="1">
      <c r="B106" s="790" t="s">
        <v>586</v>
      </c>
      <c r="C106" s="779">
        <v>0</v>
      </c>
      <c r="D106" s="779">
        <v>45.758853987109283</v>
      </c>
      <c r="E106" s="779">
        <v>22.879426993554642</v>
      </c>
      <c r="F106" s="779">
        <v>0</v>
      </c>
      <c r="G106" s="779">
        <v>0</v>
      </c>
      <c r="H106" s="779">
        <v>0</v>
      </c>
      <c r="I106" s="779">
        <v>0</v>
      </c>
      <c r="J106" s="779">
        <v>0</v>
      </c>
      <c r="K106" s="779">
        <v>0</v>
      </c>
      <c r="L106" s="779">
        <v>0</v>
      </c>
      <c r="M106" s="779">
        <v>0</v>
      </c>
      <c r="N106" s="779">
        <v>0</v>
      </c>
      <c r="O106" s="779">
        <v>0</v>
      </c>
      <c r="P106" s="779">
        <v>0</v>
      </c>
      <c r="Q106" s="779">
        <v>0</v>
      </c>
      <c r="R106" s="779">
        <v>0</v>
      </c>
      <c r="S106" s="779">
        <v>0</v>
      </c>
      <c r="T106" s="779">
        <v>0</v>
      </c>
      <c r="U106" s="779">
        <v>0</v>
      </c>
      <c r="V106" s="779">
        <v>0</v>
      </c>
      <c r="W106" s="779">
        <v>0</v>
      </c>
      <c r="X106" s="779">
        <v>0</v>
      </c>
      <c r="Y106" s="779">
        <v>0</v>
      </c>
      <c r="Z106" s="779">
        <v>0</v>
      </c>
      <c r="AA106" s="779">
        <v>0</v>
      </c>
      <c r="AB106" s="779">
        <v>0</v>
      </c>
      <c r="AC106" s="779">
        <v>0</v>
      </c>
      <c r="AD106" s="779">
        <v>0</v>
      </c>
      <c r="AE106" s="779">
        <v>0</v>
      </c>
      <c r="AF106" s="779">
        <v>0</v>
      </c>
      <c r="AG106" s="779">
        <v>0</v>
      </c>
      <c r="AH106" s="778">
        <f t="shared" si="26"/>
        <v>68.638280980663922</v>
      </c>
    </row>
    <row r="107" spans="2:34" s="743" customFormat="1">
      <c r="B107" s="790" t="s">
        <v>587</v>
      </c>
      <c r="C107" s="779">
        <v>22.638906611749867</v>
      </c>
      <c r="D107" s="779">
        <v>45.277813223499734</v>
      </c>
      <c r="E107" s="779">
        <v>45.277813223499734</v>
      </c>
      <c r="F107" s="779">
        <v>45.277813223499734</v>
      </c>
      <c r="G107" s="779">
        <v>22.638906611749867</v>
      </c>
      <c r="H107" s="779">
        <v>0</v>
      </c>
      <c r="I107" s="779">
        <v>0</v>
      </c>
      <c r="J107" s="779">
        <v>0</v>
      </c>
      <c r="K107" s="779">
        <v>0</v>
      </c>
      <c r="L107" s="779">
        <v>0</v>
      </c>
      <c r="M107" s="779">
        <v>0</v>
      </c>
      <c r="N107" s="779">
        <v>0</v>
      </c>
      <c r="O107" s="779">
        <v>0</v>
      </c>
      <c r="P107" s="779">
        <v>0</v>
      </c>
      <c r="Q107" s="779">
        <v>0</v>
      </c>
      <c r="R107" s="779">
        <v>0</v>
      </c>
      <c r="S107" s="779">
        <v>0</v>
      </c>
      <c r="T107" s="779">
        <v>0</v>
      </c>
      <c r="U107" s="779">
        <v>0</v>
      </c>
      <c r="V107" s="779">
        <v>0</v>
      </c>
      <c r="W107" s="779">
        <v>0</v>
      </c>
      <c r="X107" s="779">
        <v>0</v>
      </c>
      <c r="Y107" s="779">
        <v>0</v>
      </c>
      <c r="Z107" s="779">
        <v>0</v>
      </c>
      <c r="AA107" s="779">
        <v>0</v>
      </c>
      <c r="AB107" s="779">
        <v>0</v>
      </c>
      <c r="AC107" s="779">
        <v>0</v>
      </c>
      <c r="AD107" s="779">
        <v>0</v>
      </c>
      <c r="AE107" s="779">
        <v>0</v>
      </c>
      <c r="AF107" s="779">
        <v>0</v>
      </c>
      <c r="AG107" s="779">
        <v>0</v>
      </c>
      <c r="AH107" s="778">
        <f t="shared" si="26"/>
        <v>181.11125289399894</v>
      </c>
    </row>
    <row r="108" spans="2:34" s="743" customFormat="1">
      <c r="B108" s="790" t="s">
        <v>598</v>
      </c>
      <c r="C108" s="779">
        <v>43.570311247848878</v>
      </c>
      <c r="D108" s="779">
        <v>87.140622495697755</v>
      </c>
      <c r="E108" s="779">
        <v>0</v>
      </c>
      <c r="F108" s="779">
        <v>0</v>
      </c>
      <c r="G108" s="779">
        <v>0</v>
      </c>
      <c r="H108" s="779">
        <v>0</v>
      </c>
      <c r="I108" s="779">
        <v>0</v>
      </c>
      <c r="J108" s="779">
        <v>0</v>
      </c>
      <c r="K108" s="779">
        <v>0</v>
      </c>
      <c r="L108" s="779">
        <v>0</v>
      </c>
      <c r="M108" s="779">
        <v>0</v>
      </c>
      <c r="N108" s="779">
        <v>0</v>
      </c>
      <c r="O108" s="779">
        <v>0</v>
      </c>
      <c r="P108" s="779">
        <v>0</v>
      </c>
      <c r="Q108" s="779">
        <v>0</v>
      </c>
      <c r="R108" s="779">
        <v>0</v>
      </c>
      <c r="S108" s="779">
        <v>0</v>
      </c>
      <c r="T108" s="779">
        <v>0</v>
      </c>
      <c r="U108" s="779">
        <v>0</v>
      </c>
      <c r="V108" s="779">
        <v>0</v>
      </c>
      <c r="W108" s="779">
        <v>0</v>
      </c>
      <c r="X108" s="779">
        <v>0</v>
      </c>
      <c r="Y108" s="779">
        <v>0</v>
      </c>
      <c r="Z108" s="779">
        <v>0</v>
      </c>
      <c r="AA108" s="779">
        <v>0</v>
      </c>
      <c r="AB108" s="779">
        <v>0</v>
      </c>
      <c r="AC108" s="779">
        <v>0</v>
      </c>
      <c r="AD108" s="779">
        <v>0</v>
      </c>
      <c r="AE108" s="779">
        <v>0</v>
      </c>
      <c r="AF108" s="779">
        <v>0</v>
      </c>
      <c r="AG108" s="779">
        <v>0</v>
      </c>
      <c r="AH108" s="778">
        <f t="shared" si="26"/>
        <v>130.71093374354663</v>
      </c>
    </row>
    <row r="109" spans="2:34" s="743" customFormat="1">
      <c r="B109" s="790" t="s">
        <v>832</v>
      </c>
      <c r="C109" s="779">
        <v>0</v>
      </c>
      <c r="D109" s="779">
        <v>22.276240063847908</v>
      </c>
      <c r="E109" s="779">
        <v>22.276240063847908</v>
      </c>
      <c r="F109" s="779">
        <v>22.276240063847908</v>
      </c>
      <c r="G109" s="779">
        <v>0</v>
      </c>
      <c r="H109" s="779">
        <v>0</v>
      </c>
      <c r="I109" s="779">
        <v>0</v>
      </c>
      <c r="J109" s="779">
        <v>0</v>
      </c>
      <c r="K109" s="779">
        <v>0</v>
      </c>
      <c r="L109" s="779">
        <v>0</v>
      </c>
      <c r="M109" s="779">
        <v>0</v>
      </c>
      <c r="N109" s="779">
        <v>0</v>
      </c>
      <c r="O109" s="779">
        <v>0</v>
      </c>
      <c r="P109" s="779">
        <v>0</v>
      </c>
      <c r="Q109" s="779">
        <v>0</v>
      </c>
      <c r="R109" s="779">
        <v>0</v>
      </c>
      <c r="S109" s="779">
        <v>0</v>
      </c>
      <c r="T109" s="779">
        <v>0</v>
      </c>
      <c r="U109" s="779">
        <v>0</v>
      </c>
      <c r="V109" s="779">
        <v>0</v>
      </c>
      <c r="W109" s="779">
        <v>0</v>
      </c>
      <c r="X109" s="779">
        <v>0</v>
      </c>
      <c r="Y109" s="779">
        <v>0</v>
      </c>
      <c r="Z109" s="779">
        <v>0</v>
      </c>
      <c r="AA109" s="779">
        <v>0</v>
      </c>
      <c r="AB109" s="779">
        <v>0</v>
      </c>
      <c r="AC109" s="779">
        <v>0</v>
      </c>
      <c r="AD109" s="779">
        <v>0</v>
      </c>
      <c r="AE109" s="779">
        <v>0</v>
      </c>
      <c r="AF109" s="779">
        <v>0</v>
      </c>
      <c r="AG109" s="779">
        <v>0</v>
      </c>
      <c r="AH109" s="778">
        <f t="shared" si="26"/>
        <v>66.828720191543724</v>
      </c>
    </row>
    <row r="110" spans="2:34" s="743" customFormat="1">
      <c r="B110" s="790" t="s">
        <v>217</v>
      </c>
      <c r="C110" s="789">
        <f t="shared" ref="C110:AF110" si="27">+C111+C112</f>
        <v>200.53553058678077</v>
      </c>
      <c r="D110" s="789">
        <f t="shared" si="27"/>
        <v>19.776278035853554</v>
      </c>
      <c r="E110" s="789">
        <f t="shared" si="27"/>
        <v>0</v>
      </c>
      <c r="F110" s="789">
        <f t="shared" si="27"/>
        <v>0</v>
      </c>
      <c r="G110" s="789">
        <f t="shared" si="27"/>
        <v>0</v>
      </c>
      <c r="H110" s="789">
        <f t="shared" si="27"/>
        <v>0</v>
      </c>
      <c r="I110" s="789">
        <f t="shared" si="27"/>
        <v>0</v>
      </c>
      <c r="J110" s="789">
        <f t="shared" si="27"/>
        <v>0</v>
      </c>
      <c r="K110" s="789">
        <f t="shared" si="27"/>
        <v>0</v>
      </c>
      <c r="L110" s="789">
        <f t="shared" si="27"/>
        <v>0</v>
      </c>
      <c r="M110" s="789">
        <f t="shared" si="27"/>
        <v>0</v>
      </c>
      <c r="N110" s="789">
        <f t="shared" si="27"/>
        <v>0</v>
      </c>
      <c r="O110" s="789">
        <f t="shared" si="27"/>
        <v>0</v>
      </c>
      <c r="P110" s="789">
        <f t="shared" si="27"/>
        <v>0</v>
      </c>
      <c r="Q110" s="789">
        <f t="shared" si="27"/>
        <v>0</v>
      </c>
      <c r="R110" s="789">
        <f t="shared" si="27"/>
        <v>0</v>
      </c>
      <c r="S110" s="789">
        <f t="shared" si="27"/>
        <v>0</v>
      </c>
      <c r="T110" s="789">
        <f t="shared" si="27"/>
        <v>0</v>
      </c>
      <c r="U110" s="789">
        <f t="shared" si="27"/>
        <v>0</v>
      </c>
      <c r="V110" s="789">
        <f t="shared" si="27"/>
        <v>0</v>
      </c>
      <c r="W110" s="789">
        <f t="shared" si="27"/>
        <v>0</v>
      </c>
      <c r="X110" s="789">
        <f t="shared" si="27"/>
        <v>0</v>
      </c>
      <c r="Y110" s="789">
        <f t="shared" si="27"/>
        <v>0</v>
      </c>
      <c r="Z110" s="789">
        <f t="shared" si="27"/>
        <v>0</v>
      </c>
      <c r="AA110" s="789">
        <f t="shared" si="27"/>
        <v>0</v>
      </c>
      <c r="AB110" s="789">
        <f t="shared" si="27"/>
        <v>0</v>
      </c>
      <c r="AC110" s="789">
        <f t="shared" si="27"/>
        <v>0</v>
      </c>
      <c r="AD110" s="789">
        <f t="shared" si="27"/>
        <v>0</v>
      </c>
      <c r="AE110" s="789">
        <f t="shared" si="27"/>
        <v>0</v>
      </c>
      <c r="AF110" s="789">
        <f t="shared" si="27"/>
        <v>0</v>
      </c>
      <c r="AG110" s="789">
        <f t="shared" ref="AG110" si="28">+AG111+AG112</f>
        <v>0</v>
      </c>
      <c r="AH110" s="778">
        <f t="shared" si="26"/>
        <v>220.31180862263432</v>
      </c>
    </row>
    <row r="111" spans="2:34" s="743" customFormat="1">
      <c r="B111" s="813" t="s">
        <v>71</v>
      </c>
      <c r="C111" s="775">
        <v>200.53553058678077</v>
      </c>
      <c r="D111" s="775">
        <v>19.776278035853554</v>
      </c>
      <c r="E111" s="775">
        <v>0</v>
      </c>
      <c r="F111" s="775">
        <v>0</v>
      </c>
      <c r="G111" s="775">
        <v>0</v>
      </c>
      <c r="H111" s="767">
        <v>0</v>
      </c>
      <c r="I111" s="775">
        <v>0</v>
      </c>
      <c r="J111" s="775">
        <v>0</v>
      </c>
      <c r="K111" s="775">
        <v>0</v>
      </c>
      <c r="L111" s="775">
        <v>0</v>
      </c>
      <c r="M111" s="775">
        <v>0</v>
      </c>
      <c r="N111" s="775">
        <v>0</v>
      </c>
      <c r="O111" s="775">
        <v>0</v>
      </c>
      <c r="P111" s="775">
        <v>0</v>
      </c>
      <c r="Q111" s="775">
        <v>0</v>
      </c>
      <c r="R111" s="775">
        <v>0</v>
      </c>
      <c r="S111" s="775">
        <v>0</v>
      </c>
      <c r="T111" s="775">
        <v>0</v>
      </c>
      <c r="U111" s="775">
        <v>0</v>
      </c>
      <c r="V111" s="775">
        <v>0</v>
      </c>
      <c r="W111" s="775">
        <v>0</v>
      </c>
      <c r="X111" s="775">
        <v>0</v>
      </c>
      <c r="Y111" s="775">
        <v>0</v>
      </c>
      <c r="Z111" s="775">
        <v>0</v>
      </c>
      <c r="AA111" s="775">
        <v>0</v>
      </c>
      <c r="AB111" s="775">
        <v>0</v>
      </c>
      <c r="AC111" s="775">
        <v>0</v>
      </c>
      <c r="AD111" s="775">
        <v>0</v>
      </c>
      <c r="AE111" s="775">
        <v>0</v>
      </c>
      <c r="AF111" s="775">
        <v>0</v>
      </c>
      <c r="AG111" s="775">
        <v>0</v>
      </c>
      <c r="AH111" s="767">
        <f t="shared" si="26"/>
        <v>220.31180862263432</v>
      </c>
    </row>
    <row r="112" spans="2:34" s="743" customFormat="1">
      <c r="B112" s="769" t="s">
        <v>69</v>
      </c>
      <c r="C112" s="814">
        <v>0</v>
      </c>
      <c r="D112" s="814">
        <v>0</v>
      </c>
      <c r="E112" s="814">
        <v>0</v>
      </c>
      <c r="F112" s="814">
        <v>0</v>
      </c>
      <c r="G112" s="814">
        <v>0</v>
      </c>
      <c r="H112" s="768">
        <v>0</v>
      </c>
      <c r="I112" s="814">
        <v>0</v>
      </c>
      <c r="J112" s="814">
        <v>0</v>
      </c>
      <c r="K112" s="814">
        <v>0</v>
      </c>
      <c r="L112" s="814">
        <v>0</v>
      </c>
      <c r="M112" s="814">
        <v>0</v>
      </c>
      <c r="N112" s="814">
        <v>0</v>
      </c>
      <c r="O112" s="814">
        <v>0</v>
      </c>
      <c r="P112" s="814">
        <v>0</v>
      </c>
      <c r="Q112" s="814">
        <v>0</v>
      </c>
      <c r="R112" s="814">
        <v>0</v>
      </c>
      <c r="S112" s="814">
        <v>0</v>
      </c>
      <c r="T112" s="814">
        <v>0</v>
      </c>
      <c r="U112" s="814">
        <v>0</v>
      </c>
      <c r="V112" s="814">
        <v>0</v>
      </c>
      <c r="W112" s="814">
        <v>0</v>
      </c>
      <c r="X112" s="814">
        <v>0</v>
      </c>
      <c r="Y112" s="814">
        <v>0</v>
      </c>
      <c r="Z112" s="814">
        <v>0</v>
      </c>
      <c r="AA112" s="814">
        <v>0</v>
      </c>
      <c r="AB112" s="814">
        <v>0</v>
      </c>
      <c r="AC112" s="814">
        <v>0</v>
      </c>
      <c r="AD112" s="814">
        <v>0</v>
      </c>
      <c r="AE112" s="814">
        <v>0</v>
      </c>
      <c r="AF112" s="814">
        <v>0</v>
      </c>
      <c r="AG112" s="814">
        <v>0</v>
      </c>
      <c r="AH112" s="768">
        <f t="shared" si="26"/>
        <v>0</v>
      </c>
    </row>
    <row r="113" spans="1:34" s="743" customFormat="1">
      <c r="B113" s="790" t="s">
        <v>335</v>
      </c>
      <c r="C113" s="789">
        <f t="shared" ref="C113:AF113" si="29">+C114+C119</f>
        <v>12.354643161004729</v>
      </c>
      <c r="D113" s="789">
        <f t="shared" si="29"/>
        <v>28.719800227508898</v>
      </c>
      <c r="E113" s="789">
        <f t="shared" si="29"/>
        <v>1.0020993113547372</v>
      </c>
      <c r="F113" s="789">
        <f t="shared" si="29"/>
        <v>0.11130251657658365</v>
      </c>
      <c r="G113" s="789">
        <f t="shared" si="29"/>
        <v>5.2260000000000001E-2</v>
      </c>
      <c r="H113" s="789">
        <f t="shared" si="29"/>
        <v>5.2260000000000001E-2</v>
      </c>
      <c r="I113" s="789">
        <f t="shared" si="29"/>
        <v>5.2260000000000001E-2</v>
      </c>
      <c r="J113" s="789">
        <f t="shared" si="29"/>
        <v>0</v>
      </c>
      <c r="K113" s="789">
        <f t="shared" si="29"/>
        <v>0</v>
      </c>
      <c r="L113" s="789">
        <f t="shared" si="29"/>
        <v>0</v>
      </c>
      <c r="M113" s="789">
        <f t="shared" si="29"/>
        <v>0</v>
      </c>
      <c r="N113" s="789">
        <f t="shared" si="29"/>
        <v>0</v>
      </c>
      <c r="O113" s="789">
        <f t="shared" si="29"/>
        <v>0</v>
      </c>
      <c r="P113" s="789">
        <f t="shared" si="29"/>
        <v>0</v>
      </c>
      <c r="Q113" s="789">
        <f t="shared" si="29"/>
        <v>0</v>
      </c>
      <c r="R113" s="789">
        <f t="shared" si="29"/>
        <v>0</v>
      </c>
      <c r="S113" s="789">
        <f t="shared" si="29"/>
        <v>0</v>
      </c>
      <c r="T113" s="789">
        <f t="shared" si="29"/>
        <v>0</v>
      </c>
      <c r="U113" s="789">
        <f t="shared" si="29"/>
        <v>0</v>
      </c>
      <c r="V113" s="789">
        <f t="shared" si="29"/>
        <v>0</v>
      </c>
      <c r="W113" s="789">
        <f t="shared" si="29"/>
        <v>0</v>
      </c>
      <c r="X113" s="789">
        <f t="shared" si="29"/>
        <v>0</v>
      </c>
      <c r="Y113" s="789">
        <f t="shared" si="29"/>
        <v>0</v>
      </c>
      <c r="Z113" s="789">
        <f t="shared" si="29"/>
        <v>0</v>
      </c>
      <c r="AA113" s="789">
        <f t="shared" si="29"/>
        <v>0</v>
      </c>
      <c r="AB113" s="789">
        <f t="shared" si="29"/>
        <v>0</v>
      </c>
      <c r="AC113" s="789">
        <f t="shared" si="29"/>
        <v>0</v>
      </c>
      <c r="AD113" s="789">
        <f t="shared" si="29"/>
        <v>0</v>
      </c>
      <c r="AE113" s="789">
        <f t="shared" si="29"/>
        <v>0</v>
      </c>
      <c r="AF113" s="789">
        <f t="shared" si="29"/>
        <v>0</v>
      </c>
      <c r="AG113" s="789">
        <f t="shared" ref="AG113" si="30">+AG114+AG119</f>
        <v>0</v>
      </c>
      <c r="AH113" s="779">
        <f t="shared" si="26"/>
        <v>42.344625216444946</v>
      </c>
    </row>
    <row r="114" spans="1:34" s="743" customFormat="1">
      <c r="B114" s="780" t="s">
        <v>71</v>
      </c>
      <c r="C114" s="831">
        <f t="shared" ref="C114:AF114" si="31">+C115+C117</f>
        <v>12.251099991004729</v>
      </c>
      <c r="D114" s="831">
        <f t="shared" si="31"/>
        <v>28.667540227508898</v>
      </c>
      <c r="E114" s="831">
        <f t="shared" si="31"/>
        <v>0.94983931135473709</v>
      </c>
      <c r="F114" s="831">
        <f t="shared" si="31"/>
        <v>5.9042516576583645E-2</v>
      </c>
      <c r="G114" s="831">
        <f t="shared" si="31"/>
        <v>0</v>
      </c>
      <c r="H114" s="831">
        <f t="shared" si="31"/>
        <v>0</v>
      </c>
      <c r="I114" s="831">
        <f t="shared" si="31"/>
        <v>0</v>
      </c>
      <c r="J114" s="831">
        <f t="shared" si="31"/>
        <v>0</v>
      </c>
      <c r="K114" s="831">
        <f t="shared" si="31"/>
        <v>0</v>
      </c>
      <c r="L114" s="831">
        <f t="shared" si="31"/>
        <v>0</v>
      </c>
      <c r="M114" s="831">
        <f t="shared" si="31"/>
        <v>0</v>
      </c>
      <c r="N114" s="831">
        <f t="shared" si="31"/>
        <v>0</v>
      </c>
      <c r="O114" s="831">
        <f t="shared" si="31"/>
        <v>0</v>
      </c>
      <c r="P114" s="831">
        <f t="shared" si="31"/>
        <v>0</v>
      </c>
      <c r="Q114" s="831">
        <f t="shared" si="31"/>
        <v>0</v>
      </c>
      <c r="R114" s="831">
        <f t="shared" si="31"/>
        <v>0</v>
      </c>
      <c r="S114" s="831">
        <f t="shared" si="31"/>
        <v>0</v>
      </c>
      <c r="T114" s="831">
        <f t="shared" si="31"/>
        <v>0</v>
      </c>
      <c r="U114" s="831">
        <f t="shared" si="31"/>
        <v>0</v>
      </c>
      <c r="V114" s="831">
        <f t="shared" si="31"/>
        <v>0</v>
      </c>
      <c r="W114" s="831">
        <f t="shared" si="31"/>
        <v>0</v>
      </c>
      <c r="X114" s="831">
        <f t="shared" si="31"/>
        <v>0</v>
      </c>
      <c r="Y114" s="831">
        <f t="shared" si="31"/>
        <v>0</v>
      </c>
      <c r="Z114" s="831">
        <f t="shared" si="31"/>
        <v>0</v>
      </c>
      <c r="AA114" s="831">
        <f t="shared" si="31"/>
        <v>0</v>
      </c>
      <c r="AB114" s="831">
        <f t="shared" si="31"/>
        <v>0</v>
      </c>
      <c r="AC114" s="831">
        <f t="shared" si="31"/>
        <v>0</v>
      </c>
      <c r="AD114" s="831">
        <f t="shared" si="31"/>
        <v>0</v>
      </c>
      <c r="AE114" s="831">
        <f t="shared" si="31"/>
        <v>0</v>
      </c>
      <c r="AF114" s="831">
        <f t="shared" si="31"/>
        <v>0</v>
      </c>
      <c r="AG114" s="831">
        <f t="shared" ref="AG114" si="32">+AG115+AG117</f>
        <v>0</v>
      </c>
      <c r="AH114" s="765">
        <f t="shared" si="26"/>
        <v>41.927522046444949</v>
      </c>
    </row>
    <row r="115" spans="1:34" s="743" customFormat="1">
      <c r="B115" s="783" t="s">
        <v>81</v>
      </c>
      <c r="C115" s="793">
        <f t="shared" ref="C115:AG115" si="33">+C116</f>
        <v>0.70135839268599454</v>
      </c>
      <c r="D115" s="793">
        <f t="shared" si="33"/>
        <v>2.0917101048573579</v>
      </c>
      <c r="E115" s="793">
        <f t="shared" si="33"/>
        <v>0.94983931135473709</v>
      </c>
      <c r="F115" s="793">
        <f t="shared" si="33"/>
        <v>5.9042516576583645E-2</v>
      </c>
      <c r="G115" s="793">
        <f t="shared" si="33"/>
        <v>0</v>
      </c>
      <c r="H115" s="793">
        <f t="shared" si="33"/>
        <v>0</v>
      </c>
      <c r="I115" s="793">
        <f t="shared" si="33"/>
        <v>0</v>
      </c>
      <c r="J115" s="793">
        <f t="shared" si="33"/>
        <v>0</v>
      </c>
      <c r="K115" s="793">
        <f t="shared" si="33"/>
        <v>0</v>
      </c>
      <c r="L115" s="793">
        <f t="shared" si="33"/>
        <v>0</v>
      </c>
      <c r="M115" s="793">
        <f t="shared" si="33"/>
        <v>0</v>
      </c>
      <c r="N115" s="793">
        <f t="shared" si="33"/>
        <v>0</v>
      </c>
      <c r="O115" s="793">
        <f t="shared" si="33"/>
        <v>0</v>
      </c>
      <c r="P115" s="793">
        <f t="shared" si="33"/>
        <v>0</v>
      </c>
      <c r="Q115" s="793">
        <f t="shared" si="33"/>
        <v>0</v>
      </c>
      <c r="R115" s="793">
        <f t="shared" si="33"/>
        <v>0</v>
      </c>
      <c r="S115" s="793">
        <f t="shared" si="33"/>
        <v>0</v>
      </c>
      <c r="T115" s="793">
        <f t="shared" si="33"/>
        <v>0</v>
      </c>
      <c r="U115" s="793">
        <f t="shared" si="33"/>
        <v>0</v>
      </c>
      <c r="V115" s="793">
        <f t="shared" si="33"/>
        <v>0</v>
      </c>
      <c r="W115" s="793">
        <f t="shared" si="33"/>
        <v>0</v>
      </c>
      <c r="X115" s="793">
        <f t="shared" si="33"/>
        <v>0</v>
      </c>
      <c r="Y115" s="793">
        <f t="shared" si="33"/>
        <v>0</v>
      </c>
      <c r="Z115" s="793">
        <f t="shared" si="33"/>
        <v>0</v>
      </c>
      <c r="AA115" s="793">
        <f t="shared" si="33"/>
        <v>0</v>
      </c>
      <c r="AB115" s="793">
        <f t="shared" si="33"/>
        <v>0</v>
      </c>
      <c r="AC115" s="793">
        <f t="shared" si="33"/>
        <v>0</v>
      </c>
      <c r="AD115" s="793">
        <f t="shared" si="33"/>
        <v>0</v>
      </c>
      <c r="AE115" s="793">
        <f t="shared" si="33"/>
        <v>0</v>
      </c>
      <c r="AF115" s="793">
        <f t="shared" si="33"/>
        <v>0</v>
      </c>
      <c r="AG115" s="793">
        <f t="shared" si="33"/>
        <v>0</v>
      </c>
      <c r="AH115" s="784">
        <f t="shared" si="26"/>
        <v>3.8019503254746727</v>
      </c>
    </row>
    <row r="116" spans="1:34" s="743" customFormat="1">
      <c r="B116" s="783" t="s">
        <v>668</v>
      </c>
      <c r="C116" s="793">
        <v>0.70135839268599454</v>
      </c>
      <c r="D116" s="793">
        <v>2.0917101048573579</v>
      </c>
      <c r="E116" s="793">
        <v>0.94983931135473709</v>
      </c>
      <c r="F116" s="793">
        <v>5.9042516576583645E-2</v>
      </c>
      <c r="G116" s="793">
        <v>0</v>
      </c>
      <c r="H116" s="784">
        <v>0</v>
      </c>
      <c r="I116" s="793">
        <v>0</v>
      </c>
      <c r="J116" s="793">
        <v>0</v>
      </c>
      <c r="K116" s="793">
        <v>0</v>
      </c>
      <c r="L116" s="793">
        <v>0</v>
      </c>
      <c r="M116" s="793">
        <v>0</v>
      </c>
      <c r="N116" s="793">
        <v>0</v>
      </c>
      <c r="O116" s="793">
        <v>0</v>
      </c>
      <c r="P116" s="793">
        <v>0</v>
      </c>
      <c r="Q116" s="793">
        <v>0</v>
      </c>
      <c r="R116" s="793">
        <v>0</v>
      </c>
      <c r="S116" s="793">
        <v>0</v>
      </c>
      <c r="T116" s="793">
        <v>0</v>
      </c>
      <c r="U116" s="793">
        <v>0</v>
      </c>
      <c r="V116" s="793">
        <v>0</v>
      </c>
      <c r="W116" s="793">
        <v>0</v>
      </c>
      <c r="X116" s="793">
        <v>0</v>
      </c>
      <c r="Y116" s="793">
        <v>0</v>
      </c>
      <c r="Z116" s="793">
        <v>0</v>
      </c>
      <c r="AA116" s="793">
        <v>0</v>
      </c>
      <c r="AB116" s="793">
        <v>0</v>
      </c>
      <c r="AC116" s="793">
        <v>0</v>
      </c>
      <c r="AD116" s="793">
        <v>0</v>
      </c>
      <c r="AE116" s="793">
        <v>0</v>
      </c>
      <c r="AF116" s="793">
        <v>0</v>
      </c>
      <c r="AG116" s="793">
        <v>0</v>
      </c>
      <c r="AH116" s="784">
        <f t="shared" si="26"/>
        <v>3.8019503254746727</v>
      </c>
    </row>
    <row r="117" spans="1:34" s="743" customFormat="1">
      <c r="B117" s="796" t="s">
        <v>85</v>
      </c>
      <c r="C117" s="793">
        <f t="shared" ref="C117:AG117" si="34">+C118</f>
        <v>11.549741598318734</v>
      </c>
      <c r="D117" s="793">
        <f t="shared" si="34"/>
        <v>26.575830122651539</v>
      </c>
      <c r="E117" s="793">
        <f t="shared" si="34"/>
        <v>0</v>
      </c>
      <c r="F117" s="793">
        <f t="shared" si="34"/>
        <v>0</v>
      </c>
      <c r="G117" s="793">
        <f t="shared" si="34"/>
        <v>0</v>
      </c>
      <c r="H117" s="793">
        <f t="shared" si="34"/>
        <v>0</v>
      </c>
      <c r="I117" s="793">
        <f t="shared" si="34"/>
        <v>0</v>
      </c>
      <c r="J117" s="793">
        <f t="shared" si="34"/>
        <v>0</v>
      </c>
      <c r="K117" s="793">
        <f t="shared" si="34"/>
        <v>0</v>
      </c>
      <c r="L117" s="793">
        <f t="shared" si="34"/>
        <v>0</v>
      </c>
      <c r="M117" s="793">
        <f t="shared" si="34"/>
        <v>0</v>
      </c>
      <c r="N117" s="793">
        <f t="shared" si="34"/>
        <v>0</v>
      </c>
      <c r="O117" s="793">
        <f t="shared" si="34"/>
        <v>0</v>
      </c>
      <c r="P117" s="793">
        <f t="shared" si="34"/>
        <v>0</v>
      </c>
      <c r="Q117" s="793">
        <f t="shared" si="34"/>
        <v>0</v>
      </c>
      <c r="R117" s="793">
        <f t="shared" si="34"/>
        <v>0</v>
      </c>
      <c r="S117" s="793">
        <f t="shared" si="34"/>
        <v>0</v>
      </c>
      <c r="T117" s="793">
        <f t="shared" si="34"/>
        <v>0</v>
      </c>
      <c r="U117" s="793">
        <f t="shared" si="34"/>
        <v>0</v>
      </c>
      <c r="V117" s="793">
        <f t="shared" si="34"/>
        <v>0</v>
      </c>
      <c r="W117" s="793">
        <f t="shared" si="34"/>
        <v>0</v>
      </c>
      <c r="X117" s="793">
        <f t="shared" si="34"/>
        <v>0</v>
      </c>
      <c r="Y117" s="793">
        <f t="shared" si="34"/>
        <v>0</v>
      </c>
      <c r="Z117" s="793">
        <f t="shared" si="34"/>
        <v>0</v>
      </c>
      <c r="AA117" s="793">
        <f t="shared" si="34"/>
        <v>0</v>
      </c>
      <c r="AB117" s="793">
        <f t="shared" si="34"/>
        <v>0</v>
      </c>
      <c r="AC117" s="793">
        <f t="shared" si="34"/>
        <v>0</v>
      </c>
      <c r="AD117" s="793">
        <f t="shared" si="34"/>
        <v>0</v>
      </c>
      <c r="AE117" s="793">
        <f t="shared" si="34"/>
        <v>0</v>
      </c>
      <c r="AF117" s="793">
        <f t="shared" si="34"/>
        <v>0</v>
      </c>
      <c r="AG117" s="793">
        <f t="shared" si="34"/>
        <v>0</v>
      </c>
      <c r="AH117" s="784">
        <f t="shared" si="26"/>
        <v>38.125571720970271</v>
      </c>
    </row>
    <row r="118" spans="1:34" s="743" customFormat="1">
      <c r="B118" s="783" t="s">
        <v>668</v>
      </c>
      <c r="C118" s="793">
        <v>11.549741598318734</v>
      </c>
      <c r="D118" s="793">
        <v>26.575830122651539</v>
      </c>
      <c r="E118" s="793">
        <v>0</v>
      </c>
      <c r="F118" s="793">
        <v>0</v>
      </c>
      <c r="G118" s="793">
        <v>0</v>
      </c>
      <c r="H118" s="784">
        <v>0</v>
      </c>
      <c r="I118" s="793">
        <v>0</v>
      </c>
      <c r="J118" s="793">
        <v>0</v>
      </c>
      <c r="K118" s="793">
        <v>0</v>
      </c>
      <c r="L118" s="793">
        <v>0</v>
      </c>
      <c r="M118" s="793">
        <v>0</v>
      </c>
      <c r="N118" s="793">
        <v>0</v>
      </c>
      <c r="O118" s="793">
        <v>0</v>
      </c>
      <c r="P118" s="793">
        <v>0</v>
      </c>
      <c r="Q118" s="793">
        <v>0</v>
      </c>
      <c r="R118" s="793">
        <v>0</v>
      </c>
      <c r="S118" s="793">
        <v>0</v>
      </c>
      <c r="T118" s="793">
        <v>0</v>
      </c>
      <c r="U118" s="793">
        <v>0</v>
      </c>
      <c r="V118" s="793">
        <v>0</v>
      </c>
      <c r="W118" s="793">
        <v>0</v>
      </c>
      <c r="X118" s="793">
        <v>0</v>
      </c>
      <c r="Y118" s="793">
        <v>0</v>
      </c>
      <c r="Z118" s="793">
        <v>0</v>
      </c>
      <c r="AA118" s="793">
        <v>0</v>
      </c>
      <c r="AB118" s="793">
        <v>0</v>
      </c>
      <c r="AC118" s="793">
        <v>0</v>
      </c>
      <c r="AD118" s="793">
        <v>0</v>
      </c>
      <c r="AE118" s="793">
        <v>0</v>
      </c>
      <c r="AF118" s="793">
        <v>0</v>
      </c>
      <c r="AG118" s="793">
        <v>0</v>
      </c>
      <c r="AH118" s="784">
        <f t="shared" si="26"/>
        <v>38.125571720970271</v>
      </c>
    </row>
    <row r="119" spans="1:34" s="743" customFormat="1">
      <c r="B119" s="813" t="s">
        <v>69</v>
      </c>
      <c r="C119" s="834">
        <f>+C120+C121</f>
        <v>0.10354316999999999</v>
      </c>
      <c r="D119" s="834">
        <f t="shared" ref="D119:AG119" si="35">+D120+D121</f>
        <v>5.2260000000000001E-2</v>
      </c>
      <c r="E119" s="834">
        <f t="shared" si="35"/>
        <v>5.2260000000000001E-2</v>
      </c>
      <c r="F119" s="834">
        <f t="shared" si="35"/>
        <v>5.2260000000000001E-2</v>
      </c>
      <c r="G119" s="834">
        <f t="shared" si="35"/>
        <v>5.2260000000000001E-2</v>
      </c>
      <c r="H119" s="834">
        <f t="shared" si="35"/>
        <v>5.2260000000000001E-2</v>
      </c>
      <c r="I119" s="834">
        <f t="shared" si="35"/>
        <v>5.2260000000000001E-2</v>
      </c>
      <c r="J119" s="834">
        <f t="shared" si="35"/>
        <v>0</v>
      </c>
      <c r="K119" s="834">
        <f t="shared" si="35"/>
        <v>0</v>
      </c>
      <c r="L119" s="834">
        <f t="shared" si="35"/>
        <v>0</v>
      </c>
      <c r="M119" s="834">
        <f t="shared" si="35"/>
        <v>0</v>
      </c>
      <c r="N119" s="834">
        <f t="shared" si="35"/>
        <v>0</v>
      </c>
      <c r="O119" s="834">
        <f t="shared" si="35"/>
        <v>0</v>
      </c>
      <c r="P119" s="834">
        <f t="shared" si="35"/>
        <v>0</v>
      </c>
      <c r="Q119" s="834">
        <f t="shared" si="35"/>
        <v>0</v>
      </c>
      <c r="R119" s="834">
        <f t="shared" si="35"/>
        <v>0</v>
      </c>
      <c r="S119" s="834">
        <f t="shared" si="35"/>
        <v>0</v>
      </c>
      <c r="T119" s="834">
        <f t="shared" si="35"/>
        <v>0</v>
      </c>
      <c r="U119" s="834">
        <f t="shared" si="35"/>
        <v>0</v>
      </c>
      <c r="V119" s="834">
        <f t="shared" si="35"/>
        <v>0</v>
      </c>
      <c r="W119" s="834">
        <f t="shared" si="35"/>
        <v>0</v>
      </c>
      <c r="X119" s="834">
        <f t="shared" si="35"/>
        <v>0</v>
      </c>
      <c r="Y119" s="834">
        <f t="shared" si="35"/>
        <v>0</v>
      </c>
      <c r="Z119" s="834">
        <f t="shared" si="35"/>
        <v>0</v>
      </c>
      <c r="AA119" s="834">
        <f t="shared" si="35"/>
        <v>0</v>
      </c>
      <c r="AB119" s="834">
        <f t="shared" si="35"/>
        <v>0</v>
      </c>
      <c r="AC119" s="834">
        <f t="shared" si="35"/>
        <v>0</v>
      </c>
      <c r="AD119" s="834">
        <f t="shared" si="35"/>
        <v>0</v>
      </c>
      <c r="AE119" s="834">
        <f t="shared" si="35"/>
        <v>0</v>
      </c>
      <c r="AF119" s="834">
        <f t="shared" si="35"/>
        <v>0</v>
      </c>
      <c r="AG119" s="834">
        <f t="shared" si="35"/>
        <v>0</v>
      </c>
      <c r="AH119" s="767">
        <f t="shared" si="26"/>
        <v>0.41710316999999997</v>
      </c>
    </row>
    <row r="120" spans="1:34" s="743" customFormat="1">
      <c r="B120" s="783" t="s">
        <v>890</v>
      </c>
      <c r="C120" s="793">
        <v>7.6886919999999997E-2</v>
      </c>
      <c r="D120" s="793">
        <v>0</v>
      </c>
      <c r="E120" s="793">
        <v>0</v>
      </c>
      <c r="F120" s="793">
        <v>0</v>
      </c>
      <c r="G120" s="793">
        <v>0</v>
      </c>
      <c r="H120" s="793">
        <v>0</v>
      </c>
      <c r="I120" s="793">
        <v>0</v>
      </c>
      <c r="J120" s="793">
        <v>0</v>
      </c>
      <c r="K120" s="793">
        <v>0</v>
      </c>
      <c r="L120" s="793">
        <v>0</v>
      </c>
      <c r="M120" s="793">
        <v>0</v>
      </c>
      <c r="N120" s="793">
        <v>0</v>
      </c>
      <c r="O120" s="793">
        <v>0</v>
      </c>
      <c r="P120" s="793">
        <v>0</v>
      </c>
      <c r="Q120" s="793">
        <v>0</v>
      </c>
      <c r="R120" s="793">
        <v>0</v>
      </c>
      <c r="S120" s="793">
        <v>0</v>
      </c>
      <c r="T120" s="793">
        <v>0</v>
      </c>
      <c r="U120" s="793">
        <v>0</v>
      </c>
      <c r="V120" s="793">
        <v>0</v>
      </c>
      <c r="W120" s="793">
        <v>0</v>
      </c>
      <c r="X120" s="793">
        <v>0</v>
      </c>
      <c r="Y120" s="793">
        <v>0</v>
      </c>
      <c r="Z120" s="793">
        <v>0</v>
      </c>
      <c r="AA120" s="793">
        <v>0</v>
      </c>
      <c r="AB120" s="793">
        <v>0</v>
      </c>
      <c r="AC120" s="793">
        <v>0</v>
      </c>
      <c r="AD120" s="793">
        <v>0</v>
      </c>
      <c r="AE120" s="793">
        <v>0</v>
      </c>
      <c r="AF120" s="793">
        <v>0</v>
      </c>
      <c r="AG120" s="793">
        <v>0</v>
      </c>
      <c r="AH120" s="784">
        <f t="shared" si="26"/>
        <v>7.6886919999999997E-2</v>
      </c>
    </row>
    <row r="121" spans="1:34" s="743" customFormat="1">
      <c r="B121" s="783" t="s">
        <v>766</v>
      </c>
      <c r="C121" s="793">
        <v>2.6656249999999999E-2</v>
      </c>
      <c r="D121" s="793">
        <v>5.2260000000000001E-2</v>
      </c>
      <c r="E121" s="793">
        <v>5.2260000000000001E-2</v>
      </c>
      <c r="F121" s="793">
        <v>5.2260000000000001E-2</v>
      </c>
      <c r="G121" s="793">
        <v>5.2260000000000001E-2</v>
      </c>
      <c r="H121" s="784">
        <v>5.2260000000000001E-2</v>
      </c>
      <c r="I121" s="793">
        <v>5.2260000000000001E-2</v>
      </c>
      <c r="J121" s="793">
        <v>0</v>
      </c>
      <c r="K121" s="793">
        <v>0</v>
      </c>
      <c r="L121" s="793">
        <v>0</v>
      </c>
      <c r="M121" s="793">
        <v>0</v>
      </c>
      <c r="N121" s="793">
        <v>0</v>
      </c>
      <c r="O121" s="793">
        <v>0</v>
      </c>
      <c r="P121" s="793">
        <v>0</v>
      </c>
      <c r="Q121" s="793">
        <v>0</v>
      </c>
      <c r="R121" s="793">
        <v>0</v>
      </c>
      <c r="S121" s="793">
        <v>0</v>
      </c>
      <c r="T121" s="793">
        <v>0</v>
      </c>
      <c r="U121" s="793">
        <v>0</v>
      </c>
      <c r="V121" s="793">
        <v>0</v>
      </c>
      <c r="W121" s="793">
        <v>0</v>
      </c>
      <c r="X121" s="793">
        <v>0</v>
      </c>
      <c r="Y121" s="793">
        <v>0</v>
      </c>
      <c r="Z121" s="793">
        <v>0</v>
      </c>
      <c r="AA121" s="793">
        <v>0</v>
      </c>
      <c r="AB121" s="793">
        <v>0</v>
      </c>
      <c r="AC121" s="793">
        <v>0</v>
      </c>
      <c r="AD121" s="793">
        <v>0</v>
      </c>
      <c r="AE121" s="793">
        <v>0</v>
      </c>
      <c r="AF121" s="793">
        <v>0</v>
      </c>
      <c r="AG121" s="793">
        <v>0</v>
      </c>
      <c r="AH121" s="784">
        <f t="shared" si="26"/>
        <v>0.34021625</v>
      </c>
    </row>
    <row r="122" spans="1:34" s="743" customFormat="1">
      <c r="B122" s="800"/>
      <c r="C122" s="801"/>
      <c r="D122" s="801"/>
      <c r="E122" s="801"/>
      <c r="F122" s="801"/>
      <c r="G122" s="801"/>
      <c r="H122" s="801"/>
      <c r="I122" s="801"/>
      <c r="J122" s="801"/>
      <c r="K122" s="801"/>
      <c r="L122" s="801"/>
      <c r="M122" s="801"/>
      <c r="N122" s="801"/>
      <c r="O122" s="801"/>
      <c r="P122" s="801"/>
      <c r="Q122" s="801"/>
      <c r="R122" s="801"/>
      <c r="S122" s="801"/>
      <c r="T122" s="801"/>
      <c r="U122" s="801"/>
      <c r="V122" s="801"/>
      <c r="W122" s="801"/>
      <c r="X122" s="801"/>
      <c r="Y122" s="801"/>
      <c r="Z122" s="801"/>
      <c r="AA122" s="801"/>
      <c r="AB122" s="801"/>
      <c r="AC122" s="801"/>
      <c r="AD122" s="801"/>
      <c r="AE122" s="801"/>
      <c r="AF122" s="801"/>
      <c r="AG122" s="801"/>
      <c r="AH122" s="801"/>
    </row>
    <row r="123" spans="1:34" s="743" customFormat="1">
      <c r="B123" s="802" t="s">
        <v>104</v>
      </c>
      <c r="C123" s="804">
        <f t="shared" ref="C123:AF123" si="36">+C124+C125</f>
        <v>1217.4723799405197</v>
      </c>
      <c r="D123" s="804">
        <f t="shared" si="36"/>
        <v>2164.2459181553413</v>
      </c>
      <c r="E123" s="804">
        <f t="shared" si="36"/>
        <v>1211.9234515140786</v>
      </c>
      <c r="F123" s="804">
        <f t="shared" si="36"/>
        <v>869.88354921622681</v>
      </c>
      <c r="G123" s="804">
        <f t="shared" si="36"/>
        <v>744.79907838979966</v>
      </c>
      <c r="H123" s="804">
        <f t="shared" si="36"/>
        <v>681.35884855777545</v>
      </c>
      <c r="I123" s="804">
        <f t="shared" si="36"/>
        <v>488.99367360724375</v>
      </c>
      <c r="J123" s="804">
        <f t="shared" si="36"/>
        <v>450.75538542598343</v>
      </c>
      <c r="K123" s="804">
        <f t="shared" si="36"/>
        <v>423.2435458756384</v>
      </c>
      <c r="L123" s="804">
        <f t="shared" si="36"/>
        <v>395.85112317318567</v>
      </c>
      <c r="M123" s="804">
        <f t="shared" si="36"/>
        <v>352.62511927104805</v>
      </c>
      <c r="N123" s="804">
        <f t="shared" si="36"/>
        <v>315.84275628057446</v>
      </c>
      <c r="O123" s="804">
        <f t="shared" si="36"/>
        <v>294.09769155974874</v>
      </c>
      <c r="P123" s="804">
        <f t="shared" si="36"/>
        <v>277.13603340257316</v>
      </c>
      <c r="Q123" s="804">
        <f t="shared" si="36"/>
        <v>274.52459497197742</v>
      </c>
      <c r="R123" s="804">
        <f t="shared" si="36"/>
        <v>265.32750699583494</v>
      </c>
      <c r="S123" s="804">
        <f t="shared" si="36"/>
        <v>236.37347040086652</v>
      </c>
      <c r="T123" s="804">
        <f t="shared" si="36"/>
        <v>207.74586361061327</v>
      </c>
      <c r="U123" s="804">
        <f t="shared" si="36"/>
        <v>177.81253760149929</v>
      </c>
      <c r="V123" s="804">
        <f t="shared" si="36"/>
        <v>151.46993943712658</v>
      </c>
      <c r="W123" s="804">
        <f t="shared" si="36"/>
        <v>125.12734127631677</v>
      </c>
      <c r="X123" s="804">
        <f t="shared" si="36"/>
        <v>98.784743111944053</v>
      </c>
      <c r="Y123" s="804">
        <f t="shared" si="36"/>
        <v>72.442144947571322</v>
      </c>
      <c r="Z123" s="804">
        <f t="shared" si="36"/>
        <v>46.099546786761536</v>
      </c>
      <c r="AA123" s="804">
        <f t="shared" si="36"/>
        <v>19.756948622388808</v>
      </c>
      <c r="AB123" s="804">
        <f t="shared" si="36"/>
        <v>0</v>
      </c>
      <c r="AC123" s="804">
        <f t="shared" si="36"/>
        <v>0</v>
      </c>
      <c r="AD123" s="804">
        <f t="shared" si="36"/>
        <v>0</v>
      </c>
      <c r="AE123" s="804">
        <f t="shared" si="36"/>
        <v>0</v>
      </c>
      <c r="AF123" s="804">
        <f t="shared" si="36"/>
        <v>0</v>
      </c>
      <c r="AG123" s="804">
        <f t="shared" ref="AG123" si="37">+AG124+AG125</f>
        <v>0</v>
      </c>
      <c r="AH123" s="804">
        <f t="shared" ref="AH123:AH126" si="38">+SUM(C123:AG123)</f>
        <v>11563.69319213264</v>
      </c>
    </row>
    <row r="124" spans="1:34" s="743" customFormat="1">
      <c r="B124" s="976" t="s">
        <v>105</v>
      </c>
      <c r="C124" s="828">
        <v>315.28231705900583</v>
      </c>
      <c r="D124" s="828">
        <v>1056.7950332351152</v>
      </c>
      <c r="E124" s="828">
        <v>813.40609303195617</v>
      </c>
      <c r="F124" s="828">
        <v>639.83159366794098</v>
      </c>
      <c r="G124" s="828">
        <v>525.05974550267752</v>
      </c>
      <c r="H124" s="828">
        <v>474.32029004478613</v>
      </c>
      <c r="I124" s="828">
        <v>446.49724817310187</v>
      </c>
      <c r="J124" s="828">
        <v>421.38121061613936</v>
      </c>
      <c r="K124" s="828">
        <v>405.42358247674287</v>
      </c>
      <c r="L124" s="828">
        <v>387.25531000794535</v>
      </c>
      <c r="M124" s="828">
        <v>350.92047900893226</v>
      </c>
      <c r="N124" s="828">
        <v>315.84275628057446</v>
      </c>
      <c r="O124" s="828">
        <v>294.09769155974874</v>
      </c>
      <c r="P124" s="828">
        <v>277.13603340257316</v>
      </c>
      <c r="Q124" s="828">
        <v>274.52459497197742</v>
      </c>
      <c r="R124" s="828">
        <v>265.32750699583494</v>
      </c>
      <c r="S124" s="828">
        <v>236.37347040086652</v>
      </c>
      <c r="T124" s="828">
        <v>207.74586361061327</v>
      </c>
      <c r="U124" s="828">
        <v>177.81253760149929</v>
      </c>
      <c r="V124" s="828">
        <v>151.46993943712658</v>
      </c>
      <c r="W124" s="828">
        <v>125.12734127631677</v>
      </c>
      <c r="X124" s="828">
        <v>98.784743111944053</v>
      </c>
      <c r="Y124" s="828">
        <v>72.442144947571322</v>
      </c>
      <c r="Z124" s="828">
        <v>46.099546786761536</v>
      </c>
      <c r="AA124" s="828">
        <v>19.756948622388808</v>
      </c>
      <c r="AB124" s="828">
        <v>0</v>
      </c>
      <c r="AC124" s="828">
        <v>0</v>
      </c>
      <c r="AD124" s="828">
        <v>0</v>
      </c>
      <c r="AE124" s="828">
        <v>0</v>
      </c>
      <c r="AF124" s="828">
        <v>0</v>
      </c>
      <c r="AG124" s="828">
        <v>0</v>
      </c>
      <c r="AH124" s="828">
        <f t="shared" si="38"/>
        <v>8398.7140218301411</v>
      </c>
    </row>
    <row r="125" spans="1:34" s="743" customFormat="1">
      <c r="B125" s="798" t="s">
        <v>500</v>
      </c>
      <c r="C125" s="876">
        <v>902.19006288151388</v>
      </c>
      <c r="D125" s="876">
        <v>1107.4508849202264</v>
      </c>
      <c r="E125" s="876">
        <v>398.51735848212235</v>
      </c>
      <c r="F125" s="876">
        <v>230.05195554828578</v>
      </c>
      <c r="G125" s="876">
        <v>219.73933288712209</v>
      </c>
      <c r="H125" s="876">
        <v>207.03855851298931</v>
      </c>
      <c r="I125" s="876">
        <v>42.496425434141891</v>
      </c>
      <c r="J125" s="876">
        <v>29.374174809844078</v>
      </c>
      <c r="K125" s="876">
        <v>17.819963398895524</v>
      </c>
      <c r="L125" s="876">
        <v>8.5958131652402887</v>
      </c>
      <c r="M125" s="876">
        <v>1.7046402621157644</v>
      </c>
      <c r="N125" s="876">
        <v>0</v>
      </c>
      <c r="O125" s="876">
        <v>0</v>
      </c>
      <c r="P125" s="876">
        <v>0</v>
      </c>
      <c r="Q125" s="876">
        <v>0</v>
      </c>
      <c r="R125" s="876">
        <v>0</v>
      </c>
      <c r="S125" s="876">
        <v>0</v>
      </c>
      <c r="T125" s="876">
        <v>0</v>
      </c>
      <c r="U125" s="876">
        <v>0</v>
      </c>
      <c r="V125" s="876">
        <v>0</v>
      </c>
      <c r="W125" s="876">
        <v>0</v>
      </c>
      <c r="X125" s="876">
        <v>0</v>
      </c>
      <c r="Y125" s="876">
        <v>0</v>
      </c>
      <c r="Z125" s="876">
        <v>0</v>
      </c>
      <c r="AA125" s="876">
        <v>0</v>
      </c>
      <c r="AB125" s="876">
        <v>0</v>
      </c>
      <c r="AC125" s="876">
        <v>0</v>
      </c>
      <c r="AD125" s="876">
        <v>0</v>
      </c>
      <c r="AE125" s="876">
        <v>0</v>
      </c>
      <c r="AF125" s="876">
        <v>0</v>
      </c>
      <c r="AG125" s="876">
        <v>0</v>
      </c>
      <c r="AH125" s="876">
        <f t="shared" si="38"/>
        <v>3164.9791703024976</v>
      </c>
    </row>
    <row r="126" spans="1:34" s="743" customFormat="1">
      <c r="A126" s="290"/>
      <c r="B126" s="802" t="s">
        <v>106</v>
      </c>
      <c r="C126" s="804">
        <v>547.85411694998777</v>
      </c>
      <c r="D126" s="804">
        <v>3571.4188491268978</v>
      </c>
      <c r="E126" s="804">
        <v>3029.7648353870945</v>
      </c>
      <c r="F126" s="804">
        <v>3630.3914658894623</v>
      </c>
      <c r="G126" s="804">
        <v>3893.5364622773582</v>
      </c>
      <c r="H126" s="804">
        <v>3792.8201042266296</v>
      </c>
      <c r="I126" s="804">
        <v>3695.0187920992712</v>
      </c>
      <c r="J126" s="804">
        <v>3906.7164606347983</v>
      </c>
      <c r="K126" s="804">
        <v>3755.8543292843578</v>
      </c>
      <c r="L126" s="804">
        <v>3662.8587031241814</v>
      </c>
      <c r="M126" s="804">
        <v>3324.1410626689058</v>
      </c>
      <c r="N126" s="804">
        <v>2752.9006032658067</v>
      </c>
      <c r="O126" s="804">
        <v>2187.3139390473098</v>
      </c>
      <c r="P126" s="804">
        <v>1625.997862855965</v>
      </c>
      <c r="Q126" s="804">
        <v>1066.363142610207</v>
      </c>
      <c r="R126" s="804">
        <v>608.12337140903071</v>
      </c>
      <c r="S126" s="804">
        <v>449.93455813196061</v>
      </c>
      <c r="T126" s="804">
        <v>294.36401066102241</v>
      </c>
      <c r="U126" s="804">
        <v>206.00809422196505</v>
      </c>
      <c r="V126" s="804">
        <v>147.66026429862271</v>
      </c>
      <c r="W126" s="804">
        <v>90.001925509755168</v>
      </c>
      <c r="X126" s="804">
        <v>44.867334266362619</v>
      </c>
      <c r="Y126" s="804">
        <v>35.705538923521793</v>
      </c>
      <c r="Z126" s="804">
        <v>27.145003979148807</v>
      </c>
      <c r="AA126" s="804">
        <v>19.238033059698896</v>
      </c>
      <c r="AB126" s="804">
        <v>11.636931467087436</v>
      </c>
      <c r="AC126" s="804">
        <v>5.5901809900000003</v>
      </c>
      <c r="AD126" s="804">
        <v>3.8248357599999996</v>
      </c>
      <c r="AE126" s="804">
        <v>2.2947386499999998</v>
      </c>
      <c r="AF126" s="804">
        <v>1.1208848300000001</v>
      </c>
      <c r="AG126" s="804">
        <v>0.24095440000000001</v>
      </c>
      <c r="AH126" s="804">
        <f t="shared" si="38"/>
        <v>46390.707390006413</v>
      </c>
    </row>
    <row r="127" spans="1:34">
      <c r="A127" s="288"/>
      <c r="B127" s="977"/>
      <c r="C127" s="784"/>
      <c r="D127" s="784"/>
      <c r="E127" s="784"/>
      <c r="F127" s="784"/>
      <c r="G127" s="784"/>
      <c r="H127" s="784"/>
      <c r="I127" s="784"/>
      <c r="J127" s="784"/>
      <c r="K127" s="784"/>
      <c r="L127" s="784"/>
      <c r="M127" s="784"/>
      <c r="N127" s="784"/>
      <c r="O127" s="784"/>
      <c r="P127" s="784"/>
      <c r="Q127" s="784"/>
      <c r="R127" s="784"/>
      <c r="S127" s="784"/>
      <c r="T127" s="784"/>
      <c r="U127" s="784"/>
      <c r="V127" s="784"/>
      <c r="W127" s="784"/>
      <c r="X127" s="784"/>
      <c r="Y127" s="784"/>
      <c r="Z127" s="784"/>
      <c r="AA127" s="784"/>
      <c r="AB127" s="784"/>
      <c r="AC127" s="784"/>
      <c r="AD127" s="784"/>
      <c r="AE127" s="784"/>
      <c r="AF127" s="784"/>
      <c r="AG127" s="784"/>
      <c r="AH127" s="978"/>
    </row>
    <row r="128" spans="1:34">
      <c r="A128" s="849"/>
      <c r="B128" s="805" t="s">
        <v>336</v>
      </c>
    </row>
    <row r="129" spans="1:34">
      <c r="A129" s="849"/>
      <c r="B129" s="805"/>
      <c r="C129" s="990"/>
      <c r="D129" s="990"/>
      <c r="E129" s="990"/>
      <c r="F129" s="990"/>
      <c r="G129" s="990"/>
      <c r="H129" s="990"/>
      <c r="I129" s="990"/>
      <c r="J129" s="990"/>
      <c r="K129" s="990"/>
      <c r="L129" s="990"/>
      <c r="M129" s="991"/>
      <c r="N129" s="991"/>
      <c r="O129" s="990"/>
      <c r="P129" s="991"/>
      <c r="Q129" s="990"/>
      <c r="R129" s="991"/>
      <c r="S129" s="991"/>
      <c r="T129" s="991"/>
      <c r="U129" s="990"/>
      <c r="V129" s="990"/>
      <c r="W129" s="990"/>
      <c r="X129" s="990"/>
      <c r="Y129" s="990"/>
      <c r="Z129" s="990"/>
      <c r="AA129" s="990"/>
      <c r="AB129" s="990"/>
      <c r="AC129" s="990"/>
      <c r="AD129" s="990"/>
      <c r="AE129" s="990"/>
      <c r="AF129" s="990"/>
      <c r="AG129" s="990"/>
      <c r="AH129" s="990"/>
    </row>
    <row r="130" spans="1:34">
      <c r="A130" s="849"/>
      <c r="B130" s="992"/>
      <c r="C130" s="890"/>
      <c r="D130" s="890"/>
      <c r="E130" s="890"/>
      <c r="F130" s="890"/>
      <c r="G130" s="890"/>
      <c r="H130" s="890"/>
      <c r="I130" s="890"/>
      <c r="J130" s="890"/>
      <c r="K130" s="890"/>
      <c r="L130" s="890"/>
      <c r="M130" s="890"/>
      <c r="N130" s="890"/>
      <c r="O130" s="890"/>
      <c r="P130" s="890"/>
      <c r="Q130" s="890"/>
      <c r="R130" s="890"/>
      <c r="S130" s="890"/>
      <c r="T130" s="890"/>
      <c r="U130" s="890"/>
      <c r="V130" s="840"/>
      <c r="W130" s="840"/>
      <c r="X130" s="890"/>
      <c r="Y130" s="890"/>
      <c r="Z130" s="890"/>
      <c r="AA130" s="890"/>
      <c r="AH130" s="890"/>
    </row>
    <row r="131" spans="1:34">
      <c r="C131" s="840"/>
      <c r="D131" s="840"/>
      <c r="E131" s="840"/>
      <c r="F131" s="840"/>
      <c r="G131" s="840"/>
      <c r="H131" s="840"/>
      <c r="I131" s="840"/>
      <c r="J131" s="840"/>
      <c r="K131" s="840"/>
      <c r="L131" s="840"/>
      <c r="M131" s="840"/>
      <c r="N131" s="840"/>
      <c r="O131" s="840"/>
      <c r="P131" s="840"/>
      <c r="Q131" s="840"/>
      <c r="R131" s="840"/>
      <c r="S131" s="840"/>
      <c r="T131" s="840"/>
      <c r="U131" s="890"/>
      <c r="V131" s="890"/>
      <c r="W131" s="890"/>
      <c r="X131" s="890"/>
      <c r="Y131" s="890"/>
      <c r="Z131" s="890"/>
      <c r="AA131" s="890"/>
      <c r="AH131" s="890"/>
    </row>
    <row r="132" spans="1:34">
      <c r="A132" s="849"/>
      <c r="C132" s="840"/>
      <c r="D132" s="840"/>
      <c r="E132" s="890"/>
      <c r="F132" s="890"/>
      <c r="G132" s="890"/>
      <c r="H132" s="890"/>
      <c r="I132" s="890"/>
      <c r="J132" s="890"/>
      <c r="K132" s="890"/>
      <c r="L132" s="890"/>
      <c r="M132" s="890"/>
      <c r="N132" s="890"/>
      <c r="O132" s="890"/>
      <c r="P132" s="890"/>
      <c r="Q132" s="890"/>
      <c r="R132" s="890"/>
      <c r="S132" s="890"/>
      <c r="T132" s="890"/>
      <c r="U132" s="890"/>
      <c r="V132" s="890"/>
      <c r="W132" s="890"/>
      <c r="X132" s="890"/>
      <c r="Y132" s="890"/>
      <c r="Z132" s="890"/>
      <c r="AA132" s="890"/>
      <c r="AH132" s="890"/>
    </row>
    <row r="133" spans="1:34">
      <c r="C133" s="856"/>
      <c r="D133" s="856"/>
      <c r="E133" s="856"/>
      <c r="F133" s="856"/>
      <c r="G133" s="856"/>
      <c r="H133" s="856"/>
      <c r="I133" s="856"/>
      <c r="J133" s="856"/>
      <c r="K133" s="856"/>
      <c r="L133" s="856"/>
      <c r="M133" s="856"/>
      <c r="N133" s="856"/>
      <c r="O133" s="856"/>
      <c r="P133" s="856"/>
      <c r="Q133" s="856"/>
      <c r="R133" s="856"/>
      <c r="S133" s="856"/>
      <c r="T133" s="856"/>
      <c r="U133" s="856"/>
      <c r="V133" s="856"/>
      <c r="W133" s="856"/>
      <c r="X133" s="856"/>
      <c r="Y133" s="856"/>
      <c r="Z133" s="856"/>
      <c r="AA133" s="856"/>
      <c r="AH133" s="856"/>
    </row>
    <row r="134" spans="1:34">
      <c r="C134" s="856"/>
      <c r="D134" s="856"/>
      <c r="E134" s="856"/>
      <c r="F134" s="856"/>
      <c r="G134" s="856"/>
      <c r="H134" s="856"/>
      <c r="I134" s="856"/>
      <c r="J134" s="856"/>
      <c r="K134" s="856"/>
      <c r="L134" s="856"/>
      <c r="M134" s="856"/>
      <c r="N134" s="856"/>
      <c r="O134" s="856"/>
      <c r="P134" s="856"/>
      <c r="Q134" s="856"/>
      <c r="R134" s="856"/>
      <c r="S134" s="856"/>
      <c r="T134" s="856"/>
      <c r="U134" s="856"/>
      <c r="V134" s="856"/>
      <c r="W134" s="856"/>
      <c r="X134" s="856"/>
      <c r="Y134" s="856"/>
      <c r="Z134" s="856"/>
      <c r="AA134" s="856"/>
      <c r="AB134" s="856"/>
      <c r="AC134" s="856"/>
      <c r="AD134" s="856"/>
      <c r="AE134" s="856"/>
      <c r="AF134" s="856"/>
      <c r="AG134" s="856"/>
      <c r="AH134" s="856"/>
    </row>
    <row r="135" spans="1:34">
      <c r="C135" s="856"/>
      <c r="D135" s="856"/>
      <c r="E135" s="856"/>
      <c r="F135" s="856"/>
      <c r="G135" s="856"/>
      <c r="H135" s="856"/>
      <c r="I135" s="856"/>
      <c r="J135" s="856"/>
      <c r="K135" s="856"/>
      <c r="L135" s="856"/>
      <c r="M135" s="856"/>
      <c r="N135" s="856"/>
      <c r="O135" s="856"/>
      <c r="P135" s="856"/>
      <c r="Q135" s="856"/>
      <c r="R135" s="856"/>
      <c r="S135" s="856"/>
      <c r="T135" s="856"/>
      <c r="U135" s="856"/>
      <c r="V135" s="856"/>
      <c r="W135" s="856"/>
      <c r="X135" s="856"/>
      <c r="Y135" s="856"/>
      <c r="Z135" s="856"/>
      <c r="AA135" s="856"/>
      <c r="AB135" s="856"/>
      <c r="AC135" s="856"/>
      <c r="AD135" s="856"/>
      <c r="AE135" s="856"/>
      <c r="AF135" s="856"/>
      <c r="AG135" s="856"/>
      <c r="AH135" s="856"/>
    </row>
    <row r="136" spans="1:34">
      <c r="C136" s="849"/>
      <c r="D136" s="849"/>
      <c r="E136" s="849"/>
      <c r="F136" s="849"/>
      <c r="G136" s="849"/>
      <c r="H136" s="849"/>
      <c r="I136" s="849"/>
      <c r="J136" s="849"/>
      <c r="K136" s="849"/>
      <c r="L136" s="849"/>
      <c r="M136" s="849"/>
      <c r="N136" s="849"/>
      <c r="O136" s="849"/>
      <c r="P136" s="849"/>
      <c r="Q136" s="849"/>
      <c r="R136" s="849"/>
      <c r="S136" s="849"/>
      <c r="T136" s="849"/>
      <c r="U136" s="849"/>
      <c r="V136" s="849"/>
      <c r="W136" s="849"/>
      <c r="X136" s="849"/>
      <c r="Y136" s="849"/>
      <c r="Z136" s="849"/>
      <c r="AA136" s="849"/>
      <c r="AB136" s="849"/>
      <c r="AC136" s="849"/>
      <c r="AD136" s="849"/>
      <c r="AE136" s="849"/>
      <c r="AF136" s="849"/>
      <c r="AG136" s="849"/>
      <c r="AH136" s="849"/>
    </row>
    <row r="137" spans="1:34">
      <c r="C137" s="849"/>
      <c r="D137" s="849"/>
      <c r="E137" s="849"/>
      <c r="F137" s="849"/>
      <c r="G137" s="849"/>
      <c r="H137" s="849"/>
      <c r="I137" s="849"/>
      <c r="J137" s="849"/>
      <c r="K137" s="849"/>
      <c r="L137" s="849"/>
      <c r="M137" s="849"/>
      <c r="N137" s="849"/>
      <c r="O137" s="849"/>
      <c r="P137" s="849"/>
      <c r="Q137" s="849"/>
      <c r="R137" s="849"/>
      <c r="S137" s="849"/>
      <c r="T137" s="849"/>
      <c r="U137" s="849"/>
      <c r="V137" s="849"/>
      <c r="W137" s="849"/>
      <c r="X137" s="849"/>
      <c r="Y137" s="849"/>
      <c r="Z137" s="849"/>
      <c r="AA137" s="849"/>
      <c r="AB137" s="849"/>
      <c r="AC137" s="849"/>
      <c r="AD137" s="849"/>
      <c r="AE137" s="849"/>
      <c r="AF137" s="849"/>
      <c r="AG137" s="849"/>
      <c r="AH137" s="849"/>
    </row>
  </sheetData>
  <mergeCells count="2">
    <mergeCell ref="B6:AH6"/>
    <mergeCell ref="B11:AH11"/>
  </mergeCells>
  <hyperlinks>
    <hyperlink ref="A1" location="INDICE!A1" display="Indice"/>
  </hyperlinks>
  <printOptions horizontalCentered="1"/>
  <pageMargins left="0" right="0.39370078740157483" top="0.19685039370078741" bottom="0.19685039370078741" header="0.15748031496062992" footer="0"/>
  <pageSetup paperSize="9" scale="28" orientation="landscape" r:id="rId1"/>
  <headerFooter scaleWithDoc="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2060"/>
    <pageSetUpPr fitToPage="1"/>
  </sheetPr>
  <dimension ref="A1:J29"/>
  <sheetViews>
    <sheetView showGridLines="0" zoomScale="85" zoomScaleNormal="85" zoomScaleSheetLayoutView="85" workbookViewId="0"/>
  </sheetViews>
  <sheetFormatPr baseColWidth="10" defaultColWidth="11.42578125" defaultRowHeight="12.75"/>
  <cols>
    <col min="1" max="1" width="6.85546875" style="224" customWidth="1"/>
    <col min="2" max="2" width="39.5703125" style="224" customWidth="1"/>
    <col min="3" max="6" width="22.85546875" style="224" customWidth="1"/>
    <col min="7" max="7" width="26.5703125" style="224" bestFit="1" customWidth="1"/>
    <col min="8" max="8" width="26.140625" style="224" bestFit="1" customWidth="1"/>
    <col min="9" max="9" width="30.42578125" style="224" bestFit="1" customWidth="1"/>
    <col min="10" max="10" width="26.5703125" style="224" bestFit="1" customWidth="1"/>
    <col min="11" max="16384" width="11.42578125" style="224"/>
  </cols>
  <sheetData>
    <row r="1" spans="1:7" ht="14.25">
      <c r="A1" s="1" t="s">
        <v>216</v>
      </c>
      <c r="B1" s="223"/>
    </row>
    <row r="2" spans="1:7" ht="15">
      <c r="A2" s="223"/>
      <c r="B2" s="4" t="str">
        <f>+INDICE!B2</f>
        <v>MINISTERIO DE ECONOMÍA</v>
      </c>
    </row>
    <row r="3" spans="1:7" ht="15">
      <c r="A3" s="223"/>
      <c r="B3" s="4" t="str">
        <f>+INDICE!B3</f>
        <v>SECRETARÍA DE FINANZAS</v>
      </c>
    </row>
    <row r="4" spans="1:7">
      <c r="B4" s="9"/>
      <c r="C4" s="9"/>
      <c r="D4" s="9"/>
      <c r="E4" s="9"/>
      <c r="F4" s="9"/>
    </row>
    <row r="5" spans="1:7">
      <c r="B5" s="9"/>
      <c r="C5" s="9"/>
      <c r="D5" s="9"/>
      <c r="E5" s="9"/>
      <c r="F5" s="9"/>
    </row>
    <row r="6" spans="1:7" ht="16.5">
      <c r="B6" s="1382" t="s">
        <v>108</v>
      </c>
      <c r="C6" s="1382"/>
      <c r="D6" s="1382"/>
      <c r="E6" s="1382"/>
      <c r="F6" s="1382"/>
    </row>
    <row r="7" spans="1:7">
      <c r="B7" s="9"/>
      <c r="C7" s="9"/>
      <c r="D7" s="9"/>
      <c r="E7" s="9"/>
      <c r="F7" s="9"/>
    </row>
    <row r="8" spans="1:7" ht="15" thickBot="1">
      <c r="C8" s="133"/>
      <c r="D8" s="133"/>
      <c r="E8" s="133"/>
      <c r="F8" s="993"/>
    </row>
    <row r="9" spans="1:7" ht="16.5" thickTop="1" thickBot="1">
      <c r="A9" s="994"/>
      <c r="B9" s="9" t="s">
        <v>868</v>
      </c>
      <c r="C9" s="1349" t="s">
        <v>374</v>
      </c>
      <c r="D9" s="1351"/>
      <c r="E9" s="995"/>
      <c r="F9" s="995"/>
    </row>
    <row r="10" spans="1:7" ht="16.5" thickTop="1" thickBot="1">
      <c r="A10" s="994"/>
      <c r="B10" s="1383" t="s">
        <v>375</v>
      </c>
      <c r="C10" s="1383" t="s">
        <v>511</v>
      </c>
      <c r="D10" s="1385" t="s">
        <v>512</v>
      </c>
      <c r="E10" s="1349" t="s">
        <v>376</v>
      </c>
      <c r="F10" s="1351"/>
    </row>
    <row r="11" spans="1:7" ht="46.5" thickTop="1" thickBot="1">
      <c r="B11" s="1384"/>
      <c r="C11" s="1384"/>
      <c r="D11" s="1386"/>
      <c r="E11" s="996" t="s">
        <v>513</v>
      </c>
      <c r="F11" s="996" t="s">
        <v>377</v>
      </c>
    </row>
    <row r="12" spans="1:7" ht="15.75" thickTop="1">
      <c r="B12" s="198"/>
      <c r="C12" s="997"/>
      <c r="D12" s="997"/>
      <c r="E12" s="997"/>
      <c r="F12" s="997"/>
    </row>
    <row r="13" spans="1:7" ht="14.25">
      <c r="B13" s="192" t="s">
        <v>27</v>
      </c>
      <c r="C13" s="998">
        <v>17192865.484000001</v>
      </c>
      <c r="D13" s="999">
        <v>29.960260000000002</v>
      </c>
      <c r="E13" s="998">
        <v>5151027.2004566593</v>
      </c>
      <c r="F13" s="998">
        <v>5151027.2004566593</v>
      </c>
      <c r="G13" s="1000"/>
    </row>
    <row r="14" spans="1:7" ht="14.25">
      <c r="B14" s="192" t="s">
        <v>253</v>
      </c>
      <c r="C14" s="998">
        <v>3103379.4509999999</v>
      </c>
      <c r="D14" s="999">
        <v>29.960260000000002</v>
      </c>
      <c r="E14" s="998">
        <v>929780.55230617255</v>
      </c>
      <c r="F14" s="998">
        <v>929780.55230617255</v>
      </c>
      <c r="G14" s="1000"/>
    </row>
    <row r="15" spans="1:7" ht="14.25">
      <c r="B15" s="192" t="s">
        <v>255</v>
      </c>
      <c r="C15" s="998">
        <v>18947454.208999999</v>
      </c>
      <c r="D15" s="999">
        <v>31.005080000000007</v>
      </c>
      <c r="E15" s="998">
        <v>5874673.3354638182</v>
      </c>
      <c r="F15" s="998">
        <v>6803327.5454126447</v>
      </c>
      <c r="G15" s="1000"/>
    </row>
    <row r="16" spans="1:7" ht="14.25">
      <c r="B16" s="192" t="s">
        <v>254</v>
      </c>
      <c r="C16" s="998">
        <v>38151927.678999998</v>
      </c>
      <c r="D16" s="999">
        <v>24.593589999999995</v>
      </c>
      <c r="E16" s="998">
        <v>9382928.6704697739</v>
      </c>
      <c r="F16" s="998">
        <v>95031.434349215313</v>
      </c>
      <c r="G16" s="1000"/>
    </row>
    <row r="17" spans="2:10" ht="14.25">
      <c r="B17" s="192" t="s">
        <v>223</v>
      </c>
      <c r="C17" s="998">
        <v>46303523</v>
      </c>
      <c r="D17" s="999">
        <v>32.850110000000001</v>
      </c>
      <c r="E17" s="998">
        <v>15210758.239375299</v>
      </c>
      <c r="F17" s="998">
        <v>136701.34123640964</v>
      </c>
      <c r="G17" s="1000"/>
    </row>
    <row r="18" spans="2:10" ht="15" thickBot="1">
      <c r="B18" s="1001"/>
      <c r="C18" s="1002"/>
      <c r="D18" s="1002"/>
      <c r="E18" s="1003"/>
      <c r="F18" s="1003"/>
    </row>
    <row r="19" spans="2:10" ht="17.25" thickTop="1" thickBot="1">
      <c r="C19" s="1004"/>
      <c r="D19" s="1004"/>
      <c r="E19" s="1005" t="s">
        <v>275</v>
      </c>
      <c r="F19" s="1006">
        <f>SUM(F13:F18)</f>
        <v>13115868.0737611</v>
      </c>
      <c r="G19" s="15"/>
    </row>
    <row r="20" spans="2:10" ht="13.5" thickTop="1">
      <c r="C20" s="1007"/>
      <c r="D20" s="1007"/>
      <c r="E20" s="1007"/>
      <c r="F20" s="1007"/>
    </row>
    <row r="21" spans="2:10">
      <c r="B21" s="1387" t="s">
        <v>378</v>
      </c>
      <c r="C21" s="1387"/>
      <c r="D21" s="1387"/>
      <c r="E21" s="1387"/>
      <c r="F21" s="1387"/>
    </row>
    <row r="22" spans="2:10">
      <c r="B22" s="1387" t="s">
        <v>379</v>
      </c>
      <c r="C22" s="1387"/>
      <c r="D22" s="1387"/>
      <c r="E22" s="1387"/>
      <c r="F22" s="1387"/>
    </row>
    <row r="23" spans="2:10">
      <c r="B23" s="1387" t="s">
        <v>380</v>
      </c>
      <c r="C23" s="1387"/>
      <c r="D23" s="1387"/>
      <c r="E23" s="1387"/>
      <c r="F23" s="1387"/>
    </row>
    <row r="24" spans="2:10">
      <c r="B24" s="1387" t="s">
        <v>381</v>
      </c>
      <c r="C24" s="1387"/>
      <c r="D24" s="1387"/>
      <c r="E24" s="1387"/>
      <c r="F24" s="1387"/>
    </row>
    <row r="25" spans="2:10">
      <c r="B25" s="1387" t="s">
        <v>382</v>
      </c>
      <c r="C25" s="1387"/>
      <c r="D25" s="1387"/>
      <c r="E25" s="1387"/>
      <c r="F25" s="1387"/>
    </row>
    <row r="26" spans="2:10" ht="53.45" customHeight="1">
      <c r="B26" s="1388" t="s">
        <v>383</v>
      </c>
      <c r="C26" s="1388"/>
      <c r="D26" s="1388"/>
      <c r="E26" s="1388"/>
      <c r="F26" s="1388"/>
    </row>
    <row r="27" spans="2:10" ht="27.6" customHeight="1">
      <c r="B27" s="1388" t="s">
        <v>384</v>
      </c>
      <c r="C27" s="1388"/>
      <c r="D27" s="1388"/>
      <c r="E27" s="1388"/>
      <c r="F27" s="1388"/>
      <c r="J27" s="1008"/>
    </row>
    <row r="28" spans="2:10">
      <c r="B28" s="1009"/>
      <c r="C28" s="1009"/>
      <c r="D28" s="1009"/>
      <c r="E28" s="1009"/>
      <c r="F28" s="1009"/>
      <c r="J28" s="1008"/>
    </row>
    <row r="29" spans="2:10">
      <c r="B29" s="1360"/>
      <c r="C29" s="1360"/>
      <c r="D29" s="1360"/>
      <c r="E29" s="1360"/>
      <c r="F29" s="1360"/>
      <c r="J29" s="1008"/>
    </row>
  </sheetData>
  <mergeCells count="14">
    <mergeCell ref="B6:F6"/>
    <mergeCell ref="B29:F29"/>
    <mergeCell ref="C9:D9"/>
    <mergeCell ref="B10:B11"/>
    <mergeCell ref="C10:C11"/>
    <mergeCell ref="D10:D11"/>
    <mergeCell ref="E10:F10"/>
    <mergeCell ref="B25:F25"/>
    <mergeCell ref="B26:F26"/>
    <mergeCell ref="B27:F27"/>
    <mergeCell ref="B21:F21"/>
    <mergeCell ref="B22:F22"/>
    <mergeCell ref="B23:F23"/>
    <mergeCell ref="B24:F24"/>
  </mergeCells>
  <phoneticPr fontId="18" type="noConversion"/>
  <hyperlinks>
    <hyperlink ref="A1" location="INDICE!A1" display="Indice"/>
  </hyperlinks>
  <printOptions horizontalCentered="1"/>
  <pageMargins left="0.39370078740157483" right="0.39370078740157483" top="0.19685039370078741" bottom="0.19685039370078741" header="0.15748031496062992" footer="0"/>
  <pageSetup paperSize="9" scale="73" orientation="portrait" r:id="rId1"/>
  <headerFooter scaleWithDoc="0">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G74"/>
  <sheetViews>
    <sheetView showGridLines="0" zoomScale="85" zoomScaleNormal="85" zoomScaleSheetLayoutView="85" workbookViewId="0"/>
  </sheetViews>
  <sheetFormatPr baseColWidth="10" defaultColWidth="11.42578125" defaultRowHeight="12.75"/>
  <cols>
    <col min="1" max="1" width="6.85546875" style="3" customWidth="1"/>
    <col min="2" max="2" width="105.140625" style="3" bestFit="1" customWidth="1"/>
    <col min="3" max="3" width="16.140625" style="3" customWidth="1"/>
    <col min="4" max="4" width="16.140625" style="3" bestFit="1" customWidth="1"/>
    <col min="5" max="16384" width="11.42578125" style="3"/>
  </cols>
  <sheetData>
    <row r="1" spans="1:5" ht="15">
      <c r="A1" s="1" t="s">
        <v>216</v>
      </c>
      <c r="B1" s="1010"/>
    </row>
    <row r="2" spans="1:5" ht="15">
      <c r="A2" s="2"/>
      <c r="B2" s="4" t="str">
        <f>+INDICE!B2</f>
        <v>MINISTERIO DE ECONOMÍA</v>
      </c>
      <c r="C2" s="1011"/>
    </row>
    <row r="3" spans="1:5" ht="15">
      <c r="A3" s="2"/>
      <c r="B3" s="4" t="str">
        <f>+INDICE!B3</f>
        <v>SECRETARÍA DE FINANZAS</v>
      </c>
      <c r="C3" s="1011"/>
    </row>
    <row r="4" spans="1:5">
      <c r="B4" s="1012"/>
      <c r="C4" s="1011"/>
    </row>
    <row r="5" spans="1:5">
      <c r="B5" s="1012"/>
      <c r="C5" s="1011"/>
    </row>
    <row r="6" spans="1:5" ht="15.75">
      <c r="B6" s="1250" t="s">
        <v>657</v>
      </c>
      <c r="C6" s="1250"/>
    </row>
    <row r="7" spans="1:5">
      <c r="B7" s="1389" t="s">
        <v>897</v>
      </c>
      <c r="C7" s="1389"/>
    </row>
    <row r="9" spans="1:5">
      <c r="B9" s="1013"/>
      <c r="C9" s="1013"/>
    </row>
    <row r="10" spans="1:5" ht="13.5" thickBot="1">
      <c r="B10" s="9"/>
      <c r="C10" s="9" t="s">
        <v>278</v>
      </c>
    </row>
    <row r="11" spans="1:5" s="138" customFormat="1" thickTop="1">
      <c r="A11" s="1014"/>
      <c r="B11" s="1015"/>
      <c r="C11" s="1015"/>
    </row>
    <row r="12" spans="1:5" ht="14.25">
      <c r="B12" s="1016" t="s">
        <v>279</v>
      </c>
      <c r="C12" s="1016" t="s">
        <v>281</v>
      </c>
    </row>
    <row r="13" spans="1:5" s="138" customFormat="1" thickBot="1">
      <c r="B13" s="1017"/>
      <c r="C13" s="1017"/>
    </row>
    <row r="14" spans="1:5" ht="13.5" thickTop="1">
      <c r="B14" s="1018"/>
      <c r="C14" s="139"/>
      <c r="D14" s="138"/>
      <c r="E14" s="138"/>
    </row>
    <row r="15" spans="1:5" s="56" customFormat="1" ht="15">
      <c r="B15" s="1019" t="s">
        <v>303</v>
      </c>
      <c r="C15" s="87">
        <f>+C17+C22+C28</f>
        <v>154249.41143985747</v>
      </c>
      <c r="D15" s="165"/>
      <c r="E15" s="1227"/>
    </row>
    <row r="16" spans="1:5">
      <c r="B16" s="142"/>
      <c r="C16" s="146"/>
      <c r="D16" s="165"/>
      <c r="E16" s="138"/>
    </row>
    <row r="17" spans="2:5" s="56" customFormat="1">
      <c r="B17" s="1020" t="s">
        <v>508</v>
      </c>
      <c r="C17" s="1021">
        <f>SUM(C19:C20)</f>
        <v>1810.3817821900639</v>
      </c>
      <c r="D17" s="165"/>
      <c r="E17" s="138"/>
    </row>
    <row r="18" spans="2:5">
      <c r="B18" s="142"/>
      <c r="C18" s="1022"/>
      <c r="D18" s="165"/>
      <c r="E18" s="138"/>
    </row>
    <row r="19" spans="2:5">
      <c r="B19" s="142" t="s">
        <v>371</v>
      </c>
      <c r="C19" s="1022">
        <v>686.14250641595538</v>
      </c>
      <c r="D19" s="165"/>
      <c r="E19" s="138"/>
    </row>
    <row r="20" spans="2:5" s="56" customFormat="1">
      <c r="B20" s="85" t="s">
        <v>370</v>
      </c>
      <c r="C20" s="1021">
        <v>1124.2392757741086</v>
      </c>
      <c r="D20" s="165"/>
      <c r="E20" s="138"/>
    </row>
    <row r="21" spans="2:5" ht="14.25">
      <c r="B21" s="142"/>
      <c r="C21" s="1023"/>
      <c r="D21" s="165"/>
      <c r="E21" s="138"/>
    </row>
    <row r="22" spans="2:5" s="56" customFormat="1">
      <c r="B22" s="1020" t="s">
        <v>509</v>
      </c>
      <c r="C22" s="92">
        <f>SUM(C24:C26)</f>
        <v>152426.14377747138</v>
      </c>
      <c r="D22" s="165"/>
      <c r="E22" s="138"/>
    </row>
    <row r="23" spans="2:5">
      <c r="B23" s="1024"/>
      <c r="C23" s="146"/>
      <c r="D23" s="165"/>
      <c r="E23" s="138"/>
    </row>
    <row r="24" spans="2:5" s="56" customFormat="1">
      <c r="B24" s="1025" t="s">
        <v>371</v>
      </c>
      <c r="C24" s="99">
        <v>35424.698506270099</v>
      </c>
      <c r="D24" s="165"/>
      <c r="E24" s="138"/>
    </row>
    <row r="25" spans="2:5" s="56" customFormat="1">
      <c r="B25" s="1025" t="s">
        <v>370</v>
      </c>
      <c r="C25" s="99">
        <v>36315.533283504708</v>
      </c>
      <c r="D25" s="165"/>
      <c r="E25" s="138"/>
    </row>
    <row r="26" spans="2:5" s="56" customFormat="1">
      <c r="B26" s="1025" t="s">
        <v>480</v>
      </c>
      <c r="C26" s="99">
        <v>80685.911987696571</v>
      </c>
      <c r="D26" s="165"/>
      <c r="E26" s="138"/>
    </row>
    <row r="27" spans="2:5">
      <c r="B27" s="142"/>
      <c r="C27" s="146"/>
      <c r="D27" s="165"/>
      <c r="E27" s="138"/>
    </row>
    <row r="28" spans="2:5" s="56" customFormat="1">
      <c r="B28" s="1020" t="s">
        <v>372</v>
      </c>
      <c r="C28" s="92">
        <f>SUM(C30:C31)</f>
        <v>12.885880196035147</v>
      </c>
      <c r="D28" s="165"/>
      <c r="E28" s="138"/>
    </row>
    <row r="29" spans="2:5">
      <c r="B29" s="1024"/>
      <c r="C29" s="146"/>
      <c r="D29" s="165"/>
      <c r="E29" s="138"/>
    </row>
    <row r="30" spans="2:5" s="56" customFormat="1">
      <c r="B30" s="142" t="s">
        <v>371</v>
      </c>
      <c r="C30" s="92">
        <v>9.2911296793794538</v>
      </c>
      <c r="D30" s="165"/>
      <c r="E30" s="138"/>
    </row>
    <row r="31" spans="2:5" s="56" customFormat="1">
      <c r="B31" s="85" t="s">
        <v>370</v>
      </c>
      <c r="C31" s="92">
        <v>3.5947505166556941</v>
      </c>
      <c r="D31" s="165"/>
      <c r="E31" s="138"/>
    </row>
    <row r="32" spans="2:5">
      <c r="B32" s="142"/>
      <c r="C32" s="146"/>
      <c r="D32" s="165"/>
      <c r="E32" s="138"/>
    </row>
    <row r="33" spans="1:241" s="56" customFormat="1" ht="30">
      <c r="B33" s="1026" t="s">
        <v>170</v>
      </c>
      <c r="C33" s="87">
        <v>579228.87566999998</v>
      </c>
      <c r="D33" s="165"/>
    </row>
    <row r="34" spans="1:241" ht="15.75">
      <c r="B34" s="1027"/>
      <c r="C34" s="184"/>
      <c r="D34" s="165"/>
    </row>
    <row r="35" spans="1:241" s="56" customFormat="1" ht="15">
      <c r="B35" s="1019" t="s">
        <v>684</v>
      </c>
      <c r="C35" s="87">
        <v>723632.74000000011</v>
      </c>
      <c r="D35" s="165"/>
    </row>
    <row r="36" spans="1:241" ht="15.75">
      <c r="B36" s="1027"/>
      <c r="C36" s="184"/>
      <c r="D36" s="165"/>
    </row>
    <row r="37" spans="1:241" ht="15">
      <c r="B37" s="1028" t="s">
        <v>144</v>
      </c>
      <c r="C37" s="87">
        <f>+C35+C33+C15</f>
        <v>1457111.0271098576</v>
      </c>
      <c r="D37" s="165"/>
      <c r="E37" s="157"/>
    </row>
    <row r="38" spans="1:241" ht="13.5" thickBot="1">
      <c r="B38" s="1029"/>
      <c r="C38" s="1030"/>
      <c r="D38" s="165"/>
    </row>
    <row r="39" spans="1:241" s="280" customFormat="1" ht="15.75" thickTop="1">
      <c r="A39" s="9"/>
      <c r="B39" s="9"/>
      <c r="C39" s="10"/>
      <c r="D39" s="165"/>
      <c r="P39" s="1031"/>
      <c r="Q39" s="1031"/>
      <c r="R39" s="1031"/>
      <c r="S39" s="1031"/>
      <c r="T39" s="1031"/>
      <c r="U39" s="1031"/>
      <c r="V39" s="1031"/>
      <c r="W39" s="1031"/>
      <c r="X39" s="1031"/>
      <c r="Y39" s="1031"/>
      <c r="Z39" s="1031"/>
      <c r="AA39" s="1031"/>
      <c r="AB39" s="1031"/>
      <c r="AC39" s="1031"/>
      <c r="AD39" s="1031"/>
      <c r="AE39" s="1031"/>
      <c r="AF39" s="1031"/>
      <c r="AG39" s="1031"/>
      <c r="AH39" s="1031"/>
      <c r="AI39" s="1031"/>
      <c r="AJ39" s="1031"/>
      <c r="AK39" s="1031"/>
      <c r="AL39" s="1031"/>
      <c r="AM39" s="1031"/>
      <c r="AN39" s="1031"/>
      <c r="AO39" s="1031"/>
      <c r="AP39" s="1031"/>
      <c r="AQ39" s="1031"/>
      <c r="AR39" s="1031"/>
      <c r="AS39" s="1031"/>
      <c r="AT39" s="1031"/>
      <c r="AU39" s="1031"/>
      <c r="AV39" s="1031"/>
      <c r="AW39" s="1031"/>
      <c r="AX39" s="1031"/>
      <c r="AY39" s="1031"/>
      <c r="AZ39" s="1031"/>
      <c r="BA39" s="1031"/>
      <c r="BB39" s="1031"/>
      <c r="BC39" s="1031"/>
      <c r="BD39" s="1031"/>
      <c r="BE39" s="1031"/>
      <c r="BF39" s="1031"/>
      <c r="BG39" s="1031"/>
      <c r="BH39" s="1031"/>
      <c r="BI39" s="1031"/>
      <c r="BJ39" s="1031"/>
      <c r="BK39" s="1031"/>
      <c r="BL39" s="1031"/>
      <c r="BM39" s="1031"/>
      <c r="BN39" s="1031"/>
      <c r="BO39" s="1031"/>
      <c r="BP39" s="1031"/>
      <c r="BQ39" s="1031"/>
      <c r="BR39" s="1031"/>
      <c r="BS39" s="1031"/>
      <c r="BT39" s="1031"/>
      <c r="BU39" s="1031"/>
      <c r="BV39" s="1031"/>
      <c r="BW39" s="1031"/>
      <c r="BX39" s="1031"/>
      <c r="BY39" s="1031"/>
      <c r="BZ39" s="1031"/>
      <c r="CA39" s="1031"/>
      <c r="CB39" s="1031"/>
      <c r="CC39" s="1031"/>
      <c r="CD39" s="1031"/>
      <c r="CE39" s="1031"/>
      <c r="CF39" s="1031"/>
      <c r="CG39" s="1031"/>
      <c r="CH39" s="1031"/>
      <c r="CI39" s="1031"/>
      <c r="CJ39" s="1031"/>
      <c r="CK39" s="1031"/>
      <c r="CL39" s="1031"/>
      <c r="CM39" s="1031"/>
      <c r="CN39" s="1031"/>
      <c r="CO39" s="1031"/>
      <c r="CP39" s="1031"/>
      <c r="CQ39" s="1031"/>
      <c r="CR39" s="1031"/>
      <c r="CS39" s="1031"/>
      <c r="CT39" s="1031"/>
      <c r="CU39" s="1031"/>
      <c r="CV39" s="1031"/>
      <c r="CW39" s="1031"/>
      <c r="CX39" s="1031"/>
      <c r="CY39" s="1031"/>
      <c r="CZ39" s="1031"/>
      <c r="DA39" s="1031"/>
      <c r="DB39" s="1031"/>
      <c r="DC39" s="1031"/>
      <c r="DD39" s="1031"/>
      <c r="DE39" s="1031"/>
      <c r="DF39" s="1031"/>
      <c r="DG39" s="1031"/>
      <c r="DH39" s="1031"/>
      <c r="DI39" s="1031"/>
      <c r="DJ39" s="1031"/>
      <c r="DK39" s="1031"/>
      <c r="DL39" s="1031"/>
      <c r="DM39" s="1031"/>
      <c r="DN39" s="1031"/>
      <c r="DO39" s="1031"/>
      <c r="DP39" s="1031"/>
      <c r="DQ39" s="1031"/>
      <c r="DR39" s="1031"/>
      <c r="DS39" s="1031"/>
      <c r="DT39" s="1031"/>
      <c r="DU39" s="1031"/>
      <c r="DV39" s="1031"/>
      <c r="DW39" s="1031"/>
      <c r="DX39" s="1031"/>
      <c r="DY39" s="1031"/>
      <c r="DZ39" s="1031"/>
      <c r="EA39" s="1031"/>
      <c r="EB39" s="1031"/>
      <c r="EC39" s="1031"/>
      <c r="ED39" s="1031"/>
      <c r="EE39" s="1031"/>
      <c r="EF39" s="1031"/>
      <c r="EG39" s="1031"/>
      <c r="EH39" s="1031"/>
      <c r="EI39" s="1031"/>
      <c r="EJ39" s="1031"/>
      <c r="EK39" s="1031"/>
      <c r="EL39" s="1031"/>
      <c r="EM39" s="1031"/>
      <c r="EN39" s="1031"/>
      <c r="EO39" s="1031"/>
      <c r="EP39" s="1031"/>
      <c r="EQ39" s="1031"/>
      <c r="ER39" s="1031"/>
      <c r="ES39" s="1031"/>
      <c r="ET39" s="1031"/>
      <c r="EU39" s="1031"/>
      <c r="EV39" s="1031"/>
      <c r="EW39" s="1031"/>
      <c r="EX39" s="1031"/>
      <c r="EY39" s="1031"/>
      <c r="EZ39" s="1031"/>
      <c r="FA39" s="1031"/>
      <c r="FB39" s="1031"/>
      <c r="FC39" s="1031"/>
      <c r="FD39" s="1031"/>
      <c r="FE39" s="1031"/>
      <c r="FF39" s="1031"/>
      <c r="FG39" s="1031"/>
      <c r="FH39" s="1031"/>
      <c r="FI39" s="1031"/>
      <c r="FJ39" s="1031"/>
      <c r="FK39" s="1031"/>
      <c r="FL39" s="1031"/>
      <c r="FM39" s="1031"/>
      <c r="FN39" s="1031"/>
      <c r="FO39" s="1031"/>
      <c r="FP39" s="1031"/>
      <c r="FQ39" s="1031"/>
      <c r="FR39" s="1031"/>
      <c r="FS39" s="1031"/>
      <c r="FT39" s="1031"/>
      <c r="FU39" s="1031"/>
      <c r="FV39" s="1031"/>
      <c r="FW39" s="1031"/>
      <c r="FX39" s="1031"/>
      <c r="FY39" s="1031"/>
      <c r="FZ39" s="1031"/>
      <c r="GA39" s="1031"/>
      <c r="GB39" s="1031"/>
      <c r="GC39" s="1031"/>
      <c r="GD39" s="1031"/>
      <c r="GE39" s="1031"/>
      <c r="GF39" s="1031"/>
      <c r="GG39" s="1031"/>
      <c r="GH39" s="1031"/>
      <c r="GI39" s="1031"/>
      <c r="GJ39" s="1031"/>
      <c r="GK39" s="1031"/>
      <c r="GL39" s="1031"/>
      <c r="GM39" s="1031"/>
      <c r="GN39" s="1031"/>
      <c r="GO39" s="1031"/>
      <c r="GP39" s="1031"/>
      <c r="GQ39" s="1031"/>
      <c r="GR39" s="1031"/>
      <c r="GS39" s="1031"/>
      <c r="GT39" s="1031"/>
      <c r="GU39" s="1031"/>
      <c r="GV39" s="1031"/>
      <c r="GW39" s="1031"/>
      <c r="GX39" s="1031"/>
      <c r="GY39" s="1031"/>
      <c r="GZ39" s="1031"/>
      <c r="HA39" s="1031"/>
      <c r="HB39" s="1031"/>
      <c r="HC39" s="1031"/>
      <c r="HD39" s="1031"/>
      <c r="HE39" s="1031"/>
      <c r="HF39" s="1031"/>
      <c r="HG39" s="1031"/>
      <c r="HH39" s="1031"/>
      <c r="HI39" s="1031"/>
      <c r="HJ39" s="1031"/>
      <c r="HK39" s="1031"/>
      <c r="HL39" s="1031"/>
      <c r="HM39" s="1031"/>
      <c r="HN39" s="1031"/>
      <c r="HO39" s="1031"/>
      <c r="HP39" s="1031"/>
      <c r="HQ39" s="1031"/>
      <c r="HR39" s="1031"/>
      <c r="HS39" s="1031"/>
      <c r="HT39" s="1031"/>
      <c r="HU39" s="1031"/>
      <c r="HV39" s="1031"/>
      <c r="HW39" s="1031"/>
      <c r="HX39" s="1031"/>
      <c r="HY39" s="1031"/>
      <c r="HZ39" s="1031"/>
      <c r="IA39" s="1031"/>
      <c r="IB39" s="1031"/>
      <c r="IC39" s="1031"/>
      <c r="ID39" s="1031"/>
      <c r="IE39" s="1031"/>
      <c r="IF39" s="1031"/>
      <c r="IG39" s="1031"/>
    </row>
    <row r="40" spans="1:241">
      <c r="B40" s="1390" t="s">
        <v>671</v>
      </c>
      <c r="C40" s="1390"/>
      <c r="D40" s="165"/>
    </row>
    <row r="41" spans="1:241">
      <c r="B41" s="1390"/>
      <c r="C41" s="1390"/>
      <c r="D41" s="165"/>
    </row>
    <row r="42" spans="1:241">
      <c r="B42" s="1390"/>
      <c r="C42" s="1390"/>
      <c r="D42" s="165"/>
    </row>
    <row r="43" spans="1:241">
      <c r="B43" s="1390"/>
      <c r="C43" s="1390"/>
      <c r="D43" s="165"/>
    </row>
    <row r="44" spans="1:241" ht="14.25">
      <c r="B44" s="1032"/>
      <c r="C44" s="1032"/>
      <c r="D44" s="165"/>
    </row>
    <row r="45" spans="1:241" ht="14.25">
      <c r="B45" s="1032"/>
      <c r="C45" s="1032"/>
      <c r="D45" s="165"/>
    </row>
    <row r="46" spans="1:241" ht="15.75">
      <c r="B46" s="1250" t="s">
        <v>555</v>
      </c>
      <c r="C46" s="1250"/>
      <c r="D46" s="165"/>
    </row>
    <row r="47" spans="1:241" ht="13.5" thickBot="1">
      <c r="B47" s="9"/>
      <c r="C47" s="1033" t="s">
        <v>278</v>
      </c>
      <c r="D47" s="165"/>
    </row>
    <row r="48" spans="1:241" s="138" customFormat="1" thickTop="1">
      <c r="B48" s="1015"/>
      <c r="C48" s="1015"/>
      <c r="D48" s="165"/>
    </row>
    <row r="49" spans="2:4" s="56" customFormat="1" ht="15">
      <c r="B49" s="1034" t="s">
        <v>279</v>
      </c>
      <c r="C49" s="1016" t="s">
        <v>281</v>
      </c>
      <c r="D49" s="165"/>
    </row>
    <row r="50" spans="2:4" s="138" customFormat="1" thickBot="1">
      <c r="B50" s="1017"/>
      <c r="C50" s="1017"/>
      <c r="D50" s="165"/>
    </row>
    <row r="51" spans="2:4" ht="13.5" thickTop="1">
      <c r="B51" s="16"/>
      <c r="C51" s="1035"/>
      <c r="D51" s="165"/>
    </row>
    <row r="52" spans="2:4" s="56" customFormat="1" ht="15">
      <c r="B52" s="1036" t="s">
        <v>664</v>
      </c>
      <c r="C52" s="87">
        <f>+C54+C55+C57+C58</f>
        <v>299498.86372965999</v>
      </c>
      <c r="D52" s="165"/>
    </row>
    <row r="53" spans="2:4">
      <c r="B53" s="1037"/>
      <c r="C53" s="146"/>
      <c r="D53" s="165"/>
    </row>
    <row r="54" spans="2:4" s="56" customFormat="1">
      <c r="B54" s="1038" t="s">
        <v>16</v>
      </c>
      <c r="C54" s="1039">
        <v>236777.89158000002</v>
      </c>
      <c r="D54" s="165"/>
    </row>
    <row r="55" spans="2:4" s="56" customFormat="1">
      <c r="B55" s="1038" t="s">
        <v>17</v>
      </c>
      <c r="C55" s="1039">
        <v>6055.9886799999995</v>
      </c>
      <c r="D55" s="165"/>
    </row>
    <row r="56" spans="2:4" ht="14.25">
      <c r="B56" s="1040"/>
      <c r="C56" s="1041"/>
      <c r="D56" s="165"/>
    </row>
    <row r="57" spans="2:4" s="56" customFormat="1">
      <c r="B57" s="1038" t="s">
        <v>18</v>
      </c>
      <c r="C57" s="1039">
        <v>56607.29384351999</v>
      </c>
      <c r="D57" s="165"/>
    </row>
    <row r="58" spans="2:4" s="56" customFormat="1">
      <c r="B58" s="1038" t="s">
        <v>17</v>
      </c>
      <c r="C58" s="1039">
        <v>57.689626139999994</v>
      </c>
      <c r="D58" s="165"/>
    </row>
    <row r="59" spans="2:4" ht="13.5" thickBot="1">
      <c r="B59" s="35"/>
      <c r="C59" s="140"/>
      <c r="D59" s="165"/>
    </row>
    <row r="60" spans="2:4" ht="13.5" thickTop="1">
      <c r="D60" s="165"/>
    </row>
    <row r="61" spans="2:4">
      <c r="B61" s="9" t="s">
        <v>665</v>
      </c>
      <c r="D61" s="165"/>
    </row>
    <row r="62" spans="2:4">
      <c r="C62" s="157"/>
      <c r="D62" s="165"/>
    </row>
    <row r="63" spans="2:4">
      <c r="C63" s="15"/>
      <c r="D63" s="165"/>
    </row>
    <row r="64" spans="2:4">
      <c r="D64" s="165"/>
    </row>
    <row r="65" spans="4:4">
      <c r="D65" s="165"/>
    </row>
    <row r="66" spans="4:4">
      <c r="D66" s="165"/>
    </row>
    <row r="67" spans="4:4">
      <c r="D67" s="165"/>
    </row>
    <row r="68" spans="4:4">
      <c r="D68" s="165"/>
    </row>
    <row r="69" spans="4:4">
      <c r="D69" s="165"/>
    </row>
    <row r="70" spans="4:4">
      <c r="D70" s="165"/>
    </row>
    <row r="71" spans="4:4">
      <c r="D71" s="165"/>
    </row>
    <row r="72" spans="4:4">
      <c r="D72" s="165"/>
    </row>
    <row r="73" spans="4:4">
      <c r="D73" s="165"/>
    </row>
    <row r="74" spans="4:4">
      <c r="D74" s="165"/>
    </row>
  </sheetData>
  <mergeCells count="4">
    <mergeCell ref="B6:C6"/>
    <mergeCell ref="B7:C7"/>
    <mergeCell ref="B40:C43"/>
    <mergeCell ref="B46:C46"/>
  </mergeCells>
  <hyperlinks>
    <hyperlink ref="A1" location="INDICE!A1" display="Indice"/>
  </hyperlinks>
  <printOptions horizontalCentered="1"/>
  <pageMargins left="0.39370078740157483" right="0.39370078740157483" top="0.19685039370078741" bottom="0.35433070866141736" header="0.15748031496062992" footer="0.23622047244094491"/>
  <pageSetup scale="90" orientation="portrait" r:id="rId1"/>
  <headerFooter scaleWithDoc="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44"/>
  <sheetViews>
    <sheetView showGridLines="0" showRuler="0" zoomScale="85" zoomScaleNormal="85" zoomScaleSheetLayoutView="85" workbookViewId="0"/>
  </sheetViews>
  <sheetFormatPr baseColWidth="10" defaultColWidth="11.42578125" defaultRowHeight="12.75"/>
  <cols>
    <col min="1" max="1" width="6.85546875" style="3" customWidth="1"/>
    <col min="2" max="2" width="41.42578125" style="3" customWidth="1"/>
    <col min="3" max="3" width="28.42578125" style="3" customWidth="1"/>
    <col min="4" max="4" width="19.42578125" style="3" customWidth="1"/>
    <col min="5" max="7" width="11.42578125" style="3"/>
    <col min="8" max="8" width="12.5703125" style="3" bestFit="1" customWidth="1"/>
    <col min="9" max="16384" width="11.42578125" style="3"/>
  </cols>
  <sheetData>
    <row r="1" spans="1:4" ht="15">
      <c r="A1" s="1" t="s">
        <v>216</v>
      </c>
      <c r="B1" s="1010"/>
      <c r="C1" s="204"/>
      <c r="D1" s="204"/>
    </row>
    <row r="2" spans="1:4" ht="15">
      <c r="A2" s="2"/>
      <c r="B2" s="4" t="str">
        <f>+INDICE!B2</f>
        <v>MINISTERIO DE ECONOMÍA</v>
      </c>
      <c r="C2" s="1042"/>
      <c r="D2" s="1043"/>
    </row>
    <row r="3" spans="1:4" ht="15">
      <c r="A3" s="2"/>
      <c r="B3" s="4" t="str">
        <f>+INDICE!B3</f>
        <v>SECRETARÍA DE FINANZAS</v>
      </c>
      <c r="C3" s="1042"/>
      <c r="D3" s="1043"/>
    </row>
    <row r="4" spans="1:4" ht="15">
      <c r="B4" s="6"/>
      <c r="C4" s="1042"/>
      <c r="D4" s="1044"/>
    </row>
    <row r="5" spans="1:4">
      <c r="B5" s="1042"/>
      <c r="C5" s="1042"/>
      <c r="D5" s="1044"/>
    </row>
    <row r="6" spans="1:4" ht="16.5">
      <c r="B6" s="1309" t="s">
        <v>312</v>
      </c>
      <c r="C6" s="1309"/>
      <c r="D6" s="1045"/>
    </row>
    <row r="7" spans="1:4" ht="15">
      <c r="B7" s="1391" t="s">
        <v>922</v>
      </c>
      <c r="C7" s="1391"/>
      <c r="D7" s="1046"/>
    </row>
    <row r="8" spans="1:4" ht="15">
      <c r="B8" s="1047"/>
      <c r="C8" s="1047"/>
      <c r="D8" s="1047"/>
    </row>
    <row r="9" spans="1:4" ht="13.5" thickBot="1">
      <c r="B9" s="135"/>
      <c r="C9" s="9"/>
      <c r="D9" s="1044"/>
    </row>
    <row r="10" spans="1:4" ht="13.5" thickTop="1">
      <c r="B10" s="1392" t="s">
        <v>313</v>
      </c>
      <c r="C10" s="1395" t="s">
        <v>337</v>
      </c>
    </row>
    <row r="11" spans="1:4">
      <c r="B11" s="1393"/>
      <c r="C11" s="1396"/>
    </row>
    <row r="12" spans="1:4">
      <c r="B12" s="1393"/>
      <c r="C12" s="1396"/>
    </row>
    <row r="13" spans="1:4">
      <c r="B13" s="1394"/>
      <c r="C13" s="1397"/>
    </row>
    <row r="14" spans="1:4">
      <c r="B14" s="1048"/>
      <c r="C14" s="1049"/>
    </row>
    <row r="15" spans="1:4" ht="15.75">
      <c r="B15" s="1050" t="s">
        <v>275</v>
      </c>
      <c r="C15" s="1051">
        <f>SUM(C17:C40)</f>
        <v>723632.74000000011</v>
      </c>
      <c r="D15" s="1052"/>
    </row>
    <row r="16" spans="1:4" ht="15">
      <c r="B16" s="1053"/>
      <c r="C16" s="1054"/>
    </row>
    <row r="17" spans="2:3" ht="14.25">
      <c r="B17" s="1055" t="s">
        <v>314</v>
      </c>
      <c r="C17" s="1056">
        <v>11873.05</v>
      </c>
    </row>
    <row r="18" spans="2:3" ht="14.25">
      <c r="B18" s="1057" t="s">
        <v>315</v>
      </c>
      <c r="C18" s="1056">
        <v>7967.15</v>
      </c>
    </row>
    <row r="19" spans="2:3" ht="14.25">
      <c r="B19" s="1055" t="s">
        <v>316</v>
      </c>
      <c r="C19" s="1056">
        <v>12519.37</v>
      </c>
    </row>
    <row r="20" spans="2:3" ht="14.25">
      <c r="B20" s="1055" t="s">
        <v>317</v>
      </c>
      <c r="C20" s="1056">
        <v>32170.06</v>
      </c>
    </row>
    <row r="21" spans="2:3" ht="14.25">
      <c r="B21" s="1055" t="s">
        <v>318</v>
      </c>
      <c r="C21" s="1056">
        <v>43291.26</v>
      </c>
    </row>
    <row r="22" spans="2:3" ht="14.25">
      <c r="B22" s="1055" t="s">
        <v>319</v>
      </c>
      <c r="C22" s="1056">
        <v>26866.15</v>
      </c>
    </row>
    <row r="23" spans="2:3" ht="14.25">
      <c r="B23" s="1055" t="s">
        <v>320</v>
      </c>
      <c r="C23" s="1056">
        <v>139925.29</v>
      </c>
    </row>
    <row r="24" spans="2:3" ht="14.25">
      <c r="B24" s="1055" t="s">
        <v>321</v>
      </c>
      <c r="C24" s="1056">
        <v>8780.07</v>
      </c>
    </row>
    <row r="25" spans="2:3" ht="14.25">
      <c r="B25" s="1055" t="s">
        <v>0</v>
      </c>
      <c r="C25" s="1056">
        <v>135903.04999999999</v>
      </c>
    </row>
    <row r="26" spans="2:3" ht="14.25">
      <c r="B26" s="1055" t="s">
        <v>1</v>
      </c>
      <c r="C26" s="1056">
        <v>7604.41</v>
      </c>
    </row>
    <row r="27" spans="2:3" ht="14.25">
      <c r="B27" s="1055" t="s">
        <v>2</v>
      </c>
      <c r="C27" s="1056">
        <v>412.62</v>
      </c>
    </row>
    <row r="28" spans="2:3" ht="14.25">
      <c r="B28" s="1057" t="s">
        <v>3</v>
      </c>
      <c r="C28" s="1056">
        <v>3923.5</v>
      </c>
    </row>
    <row r="29" spans="2:3" ht="14.25">
      <c r="B29" s="1055" t="s">
        <v>4</v>
      </c>
      <c r="C29" s="1056">
        <v>124027.56</v>
      </c>
    </row>
    <row r="30" spans="2:3" ht="14.25">
      <c r="B30" s="1055" t="s">
        <v>5</v>
      </c>
      <c r="C30" s="1056">
        <v>8841.0400000000009</v>
      </c>
    </row>
    <row r="31" spans="2:3" ht="14.25">
      <c r="B31" s="1055" t="s">
        <v>6</v>
      </c>
      <c r="C31" s="1056">
        <v>78533.440000000002</v>
      </c>
    </row>
    <row r="32" spans="2:3" ht="14.25">
      <c r="B32" s="1055" t="s">
        <v>7</v>
      </c>
      <c r="C32" s="1056">
        <v>12181.17</v>
      </c>
    </row>
    <row r="33" spans="2:3" ht="14.25">
      <c r="B33" s="1057" t="s">
        <v>8</v>
      </c>
      <c r="C33" s="1056">
        <v>10471.85</v>
      </c>
    </row>
    <row r="34" spans="2:3" ht="14.25">
      <c r="B34" s="1055" t="s">
        <v>9</v>
      </c>
      <c r="C34" s="1056">
        <v>36403.919999999998</v>
      </c>
    </row>
    <row r="35" spans="2:3" ht="14.25">
      <c r="B35" s="1055" t="s">
        <v>10</v>
      </c>
      <c r="C35" s="1056">
        <v>0</v>
      </c>
    </row>
    <row r="36" spans="2:3" ht="14.25">
      <c r="B36" s="1055" t="s">
        <v>11</v>
      </c>
      <c r="C36" s="1056">
        <v>0</v>
      </c>
    </row>
    <row r="37" spans="2:3" ht="14.25">
      <c r="B37" s="1055" t="s">
        <v>12</v>
      </c>
      <c r="C37" s="1056">
        <v>18765.32</v>
      </c>
    </row>
    <row r="38" spans="2:3" ht="14.25">
      <c r="B38" s="1055" t="s">
        <v>13</v>
      </c>
      <c r="C38" s="1056">
        <v>83.66</v>
      </c>
    </row>
    <row r="39" spans="2:3" ht="14.25">
      <c r="B39" s="1055" t="s">
        <v>14</v>
      </c>
      <c r="C39" s="1056">
        <v>298.92</v>
      </c>
    </row>
    <row r="40" spans="2:3" ht="14.25">
      <c r="B40" s="1055" t="s">
        <v>15</v>
      </c>
      <c r="C40" s="1056">
        <v>2789.88</v>
      </c>
    </row>
    <row r="41" spans="2:3" ht="13.5" thickBot="1">
      <c r="B41" s="1058"/>
      <c r="C41" s="1059"/>
    </row>
    <row r="42" spans="2:3" ht="15" thickTop="1">
      <c r="B42" s="9"/>
      <c r="C42" s="133"/>
    </row>
    <row r="43" spans="2:3">
      <c r="B43" s="1398" t="s">
        <v>518</v>
      </c>
      <c r="C43" s="1398"/>
    </row>
    <row r="44" spans="2:3">
      <c r="B44" s="1060"/>
      <c r="C44" s="1060"/>
    </row>
  </sheetData>
  <mergeCells count="5">
    <mergeCell ref="B6:C6"/>
    <mergeCell ref="B7:C7"/>
    <mergeCell ref="B10:B13"/>
    <mergeCell ref="C10:C13"/>
    <mergeCell ref="B43:C43"/>
  </mergeCells>
  <hyperlinks>
    <hyperlink ref="A1" location="INDICE!A1" display="Indice"/>
  </hyperlinks>
  <printOptions horizontalCentered="1"/>
  <pageMargins left="0.39370078740157483" right="0.39370078740157483" top="0.19685039370078741" bottom="0.19685039370078741" header="0.15748031496062992" footer="0"/>
  <pageSetup paperSize="9" orientation="portrait" horizontalDpi="4294967293" r:id="rId1"/>
  <headerFooter scaleWithDoc="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H44"/>
  <sheetViews>
    <sheetView showGridLines="0" showRuler="0" zoomScale="70" zoomScaleNormal="70" zoomScaleSheetLayoutView="85" workbookViewId="0"/>
  </sheetViews>
  <sheetFormatPr baseColWidth="10" defaultColWidth="11.42578125" defaultRowHeight="12.75"/>
  <cols>
    <col min="1" max="1" width="6.85546875" style="288" customWidth="1"/>
    <col min="2" max="2" width="11.42578125" style="288"/>
    <col min="3" max="3" width="28.42578125" style="288" customWidth="1"/>
    <col min="4" max="31" width="11.42578125" style="288"/>
    <col min="32" max="32" width="13" style="288" customWidth="1"/>
    <col min="33" max="33" width="13.5703125" style="288" customWidth="1"/>
    <col min="34" max="16384" width="11.42578125" style="288"/>
  </cols>
  <sheetData>
    <row r="1" spans="1:34" ht="14.25">
      <c r="A1" s="1" t="s">
        <v>216</v>
      </c>
    </row>
    <row r="2" spans="1:34" ht="15" customHeight="1">
      <c r="A2" s="286"/>
      <c r="B2" s="4" t="s">
        <v>696</v>
      </c>
      <c r="C2" s="1042"/>
      <c r="D2" s="1042"/>
      <c r="E2" s="1042"/>
      <c r="F2" s="1042"/>
      <c r="G2" s="1042"/>
      <c r="H2" s="1042"/>
      <c r="I2" s="1042"/>
      <c r="J2" s="1042"/>
      <c r="K2" s="1042"/>
      <c r="L2" s="1042"/>
      <c r="M2" s="1042"/>
      <c r="N2" s="1042"/>
      <c r="O2" s="1042"/>
      <c r="P2" s="1061"/>
      <c r="Q2" s="1061"/>
      <c r="R2" s="1061"/>
      <c r="S2" s="1061"/>
      <c r="T2" s="1061"/>
      <c r="U2" s="1061"/>
      <c r="V2" s="1061"/>
      <c r="W2" s="1042"/>
      <c r="X2" s="1042"/>
      <c r="Y2" s="1042"/>
      <c r="Z2" s="1042"/>
      <c r="AA2" s="1042"/>
      <c r="AB2" s="1042"/>
      <c r="AC2" s="1042"/>
      <c r="AD2" s="1042"/>
      <c r="AE2" s="1042"/>
      <c r="AF2" s="1042"/>
      <c r="AG2" s="1042"/>
    </row>
    <row r="3" spans="1:34" ht="15" customHeight="1">
      <c r="A3" s="286"/>
      <c r="B3" s="4" t="s">
        <v>299</v>
      </c>
      <c r="C3" s="1042"/>
      <c r="D3" s="1042"/>
      <c r="E3" s="1042"/>
      <c r="F3" s="1042"/>
      <c r="G3" s="1042"/>
      <c r="H3" s="1042"/>
      <c r="I3" s="1042"/>
      <c r="J3" s="1042"/>
      <c r="K3" s="1042"/>
      <c r="L3" s="1042"/>
      <c r="M3" s="1042"/>
      <c r="N3" s="1042"/>
      <c r="O3" s="1042"/>
      <c r="P3" s="1061"/>
      <c r="Q3" s="1061"/>
      <c r="R3" s="1061"/>
      <c r="S3" s="1061"/>
      <c r="T3" s="1061"/>
      <c r="U3" s="1061"/>
      <c r="V3" s="1061"/>
      <c r="W3" s="1042"/>
      <c r="X3" s="1042"/>
      <c r="Y3" s="1042"/>
      <c r="Z3" s="1042"/>
      <c r="AA3" s="1042"/>
      <c r="AB3" s="1042"/>
      <c r="AC3" s="1042"/>
      <c r="AD3" s="1042"/>
      <c r="AE3" s="1042"/>
      <c r="AF3" s="1042"/>
      <c r="AG3" s="1042"/>
    </row>
    <row r="4" spans="1:34">
      <c r="C4" s="1042"/>
      <c r="D4" s="1042"/>
      <c r="E4" s="1042"/>
      <c r="F4" s="1042"/>
      <c r="G4" s="1042"/>
      <c r="H4" s="1042"/>
      <c r="I4" s="1042"/>
      <c r="J4" s="1042"/>
      <c r="K4" s="1042"/>
      <c r="L4" s="1042"/>
      <c r="M4" s="1042"/>
      <c r="N4" s="1042"/>
      <c r="O4" s="1042"/>
      <c r="P4" s="1061"/>
      <c r="Q4" s="1061"/>
      <c r="R4" s="1061"/>
      <c r="S4" s="1061"/>
      <c r="T4" s="1061"/>
      <c r="U4" s="1061"/>
      <c r="V4" s="1061"/>
      <c r="W4" s="1042"/>
      <c r="X4" s="1042"/>
      <c r="Y4" s="1042"/>
      <c r="Z4" s="1042"/>
      <c r="AA4" s="1042"/>
      <c r="AB4" s="1042"/>
      <c r="AC4" s="1042"/>
      <c r="AD4" s="1042"/>
      <c r="AE4" s="1042"/>
      <c r="AF4" s="1042"/>
      <c r="AG4" s="1042"/>
    </row>
    <row r="5" spans="1:34">
      <c r="B5" s="1042"/>
      <c r="C5" s="1042"/>
      <c r="D5" s="1042"/>
      <c r="E5" s="1042"/>
      <c r="F5" s="1042"/>
      <c r="G5" s="1042"/>
      <c r="H5" s="1042"/>
      <c r="I5" s="1042"/>
      <c r="J5" s="1042"/>
      <c r="K5" s="1042"/>
      <c r="L5" s="1042"/>
      <c r="M5" s="1042"/>
      <c r="N5" s="1042"/>
      <c r="O5" s="1042"/>
      <c r="P5" s="1061"/>
      <c r="Q5" s="1061"/>
      <c r="R5" s="1061"/>
      <c r="S5" s="1061"/>
      <c r="T5" s="1061"/>
      <c r="U5" s="1061"/>
      <c r="V5" s="1061"/>
      <c r="W5" s="1042"/>
      <c r="X5" s="1042"/>
      <c r="Y5" s="1042"/>
      <c r="Z5" s="1042"/>
      <c r="AA5" s="1042"/>
      <c r="AB5" s="1042"/>
      <c r="AC5" s="1042"/>
      <c r="AD5" s="1042"/>
      <c r="AE5" s="1042"/>
      <c r="AF5" s="1042"/>
      <c r="AG5" s="1042"/>
    </row>
    <row r="6" spans="1:34" ht="16.5">
      <c r="B6" s="1401" t="s">
        <v>827</v>
      </c>
      <c r="C6" s="1401"/>
      <c r="D6" s="1401"/>
      <c r="E6" s="1401"/>
      <c r="F6" s="1401"/>
      <c r="G6" s="1401"/>
      <c r="H6" s="1401"/>
      <c r="I6" s="1401"/>
      <c r="J6" s="1401"/>
      <c r="K6" s="1401"/>
      <c r="L6" s="1401"/>
      <c r="M6" s="1401"/>
      <c r="N6" s="1401"/>
      <c r="O6" s="1401"/>
      <c r="P6" s="1401"/>
      <c r="Q6" s="1401"/>
      <c r="R6" s="1401"/>
      <c r="S6" s="1401"/>
      <c r="T6" s="1401"/>
      <c r="U6" s="1401"/>
      <c r="V6" s="1401"/>
      <c r="W6" s="1401"/>
      <c r="X6" s="1401"/>
      <c r="Y6" s="1401"/>
      <c r="Z6" s="1401"/>
      <c r="AA6" s="1401"/>
      <c r="AB6" s="1401"/>
      <c r="AC6" s="1062"/>
      <c r="AD6" s="1062"/>
      <c r="AE6" s="1062"/>
      <c r="AF6" s="1062"/>
      <c r="AG6" s="1063"/>
    </row>
    <row r="7" spans="1:34" ht="14.25">
      <c r="B7" s="1402" t="s">
        <v>29</v>
      </c>
      <c r="C7" s="1402"/>
      <c r="D7" s="1402"/>
      <c r="E7" s="1402"/>
      <c r="F7" s="1402"/>
      <c r="G7" s="1402"/>
      <c r="H7" s="1402"/>
      <c r="I7" s="1402"/>
      <c r="J7" s="1402"/>
      <c r="K7" s="1402"/>
      <c r="L7" s="1402"/>
      <c r="M7" s="1402"/>
      <c r="N7" s="1402"/>
      <c r="O7" s="1402"/>
      <c r="P7" s="1402"/>
      <c r="Q7" s="1402"/>
      <c r="R7" s="1402"/>
      <c r="S7" s="1402"/>
      <c r="T7" s="1402"/>
      <c r="U7" s="1402"/>
      <c r="V7" s="1402"/>
      <c r="W7" s="1402"/>
      <c r="X7" s="1402"/>
      <c r="Y7" s="1402"/>
      <c r="Z7" s="1402"/>
      <c r="AA7" s="1402"/>
      <c r="AB7" s="1402"/>
      <c r="AC7" s="1064"/>
      <c r="AD7" s="1064"/>
      <c r="AE7" s="1064"/>
      <c r="AF7" s="1064"/>
      <c r="AG7" s="1065"/>
    </row>
    <row r="8" spans="1:34">
      <c r="B8" s="1042"/>
      <c r="C8" s="1042"/>
      <c r="D8" s="1042"/>
      <c r="E8" s="1066"/>
      <c r="F8" s="1042"/>
      <c r="G8" s="1042"/>
      <c r="H8" s="1042"/>
      <c r="I8" s="1042"/>
      <c r="J8" s="1042"/>
      <c r="K8" s="1042"/>
      <c r="L8" s="1042"/>
      <c r="M8" s="1042"/>
      <c r="N8" s="1042"/>
      <c r="O8" s="1042"/>
      <c r="P8" s="1061"/>
      <c r="Q8" s="1061"/>
      <c r="R8" s="1061"/>
      <c r="S8" s="1061"/>
      <c r="T8" s="1061"/>
      <c r="U8" s="1061"/>
      <c r="V8" s="1061"/>
      <c r="W8" s="1042"/>
      <c r="X8" s="1042"/>
      <c r="Y8" s="1042"/>
      <c r="Z8" s="1042"/>
      <c r="AA8" s="1042"/>
      <c r="AB8" s="1042"/>
      <c r="AC8" s="1042"/>
      <c r="AD8" s="1042"/>
      <c r="AE8" s="1042"/>
      <c r="AF8" s="1042"/>
      <c r="AG8" s="1042"/>
    </row>
    <row r="9" spans="1:34" ht="13.5" thickBot="1">
      <c r="B9" s="1067" t="s">
        <v>163</v>
      </c>
      <c r="C9" s="1042"/>
      <c r="D9" s="1066"/>
      <c r="E9" s="1042"/>
      <c r="F9" s="1042"/>
      <c r="G9" s="1042"/>
      <c r="H9" s="1042"/>
      <c r="I9" s="1042"/>
      <c r="J9" s="1042"/>
      <c r="K9" s="1042"/>
      <c r="L9" s="1042"/>
      <c r="M9" s="1042"/>
      <c r="N9" s="1042"/>
      <c r="O9" s="1042"/>
      <c r="P9" s="1061"/>
      <c r="Q9" s="1061"/>
      <c r="R9" s="1061"/>
      <c r="S9" s="1061"/>
      <c r="T9" s="1061"/>
      <c r="U9" s="1061"/>
      <c r="V9" s="1061"/>
      <c r="W9" s="1042"/>
      <c r="X9" s="1042"/>
      <c r="Y9" s="1042"/>
      <c r="Z9" s="1042"/>
      <c r="AA9" s="1042"/>
      <c r="AB9" s="1042"/>
      <c r="AC9" s="1042"/>
      <c r="AD9" s="1066"/>
      <c r="AE9" s="1066"/>
      <c r="AF9" s="1066"/>
      <c r="AG9" s="1042"/>
    </row>
    <row r="10" spans="1:34" ht="42.75" customHeight="1" thickTop="1">
      <c r="A10" s="372"/>
      <c r="B10" s="1403" t="s">
        <v>30</v>
      </c>
      <c r="C10" s="1404"/>
      <c r="D10" s="1068">
        <v>1993</v>
      </c>
      <c r="E10" s="1068">
        <v>1994</v>
      </c>
      <c r="F10" s="1068">
        <v>1995</v>
      </c>
      <c r="G10" s="1068">
        <v>1996</v>
      </c>
      <c r="H10" s="1068">
        <v>1997</v>
      </c>
      <c r="I10" s="1068">
        <v>1998</v>
      </c>
      <c r="J10" s="1068">
        <v>1999</v>
      </c>
      <c r="K10" s="1068">
        <v>2000</v>
      </c>
      <c r="L10" s="1068">
        <v>2001</v>
      </c>
      <c r="M10" s="1068">
        <v>2002</v>
      </c>
      <c r="N10" s="1068">
        <v>2003</v>
      </c>
      <c r="O10" s="1068">
        <v>2004</v>
      </c>
      <c r="P10" s="1068">
        <v>2005</v>
      </c>
      <c r="Q10" s="1068">
        <v>2006</v>
      </c>
      <c r="R10" s="1068">
        <v>2007</v>
      </c>
      <c r="S10" s="1068">
        <v>2008</v>
      </c>
      <c r="T10" s="1068">
        <v>2009</v>
      </c>
      <c r="U10" s="1068">
        <v>2010</v>
      </c>
      <c r="V10" s="1069">
        <v>2011</v>
      </c>
      <c r="W10" s="1069">
        <v>2012</v>
      </c>
      <c r="X10" s="1068">
        <v>2013</v>
      </c>
      <c r="Y10" s="1069">
        <v>2014</v>
      </c>
      <c r="Z10" s="1069">
        <v>2015</v>
      </c>
      <c r="AA10" s="1069">
        <v>2016</v>
      </c>
      <c r="AB10" s="1069">
        <v>2017</v>
      </c>
      <c r="AC10" s="1069">
        <v>2018</v>
      </c>
      <c r="AD10" s="1069">
        <v>2019</v>
      </c>
      <c r="AE10" s="1069">
        <v>2020</v>
      </c>
      <c r="AF10" s="1069" t="s">
        <v>917</v>
      </c>
      <c r="AG10" s="1070" t="s">
        <v>294</v>
      </c>
    </row>
    <row r="11" spans="1:34" ht="15">
      <c r="A11" s="1071"/>
      <c r="B11" s="1405" t="s">
        <v>31</v>
      </c>
      <c r="C11" s="1072" t="s">
        <v>32</v>
      </c>
      <c r="D11" s="1073">
        <v>1596.86</v>
      </c>
      <c r="E11" s="1073">
        <v>873.74</v>
      </c>
      <c r="F11" s="1073">
        <v>2404.88</v>
      </c>
      <c r="G11" s="1073">
        <v>824.23</v>
      </c>
      <c r="H11" s="1073">
        <v>441.81599999999997</v>
      </c>
      <c r="I11" s="1073">
        <v>0</v>
      </c>
      <c r="J11" s="1073">
        <v>0</v>
      </c>
      <c r="K11" s="1073">
        <v>2067.4160000000002</v>
      </c>
      <c r="L11" s="1073">
        <v>10563.591</v>
      </c>
      <c r="M11" s="1073">
        <v>0</v>
      </c>
      <c r="N11" s="1073">
        <v>5604.7070000000003</v>
      </c>
      <c r="O11" s="1074">
        <v>3450.8789999999999</v>
      </c>
      <c r="P11" s="1074">
        <v>0</v>
      </c>
      <c r="Q11" s="1074">
        <v>0</v>
      </c>
      <c r="R11" s="1074">
        <v>0</v>
      </c>
      <c r="S11" s="1074">
        <v>0</v>
      </c>
      <c r="T11" s="1074">
        <v>0</v>
      </c>
      <c r="U11" s="1074">
        <v>0</v>
      </c>
      <c r="V11" s="1074">
        <v>0</v>
      </c>
      <c r="W11" s="1074">
        <v>0</v>
      </c>
      <c r="X11" s="1073">
        <v>0</v>
      </c>
      <c r="Y11" s="1073">
        <v>0</v>
      </c>
      <c r="Z11" s="1073">
        <v>0</v>
      </c>
      <c r="AA11" s="1073">
        <v>0</v>
      </c>
      <c r="AB11" s="1073">
        <v>0</v>
      </c>
      <c r="AC11" s="1075">
        <v>28251.8269</v>
      </c>
      <c r="AD11" s="1076">
        <v>16224.898999999999</v>
      </c>
      <c r="AE11" s="1076">
        <v>0</v>
      </c>
      <c r="AF11" s="1076">
        <v>0</v>
      </c>
      <c r="AG11" s="1077">
        <f>SUM(D11:AF11)</f>
        <v>72304.844899999996</v>
      </c>
      <c r="AH11" s="405"/>
    </row>
    <row r="12" spans="1:34" ht="15">
      <c r="A12" s="1078"/>
      <c r="B12" s="1406"/>
      <c r="C12" s="1079" t="s">
        <v>33</v>
      </c>
      <c r="D12" s="1080">
        <v>-275.69</v>
      </c>
      <c r="E12" s="1080">
        <v>-227.16</v>
      </c>
      <c r="F12" s="1080">
        <v>-285.08999999999997</v>
      </c>
      <c r="G12" s="1080">
        <v>-273.45999999999998</v>
      </c>
      <c r="H12" s="1080">
        <v>-481.91800000000001</v>
      </c>
      <c r="I12" s="1080">
        <v>-653.86500000000001</v>
      </c>
      <c r="J12" s="1080">
        <v>-827.11800000000005</v>
      </c>
      <c r="K12" s="1080">
        <v>-1283.886</v>
      </c>
      <c r="L12" s="1080">
        <v>-1182.9860000000001</v>
      </c>
      <c r="M12" s="1080">
        <v>-729.2</v>
      </c>
      <c r="N12" s="1080">
        <v>-5705.8109999999997</v>
      </c>
      <c r="O12" s="1081">
        <v>-5493.8029999999999</v>
      </c>
      <c r="P12" s="1081">
        <v>-3588.5559000000007</v>
      </c>
      <c r="Q12" s="1081">
        <v>-9530.1106799999998</v>
      </c>
      <c r="R12" s="1081">
        <v>0</v>
      </c>
      <c r="S12" s="1081">
        <v>0</v>
      </c>
      <c r="T12" s="1081">
        <v>0</v>
      </c>
      <c r="U12" s="1081">
        <v>0</v>
      </c>
      <c r="V12" s="1081">
        <v>0</v>
      </c>
      <c r="W12" s="1081">
        <v>0</v>
      </c>
      <c r="X12" s="1080">
        <v>0</v>
      </c>
      <c r="Y12" s="1080">
        <v>0</v>
      </c>
      <c r="Z12" s="1080">
        <v>0</v>
      </c>
      <c r="AA12" s="1082">
        <v>0</v>
      </c>
      <c r="AB12" s="1082">
        <v>0</v>
      </c>
      <c r="AC12" s="1083">
        <v>0</v>
      </c>
      <c r="AD12" s="1084">
        <v>0</v>
      </c>
      <c r="AE12" s="1084">
        <v>0</v>
      </c>
      <c r="AF12" s="1084">
        <v>-1883.1990773598297</v>
      </c>
      <c r="AG12" s="1085">
        <f>SUM(D12:AF12)</f>
        <v>-32421.852657359828</v>
      </c>
      <c r="AH12" s="405"/>
    </row>
    <row r="13" spans="1:34" ht="15">
      <c r="A13" s="1078"/>
      <c r="B13" s="1406"/>
      <c r="C13" s="1079" t="s">
        <v>34</v>
      </c>
      <c r="D13" s="1080">
        <v>1321.17</v>
      </c>
      <c r="E13" s="1080">
        <v>646.58000000000004</v>
      </c>
      <c r="F13" s="1080">
        <v>2119.79</v>
      </c>
      <c r="G13" s="1080">
        <v>550.77</v>
      </c>
      <c r="H13" s="1080">
        <v>-40.102000000000032</v>
      </c>
      <c r="I13" s="1080">
        <v>-653.86500000000001</v>
      </c>
      <c r="J13" s="1080">
        <v>-827.11800000000005</v>
      </c>
      <c r="K13" s="1080">
        <v>783.53</v>
      </c>
      <c r="L13" s="1080">
        <v>9380.6049999999996</v>
      </c>
      <c r="M13" s="1080">
        <v>-729.2</v>
      </c>
      <c r="N13" s="1080">
        <v>-101.10399999999936</v>
      </c>
      <c r="O13" s="1081">
        <v>-2042.924</v>
      </c>
      <c r="P13" s="1081">
        <v>-3588.5559000000007</v>
      </c>
      <c r="Q13" s="1081">
        <v>-9530.1106799999998</v>
      </c>
      <c r="R13" s="1081">
        <v>0</v>
      </c>
      <c r="S13" s="1081">
        <v>0</v>
      </c>
      <c r="T13" s="1081">
        <v>0</v>
      </c>
      <c r="U13" s="1081">
        <v>0</v>
      </c>
      <c r="V13" s="1081">
        <v>0</v>
      </c>
      <c r="W13" s="1081">
        <v>0</v>
      </c>
      <c r="X13" s="1080">
        <v>0</v>
      </c>
      <c r="Y13" s="1080">
        <v>0</v>
      </c>
      <c r="Z13" s="1080">
        <v>0</v>
      </c>
      <c r="AA13" s="1082">
        <v>0</v>
      </c>
      <c r="AB13" s="1082">
        <v>0</v>
      </c>
      <c r="AC13" s="1083">
        <v>28251.8269</v>
      </c>
      <c r="AD13" s="1084">
        <v>16224.898999999999</v>
      </c>
      <c r="AE13" s="1084">
        <v>0</v>
      </c>
      <c r="AF13" s="1084">
        <f>+AF11+AF12</f>
        <v>-1883.1990773598297</v>
      </c>
      <c r="AG13" s="1085">
        <f>SUM(D13:AF13)</f>
        <v>39882.992242640168</v>
      </c>
      <c r="AH13" s="405"/>
    </row>
    <row r="14" spans="1:34" ht="15">
      <c r="A14" s="1078"/>
      <c r="B14" s="1406"/>
      <c r="C14" s="1079" t="s">
        <v>35</v>
      </c>
      <c r="D14" s="1080">
        <v>-275.69</v>
      </c>
      <c r="E14" s="1080">
        <v>-227.16</v>
      </c>
      <c r="F14" s="1080">
        <v>-285.08999999999997</v>
      </c>
      <c r="G14" s="1080">
        <v>-273.45</v>
      </c>
      <c r="H14" s="1080">
        <v>-274.46100000000001</v>
      </c>
      <c r="I14" s="1080">
        <v>-264.10399999999998</v>
      </c>
      <c r="J14" s="1080">
        <v>-201.952</v>
      </c>
      <c r="K14" s="1080">
        <v>-200.82300000000001</v>
      </c>
      <c r="L14" s="1080">
        <v>-464.44299999999998</v>
      </c>
      <c r="M14" s="1080">
        <v>-692.75</v>
      </c>
      <c r="N14" s="1080">
        <v>-651.03</v>
      </c>
      <c r="O14" s="1081">
        <v>-552.93399999999997</v>
      </c>
      <c r="P14" s="1081">
        <v>-513.19270000000006</v>
      </c>
      <c r="Q14" s="1081">
        <v>-80.734499999999997</v>
      </c>
      <c r="R14" s="1081">
        <v>0</v>
      </c>
      <c r="S14" s="1081">
        <v>0</v>
      </c>
      <c r="T14" s="1081">
        <v>0</v>
      </c>
      <c r="U14" s="1081">
        <v>0</v>
      </c>
      <c r="V14" s="1081">
        <v>0</v>
      </c>
      <c r="W14" s="1081">
        <v>0</v>
      </c>
      <c r="X14" s="1080">
        <v>0</v>
      </c>
      <c r="Y14" s="1080">
        <v>0</v>
      </c>
      <c r="Z14" s="1080">
        <v>0</v>
      </c>
      <c r="AA14" s="1082">
        <v>0</v>
      </c>
      <c r="AB14" s="1082">
        <v>0</v>
      </c>
      <c r="AC14" s="1083">
        <v>-153.255</v>
      </c>
      <c r="AD14" s="1084">
        <v>-1227.3635300000001</v>
      </c>
      <c r="AE14" s="1084">
        <v>-1284.0047495090844</v>
      </c>
      <c r="AF14" s="1084">
        <v>-959.75662222629944</v>
      </c>
      <c r="AG14" s="1085">
        <f>SUM(D14:AF14)</f>
        <v>-8582.1941017353838</v>
      </c>
      <c r="AH14" s="405"/>
    </row>
    <row r="15" spans="1:34" ht="15">
      <c r="A15" s="1078"/>
      <c r="B15" s="1407"/>
      <c r="C15" s="1086" t="s">
        <v>36</v>
      </c>
      <c r="D15" s="1087">
        <v>1045.48</v>
      </c>
      <c r="E15" s="1087">
        <v>419.42</v>
      </c>
      <c r="F15" s="1087">
        <v>1834.7</v>
      </c>
      <c r="G15" s="1087">
        <v>277.32</v>
      </c>
      <c r="H15" s="1087">
        <v>-314.56300000000005</v>
      </c>
      <c r="I15" s="1087">
        <v>-917.96900000000005</v>
      </c>
      <c r="J15" s="1087">
        <v>-1029.07</v>
      </c>
      <c r="K15" s="1087">
        <v>582.70700000000022</v>
      </c>
      <c r="L15" s="1087">
        <v>8916.1620000000003</v>
      </c>
      <c r="M15" s="1087">
        <v>-1421.95</v>
      </c>
      <c r="N15" s="1087">
        <v>-752.13399999999933</v>
      </c>
      <c r="O15" s="1088">
        <v>-2595.8580000000002</v>
      </c>
      <c r="P15" s="1088">
        <v>-4101.7486000000008</v>
      </c>
      <c r="Q15" s="1088">
        <v>-9610.8451800000003</v>
      </c>
      <c r="R15" s="1088">
        <v>0</v>
      </c>
      <c r="S15" s="1088">
        <v>0</v>
      </c>
      <c r="T15" s="1088">
        <v>0</v>
      </c>
      <c r="U15" s="1088">
        <v>0</v>
      </c>
      <c r="V15" s="1088">
        <v>0</v>
      </c>
      <c r="W15" s="1088">
        <v>0</v>
      </c>
      <c r="X15" s="1087">
        <v>0</v>
      </c>
      <c r="Y15" s="1087">
        <v>0</v>
      </c>
      <c r="Z15" s="1087">
        <v>0</v>
      </c>
      <c r="AA15" s="1089">
        <v>0</v>
      </c>
      <c r="AB15" s="1089">
        <v>0</v>
      </c>
      <c r="AC15" s="1090">
        <v>28098.571899999999</v>
      </c>
      <c r="AD15" s="1091">
        <v>14997.535469999999</v>
      </c>
      <c r="AE15" s="1091">
        <v>-1284.0047495090844</v>
      </c>
      <c r="AF15" s="1091">
        <f>+AF14+AF13</f>
        <v>-2842.9556995861294</v>
      </c>
      <c r="AG15" s="1092">
        <f>SUM(D15:AF15)</f>
        <v>31300.798140904786</v>
      </c>
      <c r="AH15" s="405"/>
    </row>
    <row r="16" spans="1:34" ht="15">
      <c r="A16" s="1078"/>
      <c r="B16" s="1093"/>
      <c r="C16" s="1094"/>
      <c r="D16" s="1095"/>
      <c r="E16" s="1095"/>
      <c r="F16" s="1095"/>
      <c r="G16" s="1095"/>
      <c r="H16" s="1096"/>
      <c r="I16" s="1096"/>
      <c r="J16" s="1096"/>
      <c r="K16" s="1096"/>
      <c r="L16" s="1096"/>
      <c r="M16" s="1096"/>
      <c r="N16" s="1096"/>
      <c r="O16" s="1096"/>
      <c r="P16" s="1096"/>
      <c r="Q16" s="1096"/>
      <c r="R16" s="1096"/>
      <c r="S16" s="1096"/>
      <c r="T16" s="1096"/>
      <c r="U16" s="1096"/>
      <c r="V16" s="1096"/>
      <c r="W16" s="1096"/>
      <c r="X16" s="1097"/>
      <c r="Y16" s="1097"/>
      <c r="Z16" s="1097"/>
      <c r="AA16" s="1097"/>
      <c r="AB16" s="1097"/>
      <c r="AC16" s="1096"/>
      <c r="AD16" s="1097"/>
      <c r="AE16" s="1097"/>
      <c r="AF16" s="1097"/>
      <c r="AG16" s="1098"/>
      <c r="AH16" s="405"/>
    </row>
    <row r="17" spans="1:34" ht="15">
      <c r="A17" s="1078"/>
      <c r="B17" s="1408" t="s">
        <v>37</v>
      </c>
      <c r="C17" s="1072" t="s">
        <v>32</v>
      </c>
      <c r="D17" s="1073">
        <v>1057.33</v>
      </c>
      <c r="E17" s="1073">
        <v>248.98</v>
      </c>
      <c r="F17" s="1073">
        <v>1058.03</v>
      </c>
      <c r="G17" s="1073">
        <v>534.91999999999996</v>
      </c>
      <c r="H17" s="1073">
        <v>905.68100000000004</v>
      </c>
      <c r="I17" s="1073">
        <v>1485.9259999999999</v>
      </c>
      <c r="J17" s="1073">
        <v>1218.566</v>
      </c>
      <c r="K17" s="1073">
        <v>939.84900000000005</v>
      </c>
      <c r="L17" s="1073">
        <v>1490.569</v>
      </c>
      <c r="M17" s="1073">
        <v>416.71</v>
      </c>
      <c r="N17" s="1073">
        <v>2666.4757</v>
      </c>
      <c r="O17" s="1074">
        <v>343.71780000000001</v>
      </c>
      <c r="P17" s="1074">
        <v>597.14289999999994</v>
      </c>
      <c r="Q17" s="1074">
        <v>1132.6512399999999</v>
      </c>
      <c r="R17" s="1074">
        <v>1507.2867999999999</v>
      </c>
      <c r="S17" s="1074">
        <v>1230.7251270000002</v>
      </c>
      <c r="T17" s="1074">
        <v>1697.5356000000002</v>
      </c>
      <c r="U17" s="1074">
        <v>1437.2670000000001</v>
      </c>
      <c r="V17" s="1074">
        <v>1267.4725989999999</v>
      </c>
      <c r="W17" s="1074">
        <v>1016.7822</v>
      </c>
      <c r="X17" s="1073">
        <v>1120.8499999999999</v>
      </c>
      <c r="Y17" s="1073">
        <v>1276.7053810000002</v>
      </c>
      <c r="Z17" s="1073">
        <v>769.90560362999997</v>
      </c>
      <c r="AA17" s="1073">
        <v>1210.202</v>
      </c>
      <c r="AB17" s="1073">
        <v>1243.8526999999999</v>
      </c>
      <c r="AC17" s="1099">
        <v>1404.92</v>
      </c>
      <c r="AD17" s="1100">
        <v>1188.4048399999999</v>
      </c>
      <c r="AE17" s="1100">
        <v>1585.9333849</v>
      </c>
      <c r="AF17" s="1100">
        <v>556.35106270999995</v>
      </c>
      <c r="AG17" s="1085">
        <f>SUM(D17:AF17)</f>
        <v>32610.742938239997</v>
      </c>
      <c r="AH17" s="405"/>
    </row>
    <row r="18" spans="1:34" ht="15">
      <c r="A18" s="1078"/>
      <c r="B18" s="1409"/>
      <c r="C18" s="1079" t="s">
        <v>33</v>
      </c>
      <c r="D18" s="1080">
        <v>-266.33999999999997</v>
      </c>
      <c r="E18" s="1080">
        <v>-272.52</v>
      </c>
      <c r="F18" s="1080">
        <v>-296.48</v>
      </c>
      <c r="G18" s="1080">
        <v>-514.95000000000005</v>
      </c>
      <c r="H18" s="1080">
        <v>-307.25200000000001</v>
      </c>
      <c r="I18" s="1080">
        <v>-342.322</v>
      </c>
      <c r="J18" s="1080">
        <v>-355.54899999999998</v>
      </c>
      <c r="K18" s="1080">
        <v>-349.238</v>
      </c>
      <c r="L18" s="1080">
        <v>-306.82799999999997</v>
      </c>
      <c r="M18" s="1080">
        <v>-937.18</v>
      </c>
      <c r="N18" s="1080">
        <v>-2368.0730000000003</v>
      </c>
      <c r="O18" s="1081">
        <v>-504.66300000000007</v>
      </c>
      <c r="P18" s="1081">
        <v>-535.65780000000007</v>
      </c>
      <c r="Q18" s="1081">
        <v>-1225.6431000000002</v>
      </c>
      <c r="R18" s="1081">
        <v>-1524.6769200000001</v>
      </c>
      <c r="S18" s="1081">
        <v>-1298.3613999999998</v>
      </c>
      <c r="T18" s="1081">
        <v>-858.45699999999999</v>
      </c>
      <c r="U18" s="1081">
        <v>-859.53989999999999</v>
      </c>
      <c r="V18" s="1081">
        <v>-894.82090000000005</v>
      </c>
      <c r="W18" s="1081">
        <v>-908.4556</v>
      </c>
      <c r="X18" s="1080">
        <v>-900.6241</v>
      </c>
      <c r="Y18" s="1080">
        <v>-936.31184699999994</v>
      </c>
      <c r="Z18" s="1080">
        <v>-990.35194340944179</v>
      </c>
      <c r="AA18" s="1080">
        <v>-869.35400000000004</v>
      </c>
      <c r="AB18" s="1080">
        <v>-887.76975778999997</v>
      </c>
      <c r="AC18" s="1099">
        <v>-865.38293600000009</v>
      </c>
      <c r="AD18" s="1100">
        <v>-857.02170000000001</v>
      </c>
      <c r="AE18" s="1100">
        <v>-864.80618414000003</v>
      </c>
      <c r="AF18" s="1100">
        <v>-677.87444519000019</v>
      </c>
      <c r="AG18" s="1085">
        <f>SUM(D18:AF18)</f>
        <v>-22776.504533529449</v>
      </c>
      <c r="AH18" s="405"/>
    </row>
    <row r="19" spans="1:34" ht="15">
      <c r="A19" s="1078"/>
      <c r="B19" s="1409"/>
      <c r="C19" s="1079" t="s">
        <v>34</v>
      </c>
      <c r="D19" s="1080">
        <v>790.99</v>
      </c>
      <c r="E19" s="1080">
        <v>-23.54</v>
      </c>
      <c r="F19" s="1080">
        <v>761.55</v>
      </c>
      <c r="G19" s="1080">
        <v>19.969999999999914</v>
      </c>
      <c r="H19" s="1080">
        <v>598.42900000000009</v>
      </c>
      <c r="I19" s="1080">
        <v>1143.6039999999998</v>
      </c>
      <c r="J19" s="1080">
        <v>863.01700000000005</v>
      </c>
      <c r="K19" s="1080">
        <v>590.6110000000001</v>
      </c>
      <c r="L19" s="1080">
        <v>1183.741</v>
      </c>
      <c r="M19" s="1080">
        <v>-520.47</v>
      </c>
      <c r="N19" s="1080">
        <v>298.40269999999964</v>
      </c>
      <c r="O19" s="1080">
        <v>-160.94520000000006</v>
      </c>
      <c r="P19" s="1080">
        <v>61.485099999999875</v>
      </c>
      <c r="Q19" s="1080">
        <v>-92.991860000000315</v>
      </c>
      <c r="R19" s="1080">
        <v>-17.390120000000252</v>
      </c>
      <c r="S19" s="1080">
        <v>-67.636272999999619</v>
      </c>
      <c r="T19" s="1080">
        <v>839.07860000000016</v>
      </c>
      <c r="U19" s="1080">
        <v>577.72710000000006</v>
      </c>
      <c r="V19" s="1080">
        <v>372.65169899999989</v>
      </c>
      <c r="W19" s="1081">
        <v>108.3266000000001</v>
      </c>
      <c r="X19" s="1080">
        <v>220.22589999999991</v>
      </c>
      <c r="Y19" s="1080">
        <v>340.39353400000027</v>
      </c>
      <c r="Z19" s="1080">
        <v>-220.44633977944181</v>
      </c>
      <c r="AA19" s="1080">
        <v>340.84800000000001</v>
      </c>
      <c r="AB19" s="1080">
        <v>356.08294220999994</v>
      </c>
      <c r="AC19" s="1099">
        <v>539.53706399999999</v>
      </c>
      <c r="AD19" s="1100">
        <v>331.38313999999991</v>
      </c>
      <c r="AE19" s="1100">
        <v>721.12720075999994</v>
      </c>
      <c r="AF19" s="1100">
        <f>+AF17+AF18</f>
        <v>-121.52338248000024</v>
      </c>
      <c r="AG19" s="1085">
        <f>SUM(D19:AF19)</f>
        <v>9834.2384047105588</v>
      </c>
      <c r="AH19" s="405"/>
    </row>
    <row r="20" spans="1:34" ht="15">
      <c r="A20" s="1078"/>
      <c r="B20" s="1409"/>
      <c r="C20" s="1079" t="s">
        <v>35</v>
      </c>
      <c r="D20" s="1080">
        <v>-262.69</v>
      </c>
      <c r="E20" s="1080">
        <v>-267.88</v>
      </c>
      <c r="F20" s="1080">
        <v>-296.77</v>
      </c>
      <c r="G20" s="1080">
        <v>-374.56</v>
      </c>
      <c r="H20" s="1080">
        <v>-335.346</v>
      </c>
      <c r="I20" s="1080">
        <v>-328.45400000000001</v>
      </c>
      <c r="J20" s="1080">
        <v>-432.49299999999999</v>
      </c>
      <c r="K20" s="1080">
        <v>-496.81</v>
      </c>
      <c r="L20" s="1080">
        <v>-427.95</v>
      </c>
      <c r="M20" s="1080">
        <v>-481.66</v>
      </c>
      <c r="N20" s="1080">
        <v>-571.07230000000004</v>
      </c>
      <c r="O20" s="1081">
        <v>-423.10469999999998</v>
      </c>
      <c r="P20" s="1081">
        <v>-453.21725900000001</v>
      </c>
      <c r="Q20" s="1081">
        <v>-483.76660000000004</v>
      </c>
      <c r="R20" s="1081">
        <v>-478.80879999999996</v>
      </c>
      <c r="S20" s="1081">
        <v>-425.13440000000003</v>
      </c>
      <c r="T20" s="1081">
        <v>-365.779</v>
      </c>
      <c r="U20" s="1081">
        <v>-366.08380000000005</v>
      </c>
      <c r="V20" s="1081">
        <v>-322.2851</v>
      </c>
      <c r="W20" s="1081">
        <v>-310.19052099999999</v>
      </c>
      <c r="X20" s="1080">
        <v>-366.15729999999996</v>
      </c>
      <c r="Y20" s="1080">
        <v>-366.16507000000001</v>
      </c>
      <c r="Z20" s="1080">
        <v>-419.5620609160776</v>
      </c>
      <c r="AA20" s="1080">
        <v>-429.27</v>
      </c>
      <c r="AB20" s="1080">
        <v>-387.53064999999998</v>
      </c>
      <c r="AC20" s="1099">
        <v>-393.08369999999996</v>
      </c>
      <c r="AD20" s="1100">
        <v>-439.42313999999999</v>
      </c>
      <c r="AE20" s="1100">
        <v>-370.75092673</v>
      </c>
      <c r="AF20" s="1100">
        <v>-236.82488050000015</v>
      </c>
      <c r="AG20" s="1085">
        <f>SUM(D20:AF20)</f>
        <v>-11312.823208146079</v>
      </c>
      <c r="AH20" s="405"/>
    </row>
    <row r="21" spans="1:34" ht="15">
      <c r="A21" s="1078"/>
      <c r="B21" s="1409"/>
      <c r="C21" s="1101" t="s">
        <v>36</v>
      </c>
      <c r="D21" s="1102">
        <v>528.29999999999995</v>
      </c>
      <c r="E21" s="1102">
        <v>-291.42</v>
      </c>
      <c r="F21" s="1102">
        <v>464.78</v>
      </c>
      <c r="G21" s="1102">
        <v>-354.59</v>
      </c>
      <c r="H21" s="1102">
        <v>263.08300000000008</v>
      </c>
      <c r="I21" s="1102">
        <v>815.15</v>
      </c>
      <c r="J21" s="1102">
        <v>430.52400000000006</v>
      </c>
      <c r="K21" s="1102">
        <v>93.801000000000101</v>
      </c>
      <c r="L21" s="1102">
        <v>755.79099999999994</v>
      </c>
      <c r="M21" s="1102">
        <v>-1002.13</v>
      </c>
      <c r="N21" s="1102">
        <v>-272.6696000000004</v>
      </c>
      <c r="O21" s="1102">
        <v>-584.04989999999998</v>
      </c>
      <c r="P21" s="1102">
        <v>-391.73215900000014</v>
      </c>
      <c r="Q21" s="1102">
        <v>-576.75846000000035</v>
      </c>
      <c r="R21" s="1102">
        <v>-496.19892000000021</v>
      </c>
      <c r="S21" s="1102">
        <v>-492.77067299999965</v>
      </c>
      <c r="T21" s="1102">
        <v>473.29960000000017</v>
      </c>
      <c r="U21" s="1102">
        <v>211.64330000000001</v>
      </c>
      <c r="V21" s="1102">
        <v>50.366598999999894</v>
      </c>
      <c r="W21" s="1103">
        <v>-201.86392099999989</v>
      </c>
      <c r="X21" s="1102">
        <v>-145.93140000000005</v>
      </c>
      <c r="Y21" s="1102">
        <v>-25.771535999999742</v>
      </c>
      <c r="Z21" s="1102">
        <v>-640.00840069551941</v>
      </c>
      <c r="AA21" s="1102">
        <v>-88.421999999999997</v>
      </c>
      <c r="AB21" s="1102">
        <v>-31.447707790000038</v>
      </c>
      <c r="AC21" s="1099">
        <v>146.45336400000002</v>
      </c>
      <c r="AD21" s="1100">
        <v>-108.04000000000008</v>
      </c>
      <c r="AE21" s="1100">
        <v>350.37627402999993</v>
      </c>
      <c r="AF21" s="1100">
        <f>+AF19+AF20</f>
        <v>-358.34826298000041</v>
      </c>
      <c r="AG21" s="1085">
        <f>SUM(D21:AF21)</f>
        <v>-1478.5848034355208</v>
      </c>
      <c r="AH21" s="405"/>
    </row>
    <row r="22" spans="1:34" ht="15">
      <c r="A22" s="1078"/>
      <c r="B22" s="1104"/>
      <c r="C22" s="1105"/>
      <c r="D22" s="1106"/>
      <c r="E22" s="1106"/>
      <c r="F22" s="1106"/>
      <c r="G22" s="1106"/>
      <c r="H22" s="1107"/>
      <c r="I22" s="1107"/>
      <c r="J22" s="1107"/>
      <c r="K22" s="1107"/>
      <c r="L22" s="1107"/>
      <c r="M22" s="1107"/>
      <c r="N22" s="1107"/>
      <c r="O22" s="1107"/>
      <c r="P22" s="1107"/>
      <c r="Q22" s="1107"/>
      <c r="R22" s="1107"/>
      <c r="S22" s="1107"/>
      <c r="T22" s="1107"/>
      <c r="U22" s="1107"/>
      <c r="V22" s="1107"/>
      <c r="W22" s="1107"/>
      <c r="X22" s="1108"/>
      <c r="Y22" s="1108"/>
      <c r="Z22" s="1108"/>
      <c r="AA22" s="1097"/>
      <c r="AB22" s="1097"/>
      <c r="AC22" s="1096"/>
      <c r="AD22" s="1097"/>
      <c r="AE22" s="1097"/>
      <c r="AF22" s="1097"/>
      <c r="AG22" s="1098"/>
      <c r="AH22" s="405"/>
    </row>
    <row r="23" spans="1:34" ht="15">
      <c r="A23" s="1078"/>
      <c r="B23" s="1408" t="s">
        <v>38</v>
      </c>
      <c r="C23" s="1072" t="s">
        <v>32</v>
      </c>
      <c r="D23" s="1109">
        <v>1514.33</v>
      </c>
      <c r="E23" s="1109">
        <v>548.36300000000006</v>
      </c>
      <c r="F23" s="1109">
        <v>946.19</v>
      </c>
      <c r="G23" s="1109">
        <v>1077.76</v>
      </c>
      <c r="H23" s="1109">
        <v>798.84799999999996</v>
      </c>
      <c r="I23" s="1109">
        <v>1996.81</v>
      </c>
      <c r="J23" s="1109">
        <v>1609.876</v>
      </c>
      <c r="K23" s="1109">
        <v>1014.423</v>
      </c>
      <c r="L23" s="1109">
        <v>1328.0119999999999</v>
      </c>
      <c r="M23" s="1109">
        <v>178.59</v>
      </c>
      <c r="N23" s="1109">
        <v>1962.5259999999998</v>
      </c>
      <c r="O23" s="1110">
        <v>769.53399999999999</v>
      </c>
      <c r="P23" s="1110">
        <v>362.03898999999996</v>
      </c>
      <c r="Q23" s="1110">
        <v>467.51609999999999</v>
      </c>
      <c r="R23" s="1110">
        <v>518.27520500000003</v>
      </c>
      <c r="S23" s="1110">
        <v>335.66874893999994</v>
      </c>
      <c r="T23" s="1110">
        <v>1028.6224</v>
      </c>
      <c r="U23" s="1110">
        <v>790.81500000000005</v>
      </c>
      <c r="V23" s="1110">
        <v>841.21100000000001</v>
      </c>
      <c r="W23" s="1110">
        <v>753.39196800000013</v>
      </c>
      <c r="X23" s="1109">
        <v>1154.8860000000002</v>
      </c>
      <c r="Y23" s="1109">
        <v>571.04719999999998</v>
      </c>
      <c r="Z23" s="1109">
        <v>641.65977972000019</v>
      </c>
      <c r="AA23" s="1111">
        <v>936.16300000000001</v>
      </c>
      <c r="AB23" s="1111">
        <v>902.76807637000002</v>
      </c>
      <c r="AC23" s="1112">
        <v>1244.3645799999999</v>
      </c>
      <c r="AD23" s="1113">
        <v>760.66393500000004</v>
      </c>
      <c r="AE23" s="1113">
        <v>1047.4348537899998</v>
      </c>
      <c r="AF23" s="1113">
        <v>392.44245307000006</v>
      </c>
      <c r="AG23" s="1114">
        <f>SUM(D23:AF23)</f>
        <v>26494.231289890002</v>
      </c>
      <c r="AH23" s="405"/>
    </row>
    <row r="24" spans="1:34" ht="15">
      <c r="A24" s="1078"/>
      <c r="B24" s="1409"/>
      <c r="C24" s="1079" t="s">
        <v>33</v>
      </c>
      <c r="D24" s="1111">
        <v>-270.17</v>
      </c>
      <c r="E24" s="1111">
        <v>-361.74</v>
      </c>
      <c r="F24" s="1111">
        <v>-210.26</v>
      </c>
      <c r="G24" s="1111">
        <v>-256.91000000000003</v>
      </c>
      <c r="H24" s="1111">
        <v>-299.74799999999999</v>
      </c>
      <c r="I24" s="1111">
        <v>-365.62299999999999</v>
      </c>
      <c r="J24" s="1111">
        <v>-461.54300000000001</v>
      </c>
      <c r="K24" s="1111">
        <v>-559.59199999999998</v>
      </c>
      <c r="L24" s="1111">
        <v>-709.29399999999998</v>
      </c>
      <c r="M24" s="1111">
        <v>-1340.34</v>
      </c>
      <c r="N24" s="1111">
        <v>-2976.9155999999998</v>
      </c>
      <c r="O24" s="1115">
        <v>-859.57168000000001</v>
      </c>
      <c r="P24" s="1115">
        <v>-934.1669999999998</v>
      </c>
      <c r="Q24" s="1115">
        <v>-1143.2294000000002</v>
      </c>
      <c r="R24" s="1115">
        <v>-1044.8227280400001</v>
      </c>
      <c r="S24" s="1115">
        <v>-939.90089999999987</v>
      </c>
      <c r="T24" s="1115">
        <v>-794.30639999999994</v>
      </c>
      <c r="U24" s="1115">
        <v>-746.69100000000003</v>
      </c>
      <c r="V24" s="1115">
        <v>-630.34260000000006</v>
      </c>
      <c r="W24" s="1115">
        <v>-684.65250000000003</v>
      </c>
      <c r="X24" s="1111">
        <v>-665.16909999999996</v>
      </c>
      <c r="Y24" s="1111">
        <v>-669.62632700000006</v>
      </c>
      <c r="Z24" s="1111">
        <v>-789.74793167522989</v>
      </c>
      <c r="AA24" s="1111">
        <v>-739.51</v>
      </c>
      <c r="AB24" s="1111">
        <v>-632.19048999999995</v>
      </c>
      <c r="AC24" s="1112">
        <v>-697.93946400000004</v>
      </c>
      <c r="AD24" s="1113">
        <v>-511.25900000000001</v>
      </c>
      <c r="AE24" s="1113">
        <v>-454.12181461584964</v>
      </c>
      <c r="AF24" s="1113">
        <v>-311.2861631199998</v>
      </c>
      <c r="AG24" s="1114">
        <f>SUM(D24:AF24)</f>
        <v>-21060.670098451075</v>
      </c>
      <c r="AH24" s="405"/>
    </row>
    <row r="25" spans="1:34" ht="15">
      <c r="A25" s="1078"/>
      <c r="B25" s="1409"/>
      <c r="C25" s="1079" t="s">
        <v>34</v>
      </c>
      <c r="D25" s="1111">
        <v>1244.1600000000001</v>
      </c>
      <c r="E25" s="1111">
        <v>186.62300000000005</v>
      </c>
      <c r="F25" s="1111">
        <v>735.93</v>
      </c>
      <c r="G25" s="1111">
        <v>820.85</v>
      </c>
      <c r="H25" s="1111">
        <v>499.1</v>
      </c>
      <c r="I25" s="1111">
        <v>1631.1869999999999</v>
      </c>
      <c r="J25" s="1111">
        <v>1148.3330000000001</v>
      </c>
      <c r="K25" s="1111">
        <v>454.83100000000002</v>
      </c>
      <c r="L25" s="1111">
        <v>618.71799999999996</v>
      </c>
      <c r="M25" s="1111">
        <v>-1161.75</v>
      </c>
      <c r="N25" s="1111">
        <v>-1014.3896</v>
      </c>
      <c r="O25" s="1111">
        <v>-90.037680000000023</v>
      </c>
      <c r="P25" s="1111">
        <v>-572.1280099999999</v>
      </c>
      <c r="Q25" s="1111">
        <v>-675.71330000000012</v>
      </c>
      <c r="R25" s="1111">
        <v>-526.5475230400001</v>
      </c>
      <c r="S25" s="1111">
        <v>-604.23215105999998</v>
      </c>
      <c r="T25" s="1111">
        <v>234.31600000000003</v>
      </c>
      <c r="U25" s="1111">
        <v>44.12399999999991</v>
      </c>
      <c r="V25" s="1111">
        <v>210.86839999999995</v>
      </c>
      <c r="W25" s="1115">
        <v>68.739468000000102</v>
      </c>
      <c r="X25" s="1111">
        <v>489.71690000000024</v>
      </c>
      <c r="Y25" s="1111">
        <v>-98.579127000000085</v>
      </c>
      <c r="Z25" s="1111">
        <v>-148.0881519552297</v>
      </c>
      <c r="AA25" s="1111">
        <v>196.65299999999999</v>
      </c>
      <c r="AB25" s="1111">
        <v>270.57758637000006</v>
      </c>
      <c r="AC25" s="1099">
        <v>546.42511599999989</v>
      </c>
      <c r="AD25" s="1100">
        <v>249.40493500000002</v>
      </c>
      <c r="AE25" s="1100">
        <v>593.31303917415016</v>
      </c>
      <c r="AF25" s="1100">
        <f>+AF24+AF23</f>
        <v>81.156289950000257</v>
      </c>
      <c r="AG25" s="1114">
        <f>SUM(D25:AF25)</f>
        <v>5433.5611914389228</v>
      </c>
      <c r="AH25" s="405"/>
    </row>
    <row r="26" spans="1:34" ht="15">
      <c r="A26" s="1078"/>
      <c r="B26" s="1409"/>
      <c r="C26" s="1079" t="s">
        <v>35</v>
      </c>
      <c r="D26" s="1111">
        <v>-222.76</v>
      </c>
      <c r="E26" s="1111">
        <v>-269.82</v>
      </c>
      <c r="F26" s="1111">
        <v>-306.5</v>
      </c>
      <c r="G26" s="1111">
        <v>-315.73</v>
      </c>
      <c r="H26" s="1111">
        <v>-337.45499999999998</v>
      </c>
      <c r="I26" s="1111">
        <v>-365.17899999999997</v>
      </c>
      <c r="J26" s="1111">
        <v>-527.42700000000002</v>
      </c>
      <c r="K26" s="1111">
        <v>-702.83199999999999</v>
      </c>
      <c r="L26" s="1111">
        <v>-712.48800000000006</v>
      </c>
      <c r="M26" s="1111">
        <v>-511.66</v>
      </c>
      <c r="N26" s="1111">
        <v>-362.80691999999999</v>
      </c>
      <c r="O26" s="1115">
        <v>-240.76</v>
      </c>
      <c r="P26" s="1115">
        <v>-282.24469999999997</v>
      </c>
      <c r="Q26" s="1115">
        <v>-338.67895499999992</v>
      </c>
      <c r="R26" s="1115">
        <v>-352.04700000000003</v>
      </c>
      <c r="S26" s="1115">
        <v>-252.39179999999999</v>
      </c>
      <c r="T26" s="1115">
        <v>-160.57199999999997</v>
      </c>
      <c r="U26" s="1115">
        <v>-140.40860000000001</v>
      </c>
      <c r="V26" s="1115">
        <v>-130.49514699999997</v>
      </c>
      <c r="W26" s="1115">
        <v>-131.27179799999999</v>
      </c>
      <c r="X26" s="1111">
        <v>-138.87339</v>
      </c>
      <c r="Y26" s="1111">
        <v>-128.7038</v>
      </c>
      <c r="Z26" s="1111">
        <v>-137.67078139770953</v>
      </c>
      <c r="AA26" s="1111">
        <v>-118.517</v>
      </c>
      <c r="AB26" s="1111">
        <v>-140.55459999999999</v>
      </c>
      <c r="AC26" s="1099">
        <v>-177.21893999999998</v>
      </c>
      <c r="AD26" s="1100">
        <v>-239.05193</v>
      </c>
      <c r="AE26" s="1100">
        <v>-177.26288278999991</v>
      </c>
      <c r="AF26" s="1100">
        <v>-78.937473249999954</v>
      </c>
      <c r="AG26" s="1114">
        <f>SUM(D26:AF26)</f>
        <v>-8000.318717437709</v>
      </c>
      <c r="AH26" s="405"/>
    </row>
    <row r="27" spans="1:34" ht="15">
      <c r="A27" s="1078"/>
      <c r="B27" s="1410"/>
      <c r="C27" s="1086" t="s">
        <v>36</v>
      </c>
      <c r="D27" s="1116">
        <v>1021.4</v>
      </c>
      <c r="E27" s="1116">
        <v>-83.196999999999946</v>
      </c>
      <c r="F27" s="1116">
        <v>429.43</v>
      </c>
      <c r="G27" s="1116">
        <v>505.12</v>
      </c>
      <c r="H27" s="1116">
        <v>161.64500000000001</v>
      </c>
      <c r="I27" s="1116">
        <v>1266.0079999999998</v>
      </c>
      <c r="J27" s="1116">
        <v>620.90600000000006</v>
      </c>
      <c r="K27" s="1116">
        <v>-248.00099999999998</v>
      </c>
      <c r="L27" s="1116">
        <v>-93.770000000000095</v>
      </c>
      <c r="M27" s="1116">
        <v>-1673.41</v>
      </c>
      <c r="N27" s="1116">
        <v>-1377.19652</v>
      </c>
      <c r="O27" s="1116">
        <v>-330.79768000000001</v>
      </c>
      <c r="P27" s="1116">
        <v>-854.37270999999987</v>
      </c>
      <c r="Q27" s="1116">
        <v>-1014.392255</v>
      </c>
      <c r="R27" s="1116">
        <v>-878.59452304000013</v>
      </c>
      <c r="S27" s="1116">
        <v>-856.62395105999997</v>
      </c>
      <c r="T27" s="1116">
        <v>73.744000000000057</v>
      </c>
      <c r="U27" s="1116">
        <v>-96.284600000000097</v>
      </c>
      <c r="V27" s="1116">
        <v>80.373252999999977</v>
      </c>
      <c r="W27" s="1117">
        <v>-62.532329999999888</v>
      </c>
      <c r="X27" s="1116">
        <v>350.84351000000026</v>
      </c>
      <c r="Y27" s="1116">
        <v>-227.28292700000009</v>
      </c>
      <c r="Z27" s="1116">
        <v>-285.75893335293927</v>
      </c>
      <c r="AA27" s="1116">
        <v>78.135999999999996</v>
      </c>
      <c r="AB27" s="1116">
        <v>130.02298637000007</v>
      </c>
      <c r="AC27" s="1099">
        <v>369.20617599999991</v>
      </c>
      <c r="AD27" s="1100">
        <v>10.353005000000024</v>
      </c>
      <c r="AE27" s="1100">
        <v>416.05015638415023</v>
      </c>
      <c r="AF27" s="1100">
        <f>+AF25+AF26</f>
        <v>2.2188167000003034</v>
      </c>
      <c r="AG27" s="1114">
        <f>SUM(D27:AF27)</f>
        <v>-2566.7575259987884</v>
      </c>
      <c r="AH27" s="405"/>
    </row>
    <row r="28" spans="1:34" ht="15">
      <c r="A28" s="1078"/>
      <c r="B28" s="1104"/>
      <c r="C28" s="1105"/>
      <c r="D28" s="1106"/>
      <c r="E28" s="1106"/>
      <c r="F28" s="1106"/>
      <c r="G28" s="1106"/>
      <c r="H28" s="1107"/>
      <c r="I28" s="1107"/>
      <c r="J28" s="1107"/>
      <c r="K28" s="1107"/>
      <c r="L28" s="1107"/>
      <c r="M28" s="1107"/>
      <c r="N28" s="1107"/>
      <c r="O28" s="1107"/>
      <c r="P28" s="1107"/>
      <c r="Q28" s="1107"/>
      <c r="R28" s="1107"/>
      <c r="S28" s="1107"/>
      <c r="T28" s="1107"/>
      <c r="U28" s="1107"/>
      <c r="V28" s="1107"/>
      <c r="W28" s="1107"/>
      <c r="X28" s="1108"/>
      <c r="Y28" s="1108"/>
      <c r="Z28" s="1108"/>
      <c r="AA28" s="1108"/>
      <c r="AB28" s="1108"/>
      <c r="AC28" s="1107"/>
      <c r="AD28" s="1108"/>
      <c r="AE28" s="1108"/>
      <c r="AF28" s="1108"/>
      <c r="AG28" s="1118"/>
      <c r="AH28" s="405"/>
    </row>
    <row r="29" spans="1:34" ht="15">
      <c r="A29" s="1078"/>
      <c r="B29" s="1408" t="s">
        <v>274</v>
      </c>
      <c r="C29" s="1072" t="s">
        <v>32</v>
      </c>
      <c r="D29" s="1073">
        <v>1.024</v>
      </c>
      <c r="E29" s="1073">
        <v>2.9470000000000001</v>
      </c>
      <c r="F29" s="1073">
        <v>4.1349999999999998</v>
      </c>
      <c r="G29" s="1073">
        <v>9.7059999999999995</v>
      </c>
      <c r="H29" s="1073">
        <v>20.713999999999999</v>
      </c>
      <c r="I29" s="1073">
        <v>22.091999999999999</v>
      </c>
      <c r="J29" s="1073">
        <v>28.187000000000001</v>
      </c>
      <c r="K29" s="1073">
        <v>4.8129999999999997</v>
      </c>
      <c r="L29" s="1073">
        <v>2.4630000000000001</v>
      </c>
      <c r="M29" s="1073">
        <v>0</v>
      </c>
      <c r="N29" s="1073">
        <v>4.5220000000000002</v>
      </c>
      <c r="O29" s="1073">
        <v>13.612865000000001</v>
      </c>
      <c r="P29" s="1073">
        <v>48.266404000000001</v>
      </c>
      <c r="Q29" s="1073">
        <v>88.828054999999992</v>
      </c>
      <c r="R29" s="1073">
        <v>358.33955900000001</v>
      </c>
      <c r="S29" s="1073">
        <v>304.74419000000006</v>
      </c>
      <c r="T29" s="1073">
        <v>457.54579999999999</v>
      </c>
      <c r="U29" s="1073">
        <v>202.65719999999999</v>
      </c>
      <c r="V29" s="1073">
        <v>469.62361999999996</v>
      </c>
      <c r="W29" s="1074">
        <v>362.02826799999997</v>
      </c>
      <c r="X29" s="1073">
        <v>494.75291100000004</v>
      </c>
      <c r="Y29" s="1073">
        <v>432.48291999999998</v>
      </c>
      <c r="Z29" s="1073">
        <v>474.16258728880769</v>
      </c>
      <c r="AA29" s="1080">
        <v>301.97399999999999</v>
      </c>
      <c r="AB29" s="1080">
        <v>779.26239367000005</v>
      </c>
      <c r="AC29" s="1075">
        <v>936.67882000000009</v>
      </c>
      <c r="AD29" s="1076">
        <v>719.26251999999999</v>
      </c>
      <c r="AE29" s="1076">
        <v>675.00075299727871</v>
      </c>
      <c r="AF29" s="1076">
        <v>187.10698989042365</v>
      </c>
      <c r="AG29" s="1119">
        <f>SUM(D29:AF29)</f>
        <v>7406.9328558465104</v>
      </c>
      <c r="AH29" s="405"/>
    </row>
    <row r="30" spans="1:34" ht="15">
      <c r="A30" s="1078"/>
      <c r="B30" s="1409"/>
      <c r="C30" s="1079" t="s">
        <v>33</v>
      </c>
      <c r="D30" s="1080">
        <v>-1.2709999999999999</v>
      </c>
      <c r="E30" s="1080">
        <v>-2.0059999999999998</v>
      </c>
      <c r="F30" s="1080">
        <v>-2.0709999999999997</v>
      </c>
      <c r="G30" s="1080">
        <v>-2.165</v>
      </c>
      <c r="H30" s="1080">
        <v>-2.2389999999999999</v>
      </c>
      <c r="I30" s="1080">
        <v>-3.548</v>
      </c>
      <c r="J30" s="1080">
        <v>-4.24</v>
      </c>
      <c r="K30" s="1080">
        <v>-6.843</v>
      </c>
      <c r="L30" s="1080">
        <v>-6.8209999999999997</v>
      </c>
      <c r="M30" s="1080">
        <v>-4.5999999999999996</v>
      </c>
      <c r="N30" s="1080">
        <v>-9.861699999999999</v>
      </c>
      <c r="O30" s="1080">
        <v>-13.112</v>
      </c>
      <c r="P30" s="1080">
        <v>-8.3688000000000002</v>
      </c>
      <c r="Q30" s="1080">
        <v>-12.226599999999999</v>
      </c>
      <c r="R30" s="1080">
        <v>-24.59545</v>
      </c>
      <c r="S30" s="1080">
        <v>-33.334631829999999</v>
      </c>
      <c r="T30" s="1080">
        <v>-39.097163700000003</v>
      </c>
      <c r="U30" s="1080">
        <v>-73.833502440000018</v>
      </c>
      <c r="V30" s="1080">
        <v>-93.220416999999998</v>
      </c>
      <c r="W30" s="1081">
        <v>-148.922684</v>
      </c>
      <c r="X30" s="1080">
        <v>-156.91856799999999</v>
      </c>
      <c r="Y30" s="1080">
        <v>-199.43895600000002</v>
      </c>
      <c r="Z30" s="1080">
        <v>-241.95195099730364</v>
      </c>
      <c r="AA30" s="1080">
        <v>-248.59</v>
      </c>
      <c r="AB30" s="1080">
        <v>-320.33198600000003</v>
      </c>
      <c r="AC30" s="1083">
        <v>-364.64214978000001</v>
      </c>
      <c r="AD30" s="1084">
        <v>-414.80220000000003</v>
      </c>
      <c r="AE30" s="1084">
        <v>-564.93662954266881</v>
      </c>
      <c r="AF30" s="1084">
        <v>-480.72610461671144</v>
      </c>
      <c r="AG30" s="1119">
        <f>SUM(D30:AF30)</f>
        <v>-3484.7154939066836</v>
      </c>
      <c r="AH30" s="405"/>
    </row>
    <row r="31" spans="1:34" ht="15">
      <c r="A31" s="1078"/>
      <c r="B31" s="1409"/>
      <c r="C31" s="1079" t="s">
        <v>34</v>
      </c>
      <c r="D31" s="1080">
        <v>-0.24699999999999989</v>
      </c>
      <c r="E31" s="1080">
        <v>0.94100000000000028</v>
      </c>
      <c r="F31" s="1080">
        <v>2.0640000000000001</v>
      </c>
      <c r="G31" s="1080">
        <v>7.5409999999999995</v>
      </c>
      <c r="H31" s="1080">
        <v>18.475000000000001</v>
      </c>
      <c r="I31" s="1080">
        <v>18.543999999999997</v>
      </c>
      <c r="J31" s="1080">
        <v>23.947000000000003</v>
      </c>
      <c r="K31" s="1080">
        <v>-2.0299999999999998</v>
      </c>
      <c r="L31" s="1080">
        <v>-4.3579999999999997</v>
      </c>
      <c r="M31" s="1080">
        <v>-4.5999999999999996</v>
      </c>
      <c r="N31" s="1080">
        <v>-5.3396999999999988</v>
      </c>
      <c r="O31" s="1080">
        <v>0.500865000000001</v>
      </c>
      <c r="P31" s="1080">
        <v>39.897604000000001</v>
      </c>
      <c r="Q31" s="1080">
        <v>76.601454999999987</v>
      </c>
      <c r="R31" s="1080">
        <v>333.74410899999998</v>
      </c>
      <c r="S31" s="1080">
        <v>271.40955817000008</v>
      </c>
      <c r="T31" s="1080">
        <v>418.44863629999998</v>
      </c>
      <c r="U31" s="1080">
        <v>128.82369755999997</v>
      </c>
      <c r="V31" s="1080">
        <v>376.40320299999996</v>
      </c>
      <c r="W31" s="1081">
        <v>213.10558399999996</v>
      </c>
      <c r="X31" s="1080">
        <v>337.83434300000005</v>
      </c>
      <c r="Y31" s="1080">
        <v>233.04396399999996</v>
      </c>
      <c r="Z31" s="1080">
        <v>232.21063629150404</v>
      </c>
      <c r="AA31" s="1080">
        <v>53.384</v>
      </c>
      <c r="AB31" s="1080">
        <v>458.93040767000002</v>
      </c>
      <c r="AC31" s="1099">
        <v>572.03667022000013</v>
      </c>
      <c r="AD31" s="1100">
        <v>304.46031999999997</v>
      </c>
      <c r="AE31" s="1100">
        <v>110.0641234546099</v>
      </c>
      <c r="AF31" s="1100">
        <f>+AF30+AF29</f>
        <v>-293.61911472628776</v>
      </c>
      <c r="AG31" s="1119">
        <f>SUM(D31:AF31)</f>
        <v>3922.2173619398263</v>
      </c>
      <c r="AH31" s="405"/>
    </row>
    <row r="32" spans="1:34" ht="15">
      <c r="A32" s="1078"/>
      <c r="B32" s="1409"/>
      <c r="C32" s="1079" t="s">
        <v>35</v>
      </c>
      <c r="D32" s="1080">
        <v>-1.0469999999999999</v>
      </c>
      <c r="E32" s="1080">
        <v>-1.1240000000000001</v>
      </c>
      <c r="F32" s="1080">
        <v>-1.2549999999999999</v>
      </c>
      <c r="G32" s="1080">
        <v>-1.369</v>
      </c>
      <c r="H32" s="1080">
        <v>-2.0230000000000001</v>
      </c>
      <c r="I32" s="1080">
        <v>-3.774</v>
      </c>
      <c r="J32" s="1080">
        <v>-4.351</v>
      </c>
      <c r="K32" s="1080">
        <v>-5.6040000000000001</v>
      </c>
      <c r="L32" s="1080">
        <v>-5.4090000000000007</v>
      </c>
      <c r="M32" s="1080">
        <v>-1.24</v>
      </c>
      <c r="N32" s="1080">
        <v>-1.707055</v>
      </c>
      <c r="O32" s="1080">
        <v>-10.696306</v>
      </c>
      <c r="P32" s="1080">
        <v>-5.9416359999999999</v>
      </c>
      <c r="Q32" s="1080">
        <v>-9.600263</v>
      </c>
      <c r="R32" s="1080">
        <v>-16.974018999999998</v>
      </c>
      <c r="S32" s="1080">
        <v>-28.056669100000001</v>
      </c>
      <c r="T32" s="1080">
        <v>-36.212320890000008</v>
      </c>
      <c r="U32" s="1080">
        <v>-27.375441879999997</v>
      </c>
      <c r="V32" s="1080">
        <v>-34.713676</v>
      </c>
      <c r="W32" s="1081">
        <v>-47.964547999999994</v>
      </c>
      <c r="X32" s="1080">
        <v>-50.396422000000001</v>
      </c>
      <c r="Y32" s="1080">
        <v>-53.478645</v>
      </c>
      <c r="Z32" s="1080">
        <v>-64.561118019588719</v>
      </c>
      <c r="AA32" s="1080">
        <v>-71.102999999999994</v>
      </c>
      <c r="AB32" s="1080">
        <v>-91.668310999999989</v>
      </c>
      <c r="AC32" s="1099">
        <v>-118.81940300000001</v>
      </c>
      <c r="AD32" s="1100">
        <v>-171.835577</v>
      </c>
      <c r="AE32" s="1100">
        <v>-140.03102194363203</v>
      </c>
      <c r="AF32" s="1100">
        <v>-73.256222285344137</v>
      </c>
      <c r="AG32" s="1119">
        <f>SUM(D32:AF32)</f>
        <v>-1081.5876551185647</v>
      </c>
      <c r="AH32" s="405"/>
    </row>
    <row r="33" spans="1:34" ht="15">
      <c r="A33" s="1078"/>
      <c r="B33" s="1409"/>
      <c r="C33" s="1101" t="s">
        <v>36</v>
      </c>
      <c r="D33" s="1102">
        <v>-1.2939999999999998</v>
      </c>
      <c r="E33" s="1102">
        <v>-0.18299999999999983</v>
      </c>
      <c r="F33" s="1102">
        <v>0.80900000000000016</v>
      </c>
      <c r="G33" s="1102">
        <v>6.1719999999999997</v>
      </c>
      <c r="H33" s="1102">
        <v>16.451999999999998</v>
      </c>
      <c r="I33" s="1102">
        <v>14.77</v>
      </c>
      <c r="J33" s="1102">
        <v>19.596000000000004</v>
      </c>
      <c r="K33" s="1102">
        <v>-7.6340000000000003</v>
      </c>
      <c r="L33" s="1102">
        <v>-9.7669999999999995</v>
      </c>
      <c r="M33" s="1102">
        <v>-5.84</v>
      </c>
      <c r="N33" s="1102">
        <v>-7.0467549999999992</v>
      </c>
      <c r="O33" s="1102">
        <v>-10.195440999999999</v>
      </c>
      <c r="P33" s="1102">
        <v>33.955967999999999</v>
      </c>
      <c r="Q33" s="1102">
        <v>67.001191999999989</v>
      </c>
      <c r="R33" s="1102">
        <v>316.77008999999998</v>
      </c>
      <c r="S33" s="1102">
        <v>243.35288907000009</v>
      </c>
      <c r="T33" s="1102">
        <v>382.23631540999997</v>
      </c>
      <c r="U33" s="1102">
        <v>101.44825567999997</v>
      </c>
      <c r="V33" s="1102">
        <v>341.68952699999994</v>
      </c>
      <c r="W33" s="1103">
        <v>165.14103599999999</v>
      </c>
      <c r="X33" s="1087">
        <v>287.43792100000007</v>
      </c>
      <c r="Y33" s="1087">
        <v>179.56531899999996</v>
      </c>
      <c r="Z33" s="1087">
        <v>167.64951827191533</v>
      </c>
      <c r="AA33" s="1087">
        <v>-17.719000000000001</v>
      </c>
      <c r="AB33" s="1087">
        <v>367.26209667000001</v>
      </c>
      <c r="AC33" s="1099">
        <v>453.21726722000011</v>
      </c>
      <c r="AD33" s="1100">
        <v>132.62474299999997</v>
      </c>
      <c r="AE33" s="1100">
        <v>-29.966898489022128</v>
      </c>
      <c r="AF33" s="1100">
        <f>+AF31+AF32</f>
        <v>-366.87533701163193</v>
      </c>
      <c r="AG33" s="1119">
        <f>SUM(D33:AF33)</f>
        <v>2840.6297068212612</v>
      </c>
      <c r="AH33" s="405"/>
    </row>
    <row r="34" spans="1:34" ht="15">
      <c r="A34" s="1078"/>
      <c r="B34" s="1120"/>
      <c r="C34" s="1106"/>
      <c r="D34" s="1106"/>
      <c r="E34" s="1106"/>
      <c r="F34" s="1106"/>
      <c r="G34" s="1106"/>
      <c r="H34" s="1107"/>
      <c r="I34" s="1107"/>
      <c r="J34" s="1107"/>
      <c r="K34" s="1107"/>
      <c r="L34" s="1107"/>
      <c r="M34" s="1107"/>
      <c r="N34" s="1107"/>
      <c r="O34" s="1107"/>
      <c r="P34" s="1107"/>
      <c r="Q34" s="1107"/>
      <c r="R34" s="1107"/>
      <c r="S34" s="1107"/>
      <c r="T34" s="1107"/>
      <c r="U34" s="1107"/>
      <c r="V34" s="1107"/>
      <c r="W34" s="1107"/>
      <c r="X34" s="1107"/>
      <c r="Y34" s="1107"/>
      <c r="Z34" s="1107"/>
      <c r="AA34" s="1107"/>
      <c r="AB34" s="1107"/>
      <c r="AC34" s="1107"/>
      <c r="AD34" s="1108"/>
      <c r="AE34" s="1108"/>
      <c r="AF34" s="1108"/>
      <c r="AG34" s="1118"/>
      <c r="AH34" s="405"/>
    </row>
    <row r="35" spans="1:34" ht="19.5" customHeight="1">
      <c r="A35" s="1078"/>
      <c r="B35" s="1411" t="s">
        <v>354</v>
      </c>
      <c r="C35" s="1412"/>
      <c r="D35" s="1121">
        <f t="shared" ref="D35:AG39" si="0">+D11+D17+D23+D29</f>
        <v>4169.5439999999999</v>
      </c>
      <c r="E35" s="1121">
        <f t="shared" si="0"/>
        <v>1674.03</v>
      </c>
      <c r="F35" s="1121">
        <f t="shared" si="0"/>
        <v>4413.2350000000006</v>
      </c>
      <c r="G35" s="1121">
        <f t="shared" si="0"/>
        <v>2446.616</v>
      </c>
      <c r="H35" s="1121">
        <f t="shared" si="0"/>
        <v>2167.0590000000002</v>
      </c>
      <c r="I35" s="1121">
        <f t="shared" si="0"/>
        <v>3504.828</v>
      </c>
      <c r="J35" s="1121">
        <f t="shared" si="0"/>
        <v>2856.6289999999999</v>
      </c>
      <c r="K35" s="1121">
        <f t="shared" si="0"/>
        <v>4026.5010000000002</v>
      </c>
      <c r="L35" s="1121">
        <f t="shared" si="0"/>
        <v>13384.635</v>
      </c>
      <c r="M35" s="1121">
        <f t="shared" si="0"/>
        <v>595.29999999999995</v>
      </c>
      <c r="N35" s="1121">
        <f t="shared" si="0"/>
        <v>10238.230700000002</v>
      </c>
      <c r="O35" s="1121">
        <f t="shared" si="0"/>
        <v>4577.743665</v>
      </c>
      <c r="P35" s="1121">
        <f t="shared" si="0"/>
        <v>1007.4482939999998</v>
      </c>
      <c r="Q35" s="1121">
        <f t="shared" si="0"/>
        <v>1688.9953949999999</v>
      </c>
      <c r="R35" s="1121">
        <f t="shared" si="0"/>
        <v>2383.9015639999998</v>
      </c>
      <c r="S35" s="1121">
        <f t="shared" si="0"/>
        <v>1871.1380659400002</v>
      </c>
      <c r="T35" s="1121">
        <f t="shared" si="0"/>
        <v>3183.7038000000002</v>
      </c>
      <c r="U35" s="1121">
        <f t="shared" si="0"/>
        <v>2430.7392000000004</v>
      </c>
      <c r="V35" s="1121">
        <f t="shared" si="0"/>
        <v>2578.3072189999998</v>
      </c>
      <c r="W35" s="1121">
        <f t="shared" si="0"/>
        <v>2132.202436</v>
      </c>
      <c r="X35" s="1121">
        <f t="shared" si="0"/>
        <v>2770.4889109999999</v>
      </c>
      <c r="Y35" s="1121">
        <f t="shared" si="0"/>
        <v>2280.2355010000001</v>
      </c>
      <c r="Z35" s="1121">
        <f t="shared" si="0"/>
        <v>1885.7279706388076</v>
      </c>
      <c r="AA35" s="1121">
        <f t="shared" si="0"/>
        <v>2448.3389999999999</v>
      </c>
      <c r="AB35" s="1121">
        <f t="shared" si="0"/>
        <v>2925.8831700400001</v>
      </c>
      <c r="AC35" s="1121">
        <f t="shared" si="0"/>
        <v>31837.790300000001</v>
      </c>
      <c r="AD35" s="1122">
        <f t="shared" si="0"/>
        <v>18893.230295000001</v>
      </c>
      <c r="AE35" s="1122">
        <f t="shared" ref="AE35" si="1">+AE11+AE17+AE23+AE29</f>
        <v>3308.3689916872786</v>
      </c>
      <c r="AF35" s="1122">
        <f t="shared" si="0"/>
        <v>1135.9005056704236</v>
      </c>
      <c r="AG35" s="1123">
        <f t="shared" si="0"/>
        <v>138816.75198397652</v>
      </c>
      <c r="AH35" s="405"/>
    </row>
    <row r="36" spans="1:34" ht="23.25" customHeight="1">
      <c r="A36" s="1078"/>
      <c r="B36" s="1413" t="s">
        <v>355</v>
      </c>
      <c r="C36" s="1414"/>
      <c r="D36" s="1121">
        <f t="shared" si="0"/>
        <v>-813.471</v>
      </c>
      <c r="E36" s="1121">
        <f t="shared" si="0"/>
        <v>-863.42599999999993</v>
      </c>
      <c r="F36" s="1121">
        <f t="shared" si="0"/>
        <v>-793.90099999999995</v>
      </c>
      <c r="G36" s="1121">
        <f t="shared" si="0"/>
        <v>-1047.4850000000001</v>
      </c>
      <c r="H36" s="1121">
        <f t="shared" si="0"/>
        <v>-1091.1570000000002</v>
      </c>
      <c r="I36" s="1121">
        <f t="shared" si="0"/>
        <v>-1365.3579999999999</v>
      </c>
      <c r="J36" s="1121">
        <f t="shared" si="0"/>
        <v>-1648.45</v>
      </c>
      <c r="K36" s="1121">
        <f t="shared" si="0"/>
        <v>-2199.5589999999997</v>
      </c>
      <c r="L36" s="1121">
        <f t="shared" si="0"/>
        <v>-2205.9290000000001</v>
      </c>
      <c r="M36" s="1121">
        <f t="shared" si="0"/>
        <v>-3011.32</v>
      </c>
      <c r="N36" s="1121">
        <f t="shared" si="0"/>
        <v>-11060.6613</v>
      </c>
      <c r="O36" s="1121">
        <f t="shared" si="0"/>
        <v>-6871.1496800000004</v>
      </c>
      <c r="P36" s="1121">
        <f t="shared" si="0"/>
        <v>-5066.7495000000008</v>
      </c>
      <c r="Q36" s="1121">
        <f t="shared" si="0"/>
        <v>-11911.209779999999</v>
      </c>
      <c r="R36" s="1121">
        <f t="shared" si="0"/>
        <v>-2594.0950980400003</v>
      </c>
      <c r="S36" s="1121">
        <f t="shared" si="0"/>
        <v>-2271.5969318299994</v>
      </c>
      <c r="T36" s="1121">
        <f t="shared" si="0"/>
        <v>-1691.8605636999998</v>
      </c>
      <c r="U36" s="1121">
        <f t="shared" si="0"/>
        <v>-1680.0644024400001</v>
      </c>
      <c r="V36" s="1121">
        <f t="shared" si="0"/>
        <v>-1618.3839170000001</v>
      </c>
      <c r="W36" s="1121">
        <f t="shared" si="0"/>
        <v>-1742.030784</v>
      </c>
      <c r="X36" s="1121">
        <f t="shared" si="0"/>
        <v>-1722.7117680000001</v>
      </c>
      <c r="Y36" s="1121">
        <f t="shared" si="0"/>
        <v>-1805.3771299999999</v>
      </c>
      <c r="Z36" s="1121">
        <f t="shared" si="0"/>
        <v>-2022.0518260819752</v>
      </c>
      <c r="AA36" s="1121">
        <f t="shared" si="0"/>
        <v>-1857.454</v>
      </c>
      <c r="AB36" s="1121">
        <f t="shared" si="0"/>
        <v>-1840.29223379</v>
      </c>
      <c r="AC36" s="1121">
        <f t="shared" si="0"/>
        <v>-1927.96454978</v>
      </c>
      <c r="AD36" s="1122">
        <f t="shared" si="0"/>
        <v>-1783.0829000000001</v>
      </c>
      <c r="AE36" s="1122">
        <f t="shared" ref="AE36" si="2">+AE12+AE18+AE24+AE30</f>
        <v>-1883.8646282985187</v>
      </c>
      <c r="AF36" s="1122">
        <f t="shared" si="0"/>
        <v>-3353.0857902865414</v>
      </c>
      <c r="AG36" s="1123">
        <f t="shared" si="0"/>
        <v>-79743.742783247042</v>
      </c>
      <c r="AH36" s="405"/>
    </row>
    <row r="37" spans="1:34" ht="23.25" customHeight="1">
      <c r="A37" s="1078"/>
      <c r="B37" s="1413" t="s">
        <v>356</v>
      </c>
      <c r="C37" s="1414"/>
      <c r="D37" s="1121">
        <f t="shared" si="0"/>
        <v>3356.0729999999999</v>
      </c>
      <c r="E37" s="1121">
        <f t="shared" si="0"/>
        <v>810.60400000000016</v>
      </c>
      <c r="F37" s="1121">
        <f t="shared" si="0"/>
        <v>3619.3339999999998</v>
      </c>
      <c r="G37" s="1121">
        <f t="shared" si="0"/>
        <v>1399.1309999999999</v>
      </c>
      <c r="H37" s="1121">
        <f t="shared" si="0"/>
        <v>1075.902</v>
      </c>
      <c r="I37" s="1121">
        <f t="shared" si="0"/>
        <v>2139.4699999999993</v>
      </c>
      <c r="J37" s="1121">
        <f t="shared" si="0"/>
        <v>1208.1790000000001</v>
      </c>
      <c r="K37" s="1121">
        <f t="shared" si="0"/>
        <v>1826.9420000000002</v>
      </c>
      <c r="L37" s="1121">
        <f t="shared" si="0"/>
        <v>11178.706</v>
      </c>
      <c r="M37" s="1121">
        <f t="shared" si="0"/>
        <v>-2416.02</v>
      </c>
      <c r="N37" s="1121">
        <f t="shared" si="0"/>
        <v>-822.43059999999969</v>
      </c>
      <c r="O37" s="1121">
        <f t="shared" si="0"/>
        <v>-2293.406015</v>
      </c>
      <c r="P37" s="1121">
        <f t="shared" si="0"/>
        <v>-4059.301206000001</v>
      </c>
      <c r="Q37" s="1121">
        <f t="shared" si="0"/>
        <v>-10222.214384999999</v>
      </c>
      <c r="R37" s="1121">
        <f t="shared" si="0"/>
        <v>-210.19353404000037</v>
      </c>
      <c r="S37" s="1121">
        <f t="shared" si="0"/>
        <v>-400.45886588999952</v>
      </c>
      <c r="T37" s="1121">
        <f t="shared" si="0"/>
        <v>1491.8432363000002</v>
      </c>
      <c r="U37" s="1121">
        <f t="shared" si="0"/>
        <v>750.67479755999989</v>
      </c>
      <c r="V37" s="1121">
        <f t="shared" si="0"/>
        <v>959.92330199999981</v>
      </c>
      <c r="W37" s="1121">
        <f t="shared" si="0"/>
        <v>390.17165200000017</v>
      </c>
      <c r="X37" s="1121">
        <f t="shared" si="0"/>
        <v>1047.7771430000003</v>
      </c>
      <c r="Y37" s="1121">
        <f t="shared" si="0"/>
        <v>474.85837100000015</v>
      </c>
      <c r="Z37" s="1121">
        <f t="shared" si="0"/>
        <v>-136.32385544316747</v>
      </c>
      <c r="AA37" s="1121">
        <f t="shared" si="0"/>
        <v>590.88499999999999</v>
      </c>
      <c r="AB37" s="1121">
        <f t="shared" si="0"/>
        <v>1085.5909362500001</v>
      </c>
      <c r="AC37" s="1121">
        <f t="shared" si="0"/>
        <v>29909.825750219999</v>
      </c>
      <c r="AD37" s="1122">
        <f t="shared" si="0"/>
        <v>17110.147394999996</v>
      </c>
      <c r="AE37" s="1122">
        <f t="shared" ref="AE37" si="3">+AE13+AE19+AE25+AE31</f>
        <v>1424.5043633887601</v>
      </c>
      <c r="AF37" s="1122">
        <f t="shared" si="0"/>
        <v>-2217.1852846161173</v>
      </c>
      <c r="AG37" s="1123">
        <f t="shared" si="0"/>
        <v>59073.009200729473</v>
      </c>
      <c r="AH37" s="405"/>
    </row>
    <row r="38" spans="1:34" ht="21" customHeight="1">
      <c r="A38" s="1078"/>
      <c r="B38" s="1413" t="s">
        <v>39</v>
      </c>
      <c r="C38" s="1414"/>
      <c r="D38" s="1121">
        <f t="shared" si="0"/>
        <v>-762.18700000000001</v>
      </c>
      <c r="E38" s="1121">
        <f t="shared" si="0"/>
        <v>-765.98399999999992</v>
      </c>
      <c r="F38" s="1121">
        <f t="shared" si="0"/>
        <v>-889.6149999999999</v>
      </c>
      <c r="G38" s="1121">
        <f t="shared" si="0"/>
        <v>-965.10900000000004</v>
      </c>
      <c r="H38" s="1121">
        <f t="shared" si="0"/>
        <v>-949.28499999999997</v>
      </c>
      <c r="I38" s="1121">
        <f t="shared" si="0"/>
        <v>-961.51099999999997</v>
      </c>
      <c r="J38" s="1121">
        <f t="shared" si="0"/>
        <v>-1166.223</v>
      </c>
      <c r="K38" s="1121">
        <f t="shared" si="0"/>
        <v>-1406.0690000000002</v>
      </c>
      <c r="L38" s="1121">
        <f t="shared" si="0"/>
        <v>-1610.2900000000002</v>
      </c>
      <c r="M38" s="1121">
        <f t="shared" si="0"/>
        <v>-1687.3100000000002</v>
      </c>
      <c r="N38" s="1121">
        <f t="shared" si="0"/>
        <v>-1586.6162750000001</v>
      </c>
      <c r="O38" s="1121">
        <f t="shared" si="0"/>
        <v>-1227.4950059999999</v>
      </c>
      <c r="P38" s="1121">
        <f t="shared" si="0"/>
        <v>-1254.5962950000001</v>
      </c>
      <c r="Q38" s="1121">
        <f t="shared" si="0"/>
        <v>-912.78031800000008</v>
      </c>
      <c r="R38" s="1121">
        <f t="shared" si="0"/>
        <v>-847.82981900000004</v>
      </c>
      <c r="S38" s="1121">
        <f t="shared" si="0"/>
        <v>-705.58286910000004</v>
      </c>
      <c r="T38" s="1121">
        <f t="shared" si="0"/>
        <v>-562.56332089</v>
      </c>
      <c r="U38" s="1121">
        <f t="shared" si="0"/>
        <v>-533.86784188000013</v>
      </c>
      <c r="V38" s="1121">
        <f t="shared" si="0"/>
        <v>-487.493923</v>
      </c>
      <c r="W38" s="1121">
        <f t="shared" si="0"/>
        <v>-489.42686699999996</v>
      </c>
      <c r="X38" s="1121">
        <f t="shared" si="0"/>
        <v>-555.42711199999997</v>
      </c>
      <c r="Y38" s="1121">
        <f t="shared" si="0"/>
        <v>-548.34751500000004</v>
      </c>
      <c r="Z38" s="1121">
        <f t="shared" si="0"/>
        <v>-621.79396033337594</v>
      </c>
      <c r="AA38" s="1121">
        <f t="shared" si="0"/>
        <v>-618.89</v>
      </c>
      <c r="AB38" s="1121">
        <f t="shared" si="0"/>
        <v>-619.75356099999999</v>
      </c>
      <c r="AC38" s="1121">
        <f t="shared" si="0"/>
        <v>-842.37704299999996</v>
      </c>
      <c r="AD38" s="1122">
        <f t="shared" si="0"/>
        <v>-2077.6741769999999</v>
      </c>
      <c r="AE38" s="1122">
        <f t="shared" ref="AE38" si="4">+AE14+AE20+AE26+AE32</f>
        <v>-1972.0495809727163</v>
      </c>
      <c r="AF38" s="1122">
        <f t="shared" si="0"/>
        <v>-1348.7751982616437</v>
      </c>
      <c r="AG38" s="1123">
        <f t="shared" si="0"/>
        <v>-28976.923682437737</v>
      </c>
      <c r="AH38" s="405"/>
    </row>
    <row r="39" spans="1:34" ht="27" customHeight="1" thickBot="1">
      <c r="A39" s="1078"/>
      <c r="B39" s="1399" t="s">
        <v>40</v>
      </c>
      <c r="C39" s="1400"/>
      <c r="D39" s="1124">
        <f t="shared" si="0"/>
        <v>2593.886</v>
      </c>
      <c r="E39" s="1124">
        <f t="shared" si="0"/>
        <v>44.620000000000054</v>
      </c>
      <c r="F39" s="1124">
        <f t="shared" si="0"/>
        <v>2729.7190000000001</v>
      </c>
      <c r="G39" s="1124">
        <f t="shared" si="0"/>
        <v>434.02200000000005</v>
      </c>
      <c r="H39" s="1124">
        <f t="shared" si="0"/>
        <v>126.61700000000005</v>
      </c>
      <c r="I39" s="1124">
        <f t="shared" si="0"/>
        <v>1177.9589999999998</v>
      </c>
      <c r="J39" s="1124">
        <f t="shared" si="0"/>
        <v>41.956000000000245</v>
      </c>
      <c r="K39" s="1124">
        <f t="shared" si="0"/>
        <v>420.87300000000027</v>
      </c>
      <c r="L39" s="1124">
        <f t="shared" si="0"/>
        <v>9568.4159999999993</v>
      </c>
      <c r="M39" s="1124">
        <f t="shared" si="0"/>
        <v>-4103.33</v>
      </c>
      <c r="N39" s="1124">
        <f t="shared" si="0"/>
        <v>-2409.0468749999995</v>
      </c>
      <c r="O39" s="1124">
        <f t="shared" si="0"/>
        <v>-3520.9010210000001</v>
      </c>
      <c r="P39" s="1124">
        <f t="shared" si="0"/>
        <v>-5313.8975010000004</v>
      </c>
      <c r="Q39" s="1124">
        <f t="shared" si="0"/>
        <v>-11134.994703000002</v>
      </c>
      <c r="R39" s="1124">
        <f t="shared" si="0"/>
        <v>-1058.0233530400003</v>
      </c>
      <c r="S39" s="1124">
        <f t="shared" si="0"/>
        <v>-1106.0417349899994</v>
      </c>
      <c r="T39" s="1124">
        <f t="shared" si="0"/>
        <v>929.27991541000017</v>
      </c>
      <c r="U39" s="1124">
        <f t="shared" si="0"/>
        <v>216.80695567999987</v>
      </c>
      <c r="V39" s="1124">
        <f t="shared" si="0"/>
        <v>472.42937899999981</v>
      </c>
      <c r="W39" s="1124">
        <f t="shared" si="0"/>
        <v>-99.255214999999794</v>
      </c>
      <c r="X39" s="1124">
        <f t="shared" si="0"/>
        <v>492.35003100000029</v>
      </c>
      <c r="Y39" s="1124">
        <f t="shared" si="0"/>
        <v>-73.489143999999868</v>
      </c>
      <c r="Z39" s="1124">
        <f t="shared" si="0"/>
        <v>-758.11781577654335</v>
      </c>
      <c r="AA39" s="1124">
        <f t="shared" si="0"/>
        <v>-28.005000000000003</v>
      </c>
      <c r="AB39" s="1124">
        <f t="shared" si="0"/>
        <v>465.83737525000004</v>
      </c>
      <c r="AC39" s="1124">
        <f t="shared" si="0"/>
        <v>29067.448707219999</v>
      </c>
      <c r="AD39" s="1125">
        <f t="shared" si="0"/>
        <v>15032.473217999999</v>
      </c>
      <c r="AE39" s="1125">
        <f t="shared" ref="AE39" si="5">+AE15+AE21+AE27+AE33</f>
        <v>-547.5452175839564</v>
      </c>
      <c r="AF39" s="1125">
        <f>+AF15+AF21+AF27+AF33</f>
        <v>-3565.9604828777615</v>
      </c>
      <c r="AG39" s="1126">
        <f t="shared" si="0"/>
        <v>30096.085518291737</v>
      </c>
      <c r="AH39" s="405"/>
    </row>
    <row r="40" spans="1:34" ht="13.5" thickTop="1"/>
    <row r="41" spans="1:34">
      <c r="AA41" s="1127"/>
    </row>
    <row r="42" spans="1:34">
      <c r="D42" s="1127"/>
      <c r="E42" s="1127"/>
      <c r="F42" s="1127"/>
      <c r="G42" s="1127"/>
      <c r="H42" s="1127"/>
      <c r="I42" s="1127"/>
      <c r="J42" s="1127"/>
      <c r="K42" s="1127"/>
      <c r="L42" s="1127"/>
      <c r="M42" s="1127"/>
      <c r="N42" s="1127"/>
      <c r="O42" s="1127"/>
      <c r="P42" s="1127"/>
      <c r="Q42" s="1127"/>
      <c r="R42" s="1127"/>
      <c r="S42" s="1127"/>
      <c r="T42" s="1127"/>
      <c r="U42" s="1127"/>
      <c r="V42" s="1127"/>
      <c r="W42" s="1127"/>
      <c r="X42" s="1127"/>
      <c r="Y42" s="1127"/>
      <c r="Z42" s="1127"/>
      <c r="AA42" s="1127"/>
      <c r="AB42" s="1127"/>
      <c r="AC42" s="405"/>
      <c r="AD42" s="405"/>
      <c r="AE42" s="405"/>
      <c r="AF42" s="405"/>
      <c r="AG42" s="1127"/>
    </row>
    <row r="43" spans="1:34">
      <c r="D43" s="1127"/>
      <c r="E43" s="1127"/>
      <c r="F43" s="1127"/>
      <c r="G43" s="1127"/>
      <c r="H43" s="1127"/>
      <c r="I43" s="1127"/>
      <c r="J43" s="1127"/>
      <c r="K43" s="1127"/>
      <c r="L43" s="1127"/>
      <c r="M43" s="1127"/>
      <c r="N43" s="1127"/>
      <c r="O43" s="1127"/>
      <c r="P43" s="1127"/>
      <c r="Q43" s="1127"/>
      <c r="R43" s="1127"/>
      <c r="S43" s="1127"/>
      <c r="T43" s="1127"/>
      <c r="U43" s="1127"/>
      <c r="V43" s="1127"/>
      <c r="W43" s="1127"/>
      <c r="X43" s="1127"/>
      <c r="Y43" s="1127"/>
      <c r="Z43" s="1127"/>
      <c r="AA43" s="1127"/>
      <c r="AB43" s="1127"/>
      <c r="AC43" s="1127"/>
      <c r="AD43" s="1127"/>
      <c r="AE43" s="1127"/>
      <c r="AG43" s="1127"/>
    </row>
    <row r="44" spans="1:34">
      <c r="D44" s="1127"/>
      <c r="E44" s="1127"/>
      <c r="F44" s="1127"/>
      <c r="G44" s="1127"/>
      <c r="H44" s="1127"/>
      <c r="I44" s="1127"/>
      <c r="J44" s="1127"/>
      <c r="K44" s="1127"/>
      <c r="L44" s="1127"/>
      <c r="M44" s="1127"/>
      <c r="N44" s="1127"/>
      <c r="O44" s="1127"/>
      <c r="P44" s="1127"/>
      <c r="Q44" s="1127"/>
      <c r="R44" s="1127"/>
      <c r="S44" s="1127"/>
      <c r="T44" s="1127"/>
      <c r="U44" s="1127"/>
      <c r="V44" s="1127"/>
      <c r="W44" s="1127"/>
      <c r="X44" s="1127"/>
      <c r="Y44" s="1127"/>
      <c r="Z44" s="1127"/>
      <c r="AA44" s="1127"/>
      <c r="AB44" s="1127"/>
      <c r="AC44" s="1127"/>
      <c r="AD44" s="1127"/>
      <c r="AE44" s="1127"/>
      <c r="AG44" s="1127"/>
    </row>
  </sheetData>
  <mergeCells count="12">
    <mergeCell ref="B39:C39"/>
    <mergeCell ref="B6:AB6"/>
    <mergeCell ref="B7:AB7"/>
    <mergeCell ref="B10:C10"/>
    <mergeCell ref="B11:B15"/>
    <mergeCell ref="B17:B21"/>
    <mergeCell ref="B23:B27"/>
    <mergeCell ref="B29:B33"/>
    <mergeCell ref="B35:C35"/>
    <mergeCell ref="B36:C36"/>
    <mergeCell ref="B37:C37"/>
    <mergeCell ref="B38:C38"/>
  </mergeCells>
  <hyperlinks>
    <hyperlink ref="A1" location="INDICE!A1" display="Indice"/>
  </hyperlinks>
  <printOptions horizontalCentered="1"/>
  <pageMargins left="0" right="0.17" top="0.19685039370078741" bottom="0.19685039370078741" header="0.15748031496062992" footer="0"/>
  <pageSetup scale="37" orientation="landscape" horizontalDpi="4294967293" r:id="rId1"/>
  <headerFooter scaleWithDoc="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18"/>
  <sheetViews>
    <sheetView showGridLines="0" zoomScale="85" zoomScaleNormal="85" zoomScaleSheetLayoutView="85" workbookViewId="0"/>
  </sheetViews>
  <sheetFormatPr baseColWidth="10" defaultColWidth="11.42578125" defaultRowHeight="12.75"/>
  <cols>
    <col min="1" max="1" width="6.42578125" style="290" bestFit="1" customWidth="1"/>
    <col min="2" max="2" width="28.5703125" style="1129" customWidth="1"/>
    <col min="3" max="6" width="13.140625" style="1129" customWidth="1"/>
    <col min="7" max="16384" width="11.42578125" style="1129"/>
  </cols>
  <sheetData>
    <row r="1" spans="1:7" ht="14.25">
      <c r="A1" s="54" t="s">
        <v>216</v>
      </c>
      <c r="B1" s="1128"/>
    </row>
    <row r="2" spans="1:7" ht="15" customHeight="1">
      <c r="A2" s="1130"/>
      <c r="B2" s="4" t="str">
        <f>+INDICE!B2</f>
        <v>MINISTERIO DE ECONOMÍA</v>
      </c>
      <c r="C2" s="1131"/>
      <c r="D2" s="1131"/>
      <c r="E2" s="1131"/>
      <c r="F2" s="1131"/>
    </row>
    <row r="3" spans="1:7" ht="15" customHeight="1">
      <c r="A3" s="1130"/>
      <c r="B3" s="4" t="str">
        <f>+INDICE!B3</f>
        <v>SECRETARÍA DE FINANZAS</v>
      </c>
      <c r="C3" s="1131"/>
      <c r="D3" s="1131"/>
      <c r="E3" s="1131"/>
      <c r="F3" s="1131"/>
    </row>
    <row r="4" spans="1:7">
      <c r="B4" s="1132"/>
      <c r="C4" s="1131"/>
      <c r="D4" s="1131"/>
      <c r="E4" s="1131"/>
      <c r="F4" s="1131"/>
    </row>
    <row r="5" spans="1:7">
      <c r="B5" s="1132"/>
      <c r="C5" s="1131"/>
      <c r="D5" s="1131"/>
      <c r="E5" s="1131"/>
      <c r="F5" s="1131"/>
    </row>
    <row r="6" spans="1:7" ht="51" customHeight="1">
      <c r="B6" s="1415" t="s">
        <v>658</v>
      </c>
      <c r="C6" s="1415"/>
      <c r="D6" s="1415"/>
      <c r="E6" s="1415"/>
      <c r="F6" s="1415"/>
    </row>
    <row r="7" spans="1:7" ht="15">
      <c r="B7" s="1416" t="s">
        <v>485</v>
      </c>
      <c r="C7" s="1416"/>
      <c r="D7" s="1416"/>
      <c r="E7" s="1416"/>
      <c r="F7" s="1416"/>
    </row>
    <row r="8" spans="1:7">
      <c r="B8" s="1131"/>
      <c r="C8" s="1131"/>
      <c r="D8" s="1131"/>
      <c r="E8" s="1131"/>
      <c r="F8" s="1131"/>
    </row>
    <row r="9" spans="1:7" ht="13.5" thickBot="1">
      <c r="B9" s="59" t="s">
        <v>486</v>
      </c>
      <c r="C9" s="59"/>
      <c r="D9" s="59"/>
      <c r="E9" s="59"/>
      <c r="F9" s="59"/>
    </row>
    <row r="10" spans="1:7" ht="31.5" thickTop="1" thickBot="1">
      <c r="B10" s="1133" t="s">
        <v>487</v>
      </c>
      <c r="C10" s="1134" t="s">
        <v>488</v>
      </c>
      <c r="D10" s="1134" t="s">
        <v>489</v>
      </c>
      <c r="E10" s="1134" t="s">
        <v>490</v>
      </c>
      <c r="F10" s="1135" t="s">
        <v>491</v>
      </c>
    </row>
    <row r="11" spans="1:7" ht="13.5" thickTop="1">
      <c r="B11" s="1136">
        <v>34669</v>
      </c>
      <c r="C11" s="1137">
        <f>+D11+E11</f>
        <v>80.67880000000001</v>
      </c>
      <c r="D11" s="1138">
        <v>60.890779999999999</v>
      </c>
      <c r="E11" s="1138">
        <v>19.78802000000001</v>
      </c>
      <c r="F11" s="1139">
        <f t="shared" ref="F11:F30" si="0">+D11/C11</f>
        <v>0.75473085866423384</v>
      </c>
      <c r="G11" s="1140"/>
    </row>
    <row r="12" spans="1:7">
      <c r="A12" s="1141"/>
      <c r="B12" s="1136">
        <v>35034</v>
      </c>
      <c r="C12" s="1137">
        <f t="shared" ref="C12:C75" si="1">+D12+E12</f>
        <v>87.090999999999994</v>
      </c>
      <c r="D12" s="1138">
        <v>66.360939999999999</v>
      </c>
      <c r="E12" s="1138">
        <v>20.730059999999995</v>
      </c>
      <c r="F12" s="1139">
        <f t="shared" si="0"/>
        <v>0.76197241965300666</v>
      </c>
      <c r="G12" s="1140"/>
    </row>
    <row r="13" spans="1:7">
      <c r="B13" s="1136">
        <v>35400</v>
      </c>
      <c r="C13" s="1137">
        <f t="shared" si="1"/>
        <v>97.105034000000003</v>
      </c>
      <c r="D13" s="1138">
        <v>72.907479999999993</v>
      </c>
      <c r="E13" s="1138">
        <v>24.197554000000011</v>
      </c>
      <c r="F13" s="1139">
        <f t="shared" si="0"/>
        <v>0.75081050895878365</v>
      </c>
      <c r="G13" s="1140"/>
    </row>
    <row r="14" spans="1:7">
      <c r="B14" s="1136">
        <v>35765</v>
      </c>
      <c r="C14" s="1137">
        <f t="shared" si="1"/>
        <v>101.10097</v>
      </c>
      <c r="D14" s="1138">
        <v>72.871874685562389</v>
      </c>
      <c r="E14" s="1138">
        <v>28.229095314437615</v>
      </c>
      <c r="F14" s="1139">
        <f t="shared" si="0"/>
        <v>0.72078314071133431</v>
      </c>
      <c r="G14" s="1140"/>
    </row>
    <row r="15" spans="1:7">
      <c r="B15" s="1136">
        <v>35855</v>
      </c>
      <c r="C15" s="1137">
        <f t="shared" si="1"/>
        <v>103.138215</v>
      </c>
      <c r="D15" s="1138">
        <v>73.147054036038583</v>
      </c>
      <c r="E15" s="1138">
        <v>29.99116096396142</v>
      </c>
      <c r="F15" s="1139">
        <f t="shared" si="0"/>
        <v>0.70921388387455209</v>
      </c>
      <c r="G15" s="1140"/>
    </row>
    <row r="16" spans="1:7">
      <c r="B16" s="1136">
        <v>35947</v>
      </c>
      <c r="C16" s="1137">
        <f t="shared" si="1"/>
        <v>105.11323899999999</v>
      </c>
      <c r="D16" s="1138">
        <v>74.463901863181434</v>
      </c>
      <c r="E16" s="1138">
        <v>30.649337136818559</v>
      </c>
      <c r="F16" s="1139">
        <f t="shared" si="0"/>
        <v>0.70841601468661275</v>
      </c>
      <c r="G16" s="1140"/>
    </row>
    <row r="17" spans="2:7" s="1129" customFormat="1">
      <c r="B17" s="1136">
        <v>36039</v>
      </c>
      <c r="C17" s="1137">
        <f t="shared" si="1"/>
        <v>109.37621899999999</v>
      </c>
      <c r="D17" s="1138">
        <v>77.487813953657636</v>
      </c>
      <c r="E17" s="1138">
        <v>31.888405046342356</v>
      </c>
      <c r="F17" s="1139">
        <f t="shared" si="0"/>
        <v>0.70845211749052728</v>
      </c>
      <c r="G17" s="1140"/>
    </row>
    <row r="18" spans="2:7" s="1129" customFormat="1">
      <c r="B18" s="1136">
        <v>36130</v>
      </c>
      <c r="C18" s="1137">
        <f t="shared" si="1"/>
        <v>112.35724600000002</v>
      </c>
      <c r="D18" s="1138">
        <v>81.152901187211896</v>
      </c>
      <c r="E18" s="1138">
        <v>31.204344812788122</v>
      </c>
      <c r="F18" s="1139">
        <f t="shared" si="0"/>
        <v>0.72227563487282243</v>
      </c>
      <c r="G18" s="1140"/>
    </row>
    <row r="19" spans="2:7" s="1129" customFormat="1">
      <c r="B19" s="1136">
        <v>36220</v>
      </c>
      <c r="C19" s="1137">
        <f t="shared" si="1"/>
        <v>113.600734</v>
      </c>
      <c r="D19" s="1138">
        <v>79.350036887688091</v>
      </c>
      <c r="E19" s="1138">
        <v>34.250697112311911</v>
      </c>
      <c r="F19" s="1139">
        <f t="shared" si="0"/>
        <v>0.69849933265121411</v>
      </c>
      <c r="G19" s="1140"/>
    </row>
    <row r="20" spans="2:7" s="1129" customFormat="1">
      <c r="B20" s="1136">
        <v>36312</v>
      </c>
      <c r="C20" s="1137">
        <f t="shared" si="1"/>
        <v>115.366322</v>
      </c>
      <c r="D20" s="1138">
        <v>79.789514525655477</v>
      </c>
      <c r="E20" s="1138">
        <v>35.57680747434452</v>
      </c>
      <c r="F20" s="1139">
        <f t="shared" si="0"/>
        <v>0.69161877697423235</v>
      </c>
      <c r="G20" s="1140"/>
    </row>
    <row r="21" spans="2:7" s="1129" customFormat="1">
      <c r="B21" s="1136">
        <v>36404</v>
      </c>
      <c r="C21" s="1137">
        <f t="shared" si="1"/>
        <v>118.79364100000001</v>
      </c>
      <c r="D21" s="1138">
        <v>80.823510011480138</v>
      </c>
      <c r="E21" s="1138">
        <v>37.97013098851987</v>
      </c>
      <c r="F21" s="1139">
        <f t="shared" si="0"/>
        <v>0.68036899392182226</v>
      </c>
      <c r="G21" s="1140"/>
    </row>
    <row r="22" spans="2:7" s="1129" customFormat="1">
      <c r="B22" s="1136">
        <v>36525</v>
      </c>
      <c r="C22" s="1137">
        <f t="shared" si="1"/>
        <v>121.87698899999998</v>
      </c>
      <c r="D22" s="1138">
        <v>82.473843121517334</v>
      </c>
      <c r="E22" s="1138">
        <v>39.403145878482647</v>
      </c>
      <c r="F22" s="1139">
        <f t="shared" si="0"/>
        <v>0.67669741267990591</v>
      </c>
      <c r="G22" s="1140"/>
    </row>
    <row r="23" spans="2:7" s="1129" customFormat="1">
      <c r="B23" s="1136">
        <v>36616</v>
      </c>
      <c r="C23" s="1137">
        <f t="shared" si="1"/>
        <v>122.92013499999999</v>
      </c>
      <c r="D23" s="1138">
        <v>81.941096864934934</v>
      </c>
      <c r="E23" s="1138">
        <v>40.979038135065053</v>
      </c>
      <c r="F23" s="1139">
        <f t="shared" si="0"/>
        <v>0.66662062212130624</v>
      </c>
      <c r="G23" s="1140"/>
    </row>
    <row r="24" spans="2:7" s="1129" customFormat="1">
      <c r="B24" s="1136">
        <v>36707</v>
      </c>
      <c r="C24" s="1137">
        <f t="shared" si="1"/>
        <v>123.52233585799999</v>
      </c>
      <c r="D24" s="1138">
        <v>81.622402065135688</v>
      </c>
      <c r="E24" s="1138">
        <v>41.899933792864303</v>
      </c>
      <c r="F24" s="1139">
        <f t="shared" si="0"/>
        <v>0.66079062946937761</v>
      </c>
      <c r="G24" s="1140"/>
    </row>
    <row r="25" spans="2:7" s="1129" customFormat="1">
      <c r="B25" s="1136">
        <v>36799</v>
      </c>
      <c r="C25" s="1137">
        <f t="shared" si="1"/>
        <v>123.66611999999999</v>
      </c>
      <c r="D25" s="1138">
        <v>78.41624640084504</v>
      </c>
      <c r="E25" s="1138">
        <v>45.249873599154952</v>
      </c>
      <c r="F25" s="1139">
        <f t="shared" si="0"/>
        <v>0.63409643967842644</v>
      </c>
      <c r="G25" s="1140"/>
    </row>
    <row r="26" spans="2:7" s="1129" customFormat="1">
      <c r="B26" s="1136">
        <v>36891</v>
      </c>
      <c r="C26" s="1137">
        <f t="shared" si="1"/>
        <v>128.018462</v>
      </c>
      <c r="D26" s="1138">
        <v>81.396831382396854</v>
      </c>
      <c r="E26" s="1138">
        <v>46.621630617603145</v>
      </c>
      <c r="F26" s="1139">
        <f t="shared" si="0"/>
        <v>0.63582103792495848</v>
      </c>
      <c r="G26" s="1140"/>
    </row>
    <row r="27" spans="2:7" s="1129" customFormat="1">
      <c r="B27" s="1136">
        <v>36981</v>
      </c>
      <c r="C27" s="1137">
        <f t="shared" si="1"/>
        <v>127.40131300000002</v>
      </c>
      <c r="D27" s="1138">
        <v>79.863905308167318</v>
      </c>
      <c r="E27" s="1138">
        <v>47.537407691832698</v>
      </c>
      <c r="F27" s="1139">
        <f t="shared" si="0"/>
        <v>0.62686877731132418</v>
      </c>
      <c r="G27" s="1140"/>
    </row>
    <row r="28" spans="2:7" s="1129" customFormat="1">
      <c r="B28" s="1136">
        <v>37072</v>
      </c>
      <c r="C28" s="1137">
        <f t="shared" si="1"/>
        <v>132.14300400000002</v>
      </c>
      <c r="D28" s="1138">
        <v>79.440651091643872</v>
      </c>
      <c r="E28" s="1138">
        <v>52.702352908356147</v>
      </c>
      <c r="F28" s="1139">
        <f t="shared" si="0"/>
        <v>0.60117182663445323</v>
      </c>
      <c r="G28" s="1140"/>
    </row>
    <row r="29" spans="2:7" s="1129" customFormat="1">
      <c r="B29" s="1136">
        <v>37164</v>
      </c>
      <c r="C29" s="1137">
        <f t="shared" si="1"/>
        <v>141.252377</v>
      </c>
      <c r="D29" s="1138">
        <v>88.025936751179486</v>
      </c>
      <c r="E29" s="1138">
        <v>53.226440248820509</v>
      </c>
      <c r="F29" s="1139">
        <f t="shared" si="0"/>
        <v>0.62318198546973469</v>
      </c>
      <c r="G29" s="1140"/>
    </row>
    <row r="30" spans="2:7" s="1129" customFormat="1">
      <c r="B30" s="1136">
        <v>37256</v>
      </c>
      <c r="C30" s="1137">
        <f t="shared" si="1"/>
        <v>144.45264800000001</v>
      </c>
      <c r="D30" s="1138">
        <v>84.564217810528916</v>
      </c>
      <c r="E30" s="1138">
        <v>59.888430189471094</v>
      </c>
      <c r="F30" s="1139">
        <f t="shared" si="0"/>
        <v>0.58541133708070836</v>
      </c>
      <c r="G30" s="1140"/>
    </row>
    <row r="31" spans="2:7" s="1129" customFormat="1">
      <c r="B31" s="1136">
        <v>37346</v>
      </c>
      <c r="C31" s="1137">
        <v>112.616083</v>
      </c>
      <c r="D31" s="1138" t="s">
        <v>492</v>
      </c>
      <c r="E31" s="1138" t="s">
        <v>492</v>
      </c>
      <c r="F31" s="1142" t="s">
        <v>492</v>
      </c>
      <c r="G31" s="1140"/>
    </row>
    <row r="32" spans="2:7" s="1129" customFormat="1">
      <c r="B32" s="1136">
        <v>37437</v>
      </c>
      <c r="C32" s="1137">
        <f t="shared" si="1"/>
        <v>114.55845100000001</v>
      </c>
      <c r="D32" s="1138">
        <v>84.341264316442448</v>
      </c>
      <c r="E32" s="1138">
        <v>30.217186683557557</v>
      </c>
      <c r="F32" s="1139">
        <f t="shared" ref="F32:F53" si="2">+D32/C32</f>
        <v>0.73622909161404815</v>
      </c>
      <c r="G32" s="1140"/>
    </row>
    <row r="33" spans="2:7" s="1129" customFormat="1">
      <c r="B33" s="1136">
        <v>37529</v>
      </c>
      <c r="C33" s="1137">
        <f t="shared" si="1"/>
        <v>129.79418899999999</v>
      </c>
      <c r="D33" s="1138">
        <v>84.516563636719056</v>
      </c>
      <c r="E33" s="1138">
        <v>45.277625363280933</v>
      </c>
      <c r="F33" s="1139">
        <f t="shared" si="2"/>
        <v>0.65115830136832287</v>
      </c>
      <c r="G33" s="1140"/>
    </row>
    <row r="34" spans="2:7" s="1129" customFormat="1">
      <c r="B34" s="1136">
        <v>37621</v>
      </c>
      <c r="C34" s="1137">
        <f t="shared" si="1"/>
        <v>137.31977900000001</v>
      </c>
      <c r="D34" s="1138">
        <v>87.604484465061049</v>
      </c>
      <c r="E34" s="1138">
        <v>49.715294534938963</v>
      </c>
      <c r="F34" s="1139">
        <f t="shared" si="2"/>
        <v>0.63795969599587721</v>
      </c>
      <c r="G34" s="1140"/>
    </row>
    <row r="35" spans="2:7" s="1129" customFormat="1">
      <c r="B35" s="1136">
        <v>37711</v>
      </c>
      <c r="C35" s="1137">
        <f t="shared" si="1"/>
        <v>145.50357500000001</v>
      </c>
      <c r="D35" s="1138">
        <v>90.491554544571002</v>
      </c>
      <c r="E35" s="1138">
        <v>55.01202045542901</v>
      </c>
      <c r="F35" s="1139">
        <f t="shared" si="2"/>
        <v>0.62191980193318963</v>
      </c>
      <c r="G35" s="1140"/>
    </row>
    <row r="36" spans="2:7" s="1129" customFormat="1">
      <c r="B36" s="1136">
        <v>37802</v>
      </c>
      <c r="C36" s="1137">
        <f t="shared" si="1"/>
        <v>152.58703199999999</v>
      </c>
      <c r="D36" s="1138">
        <v>94.250496187949466</v>
      </c>
      <c r="E36" s="1138">
        <v>58.336535812050528</v>
      </c>
      <c r="F36" s="1139">
        <f t="shared" si="2"/>
        <v>0.61768352757493483</v>
      </c>
      <c r="G36" s="1140"/>
    </row>
    <row r="37" spans="2:7" s="1129" customFormat="1">
      <c r="B37" s="1136">
        <v>37894</v>
      </c>
      <c r="C37" s="1137">
        <f t="shared" si="1"/>
        <v>169.61590200000001</v>
      </c>
      <c r="D37" s="1138">
        <v>96.848236750227755</v>
      </c>
      <c r="E37" s="1138">
        <v>72.76766524977225</v>
      </c>
      <c r="F37" s="1139">
        <f t="shared" si="2"/>
        <v>0.57098559514913738</v>
      </c>
      <c r="G37" s="1140"/>
    </row>
    <row r="38" spans="2:7" s="1129" customFormat="1">
      <c r="B38" s="1136">
        <v>37986</v>
      </c>
      <c r="C38" s="1137">
        <f t="shared" si="1"/>
        <v>178.820536</v>
      </c>
      <c r="D38" s="1138">
        <v>102.00756463778067</v>
      </c>
      <c r="E38" s="1138">
        <v>76.812971362219329</v>
      </c>
      <c r="F38" s="1139">
        <f t="shared" si="2"/>
        <v>0.57044658806850168</v>
      </c>
      <c r="G38" s="1140"/>
    </row>
    <row r="39" spans="2:7" s="1129" customFormat="1">
      <c r="B39" s="1136">
        <v>38077</v>
      </c>
      <c r="C39" s="1137">
        <f t="shared" si="1"/>
        <v>180.035403</v>
      </c>
      <c r="D39" s="1138">
        <v>103.42609623326902</v>
      </c>
      <c r="E39" s="1138">
        <v>76.609306766730981</v>
      </c>
      <c r="F39" s="1139">
        <f t="shared" si="2"/>
        <v>0.5744764335782836</v>
      </c>
      <c r="G39" s="1140"/>
    </row>
    <row r="40" spans="2:7" s="1129" customFormat="1">
      <c r="B40" s="1136">
        <v>38168</v>
      </c>
      <c r="C40" s="1137">
        <f t="shared" si="1"/>
        <v>181.202279</v>
      </c>
      <c r="D40" s="1138">
        <v>104.08178586257442</v>
      </c>
      <c r="E40" s="1138">
        <v>77.120493137425584</v>
      </c>
      <c r="F40" s="1139">
        <f t="shared" si="2"/>
        <v>0.57439556741212083</v>
      </c>
      <c r="G40" s="1140"/>
    </row>
    <row r="41" spans="2:7" s="1129" customFormat="1">
      <c r="B41" s="1136">
        <v>38260</v>
      </c>
      <c r="C41" s="1137">
        <f t="shared" si="1"/>
        <v>182.506699</v>
      </c>
      <c r="D41" s="1138">
        <v>106.50334934992678</v>
      </c>
      <c r="E41" s="1138">
        <v>76.003349650073218</v>
      </c>
      <c r="F41" s="1139">
        <f t="shared" si="2"/>
        <v>0.58355857584124504</v>
      </c>
      <c r="G41" s="1140"/>
    </row>
    <row r="42" spans="2:7" s="1129" customFormat="1">
      <c r="B42" s="1136">
        <v>38352</v>
      </c>
      <c r="C42" s="1137">
        <f t="shared" si="1"/>
        <v>191.29553300000001</v>
      </c>
      <c r="D42" s="1138">
        <v>111.62778927551111</v>
      </c>
      <c r="E42" s="1138">
        <v>79.667743724488901</v>
      </c>
      <c r="F42" s="1139">
        <f t="shared" si="2"/>
        <v>0.58353578635582204</v>
      </c>
      <c r="G42" s="1140"/>
    </row>
    <row r="43" spans="2:7" s="1129" customFormat="1">
      <c r="B43" s="1136">
        <v>38442</v>
      </c>
      <c r="C43" s="1137">
        <f t="shared" si="1"/>
        <v>189.75363200000001</v>
      </c>
      <c r="D43" s="1138">
        <v>110.10381750059611</v>
      </c>
      <c r="E43" s="1138">
        <v>79.649814499403902</v>
      </c>
      <c r="F43" s="1139">
        <f t="shared" si="2"/>
        <v>0.58024616625307124</v>
      </c>
      <c r="G43" s="1140"/>
    </row>
    <row r="44" spans="2:7" s="1129" customFormat="1">
      <c r="B44" s="1136">
        <v>38533</v>
      </c>
      <c r="C44" s="1137">
        <f t="shared" si="1"/>
        <v>126.46626000000001</v>
      </c>
      <c r="D44" s="1138">
        <v>59.686259563410907</v>
      </c>
      <c r="E44" s="1138">
        <v>66.780000436589091</v>
      </c>
      <c r="F44" s="1139">
        <f t="shared" si="2"/>
        <v>0.47195401811843651</v>
      </c>
      <c r="G44" s="1140"/>
    </row>
    <row r="45" spans="2:7" s="1129" customFormat="1">
      <c r="B45" s="1136">
        <v>38625</v>
      </c>
      <c r="C45" s="1137">
        <f t="shared" si="1"/>
        <v>125.405686</v>
      </c>
      <c r="D45" s="1138">
        <v>59.817819940629946</v>
      </c>
      <c r="E45" s="1138">
        <v>65.587866059370057</v>
      </c>
      <c r="F45" s="1139">
        <f t="shared" si="2"/>
        <v>0.47699447966521985</v>
      </c>
      <c r="G45" s="1140"/>
    </row>
    <row r="46" spans="2:7" s="1129" customFormat="1">
      <c r="B46" s="1136">
        <v>38717</v>
      </c>
      <c r="C46" s="1137">
        <f t="shared" si="1"/>
        <v>128.629603</v>
      </c>
      <c r="D46" s="1138">
        <v>60.925680243151497</v>
      </c>
      <c r="E46" s="1138">
        <v>67.703922756848499</v>
      </c>
      <c r="F46" s="1139">
        <f t="shared" si="2"/>
        <v>0.473652089582765</v>
      </c>
      <c r="G46" s="1140"/>
    </row>
    <row r="47" spans="2:7" s="1129" customFormat="1">
      <c r="B47" s="1136">
        <v>38807</v>
      </c>
      <c r="C47" s="1137">
        <f t="shared" si="1"/>
        <v>127.93821</v>
      </c>
      <c r="D47" s="1138">
        <v>52.331824420450552</v>
      </c>
      <c r="E47" s="1138">
        <v>75.606385579549453</v>
      </c>
      <c r="F47" s="1139">
        <f t="shared" si="2"/>
        <v>0.40903983587429082</v>
      </c>
      <c r="G47" s="1140"/>
    </row>
    <row r="48" spans="2:7" s="1129" customFormat="1">
      <c r="B48" s="1136">
        <v>38898</v>
      </c>
      <c r="C48" s="1137">
        <f t="shared" si="1"/>
        <v>130.64958899999999</v>
      </c>
      <c r="D48" s="1138">
        <v>53.963679480984588</v>
      </c>
      <c r="E48" s="1138">
        <v>76.685909519015411</v>
      </c>
      <c r="F48" s="1139">
        <f t="shared" si="2"/>
        <v>0.41304132599287852</v>
      </c>
      <c r="G48" s="1140"/>
    </row>
    <row r="49" spans="2:7" s="1129" customFormat="1">
      <c r="B49" s="1136">
        <v>38990</v>
      </c>
      <c r="C49" s="1137">
        <f t="shared" si="1"/>
        <v>129.60414299999999</v>
      </c>
      <c r="D49" s="1138">
        <v>54.52413563741969</v>
      </c>
      <c r="E49" s="1138">
        <v>75.080007362580304</v>
      </c>
      <c r="F49" s="1139">
        <f t="shared" si="2"/>
        <v>0.42069747444277067</v>
      </c>
      <c r="G49" s="1140"/>
    </row>
    <row r="50" spans="2:7" s="1129" customFormat="1">
      <c r="B50" s="1136">
        <v>39082</v>
      </c>
      <c r="C50" s="1137">
        <f t="shared" si="1"/>
        <v>136.72540499999999</v>
      </c>
      <c r="D50" s="1138">
        <v>56.247088280471573</v>
      </c>
      <c r="E50" s="1138">
        <v>80.478316719528422</v>
      </c>
      <c r="F50" s="1139">
        <f t="shared" si="2"/>
        <v>0.41138724935919241</v>
      </c>
      <c r="G50" s="1140"/>
    </row>
    <row r="51" spans="2:7" s="1129" customFormat="1">
      <c r="B51" s="1136">
        <v>39172</v>
      </c>
      <c r="C51" s="1137">
        <f t="shared" si="1"/>
        <v>136.34812600000001</v>
      </c>
      <c r="D51" s="1138">
        <v>57.73210143012561</v>
      </c>
      <c r="E51" s="1138">
        <v>78.616024569874398</v>
      </c>
      <c r="F51" s="1139">
        <f t="shared" si="2"/>
        <v>0.42341690438873802</v>
      </c>
      <c r="G51" s="1140"/>
    </row>
    <row r="52" spans="2:7" s="1129" customFormat="1">
      <c r="B52" s="1136">
        <v>39263</v>
      </c>
      <c r="C52" s="1137">
        <f t="shared" si="1"/>
        <v>138.31477100000001</v>
      </c>
      <c r="D52" s="1138">
        <v>59.629681830493965</v>
      </c>
      <c r="E52" s="1138">
        <v>78.685089169506043</v>
      </c>
      <c r="F52" s="1139">
        <f t="shared" si="2"/>
        <v>0.43111579044940879</v>
      </c>
      <c r="G52" s="1140"/>
    </row>
    <row r="53" spans="2:7" s="1129" customFormat="1">
      <c r="B53" s="1136">
        <v>39355</v>
      </c>
      <c r="C53" s="1137">
        <f t="shared" si="1"/>
        <v>137.11382109000002</v>
      </c>
      <c r="D53" s="1138">
        <v>59.98795116580186</v>
      </c>
      <c r="E53" s="1138">
        <v>77.125869924198156</v>
      </c>
      <c r="F53" s="1139">
        <f t="shared" si="2"/>
        <v>0.43750477296104545</v>
      </c>
      <c r="G53" s="1140"/>
    </row>
    <row r="54" spans="2:7" s="1129" customFormat="1">
      <c r="B54" s="1136">
        <v>39447</v>
      </c>
      <c r="C54" s="1137">
        <f t="shared" si="1"/>
        <v>144.72864003000001</v>
      </c>
      <c r="D54" s="1143">
        <v>62.131510512779442</v>
      </c>
      <c r="E54" s="1144">
        <v>82.597129517220566</v>
      </c>
      <c r="F54" s="1139">
        <f t="shared" ref="F54:F80" si="3">+D54/C54</f>
        <v>0.42929658220999339</v>
      </c>
      <c r="G54" s="1140"/>
    </row>
    <row r="55" spans="2:7" s="1129" customFormat="1">
      <c r="B55" s="1136">
        <v>39538</v>
      </c>
      <c r="C55" s="1137">
        <f t="shared" si="1"/>
        <v>144.49257474000001</v>
      </c>
      <c r="D55" s="1138">
        <v>63.133045943058804</v>
      </c>
      <c r="E55" s="1138">
        <v>81.359528796941206</v>
      </c>
      <c r="F55" s="1139">
        <f t="shared" si="3"/>
        <v>0.43692934433939201</v>
      </c>
      <c r="G55" s="1140"/>
    </row>
    <row r="56" spans="2:7" s="1129" customFormat="1">
      <c r="B56" s="1136">
        <v>39629</v>
      </c>
      <c r="C56" s="1137">
        <f t="shared" si="1"/>
        <v>149.84739615999999</v>
      </c>
      <c r="D56" s="1138">
        <v>62.453819970845139</v>
      </c>
      <c r="E56" s="1138">
        <v>87.393576189154857</v>
      </c>
      <c r="F56" s="1139">
        <f t="shared" si="3"/>
        <v>0.41678281752830654</v>
      </c>
      <c r="G56" s="1140"/>
    </row>
    <row r="57" spans="2:7" s="1129" customFormat="1">
      <c r="B57" s="1136">
        <v>39721</v>
      </c>
      <c r="C57" s="1137">
        <f t="shared" si="1"/>
        <v>145.70672671</v>
      </c>
      <c r="D57" s="1138">
        <v>58.462893574402649</v>
      </c>
      <c r="E57" s="1138">
        <v>87.243833135597356</v>
      </c>
      <c r="F57" s="1139">
        <f t="shared" si="3"/>
        <v>0.40123675065984638</v>
      </c>
      <c r="G57" s="1140"/>
    </row>
    <row r="58" spans="2:7" s="1129" customFormat="1">
      <c r="B58" s="1136">
        <v>39813</v>
      </c>
      <c r="C58" s="1137">
        <f t="shared" si="1"/>
        <v>145.97508858</v>
      </c>
      <c r="D58" s="1138">
        <v>55.73349107044973</v>
      </c>
      <c r="E58" s="1138">
        <v>90.241597509550274</v>
      </c>
      <c r="F58" s="1139">
        <f t="shared" si="3"/>
        <v>0.38180138551452647</v>
      </c>
      <c r="G58" s="1140"/>
    </row>
    <row r="59" spans="2:7" s="1129" customFormat="1">
      <c r="B59" s="1136">
        <v>39903</v>
      </c>
      <c r="C59" s="1137">
        <f t="shared" si="1"/>
        <v>136.66247458000001</v>
      </c>
      <c r="D59" s="1138">
        <v>54.397842589030468</v>
      </c>
      <c r="E59" s="1138">
        <v>82.264631990969548</v>
      </c>
      <c r="F59" s="1139">
        <f t="shared" si="3"/>
        <v>0.3980452041148051</v>
      </c>
      <c r="G59" s="1140"/>
    </row>
    <row r="60" spans="2:7" s="1129" customFormat="1">
      <c r="B60" s="1136">
        <v>39994</v>
      </c>
      <c r="C60" s="1137">
        <f t="shared" si="1"/>
        <v>140.63438029</v>
      </c>
      <c r="D60" s="1138">
        <v>55.297362409070118</v>
      </c>
      <c r="E60" s="1138">
        <v>85.337017880929878</v>
      </c>
      <c r="F60" s="1139">
        <f t="shared" si="3"/>
        <v>0.39319946015364293</v>
      </c>
      <c r="G60" s="1140"/>
    </row>
    <row r="61" spans="2:7" s="1129" customFormat="1">
      <c r="B61" s="1136">
        <v>40086</v>
      </c>
      <c r="C61" s="1137">
        <f t="shared" si="1"/>
        <v>141.66514039</v>
      </c>
      <c r="D61" s="1138">
        <v>54.843934988739946</v>
      </c>
      <c r="E61" s="1138">
        <v>86.821205401260059</v>
      </c>
      <c r="F61" s="1139">
        <f t="shared" si="3"/>
        <v>0.38713782965771387</v>
      </c>
      <c r="G61" s="1140"/>
    </row>
    <row r="62" spans="2:7" s="1129" customFormat="1">
      <c r="B62" s="1136">
        <v>40178</v>
      </c>
      <c r="C62" s="1137">
        <f t="shared" si="1"/>
        <v>147.11943170000001</v>
      </c>
      <c r="D62" s="1138">
        <v>55.007258454723356</v>
      </c>
      <c r="E62" s="1138">
        <v>92.112173245276651</v>
      </c>
      <c r="F62" s="1139">
        <f t="shared" si="3"/>
        <v>0.37389526195895001</v>
      </c>
      <c r="G62" s="1140"/>
    </row>
    <row r="63" spans="2:7" s="1129" customFormat="1">
      <c r="B63" s="1136">
        <v>40268</v>
      </c>
      <c r="C63" s="1137">
        <f t="shared" si="1"/>
        <v>151.76645673999997</v>
      </c>
      <c r="D63" s="1138">
        <v>54.50867429239424</v>
      </c>
      <c r="E63" s="1138">
        <v>97.257782447605734</v>
      </c>
      <c r="F63" s="1139">
        <f t="shared" si="3"/>
        <v>0.35916153979779769</v>
      </c>
      <c r="G63" s="1140"/>
    </row>
    <row r="64" spans="2:7" s="1129" customFormat="1">
      <c r="B64" s="1136">
        <v>40359</v>
      </c>
      <c r="C64" s="1137">
        <f t="shared" si="1"/>
        <v>156.69058941</v>
      </c>
      <c r="D64" s="1138">
        <v>60.403629089132195</v>
      </c>
      <c r="E64" s="1138">
        <v>96.286960320867806</v>
      </c>
      <c r="F64" s="1139">
        <f t="shared" si="3"/>
        <v>0.38549621465191342</v>
      </c>
      <c r="G64" s="1140"/>
    </row>
    <row r="65" spans="2:7" s="1129" customFormat="1">
      <c r="B65" s="1136">
        <v>40451</v>
      </c>
      <c r="C65" s="1137">
        <f t="shared" si="1"/>
        <v>160.88983315000002</v>
      </c>
      <c r="D65" s="1138">
        <v>62.645530253010563</v>
      </c>
      <c r="E65" s="1138">
        <v>98.244302896989453</v>
      </c>
      <c r="F65" s="1139">
        <f t="shared" si="3"/>
        <v>0.38936910447663398</v>
      </c>
      <c r="G65" s="1140"/>
    </row>
    <row r="66" spans="2:7" s="1129" customFormat="1">
      <c r="B66" s="1136">
        <v>40543</v>
      </c>
      <c r="C66" s="1145">
        <f t="shared" si="1"/>
        <v>164.33071950700128</v>
      </c>
      <c r="D66" s="1138">
        <v>61.14531976374758</v>
      </c>
      <c r="E66" s="1138">
        <v>103.18539974325371</v>
      </c>
      <c r="F66" s="1139">
        <f t="shared" si="3"/>
        <v>0.37208697160936177</v>
      </c>
      <c r="G66" s="1140"/>
    </row>
    <row r="67" spans="2:7" s="1129" customFormat="1">
      <c r="B67" s="1136">
        <v>40633</v>
      </c>
      <c r="C67" s="1145">
        <f t="shared" si="1"/>
        <v>173.14708378400002</v>
      </c>
      <c r="D67" s="1138">
        <v>63.310839178734525</v>
      </c>
      <c r="E67" s="1138">
        <v>109.83624460526549</v>
      </c>
      <c r="F67" s="1139">
        <f t="shared" si="3"/>
        <v>0.3656477359890995</v>
      </c>
      <c r="G67" s="1140"/>
    </row>
    <row r="68" spans="2:7" s="1129" customFormat="1">
      <c r="B68" s="1136">
        <v>40724</v>
      </c>
      <c r="C68" s="1145">
        <f t="shared" si="1"/>
        <v>176.59050977000001</v>
      </c>
      <c r="D68" s="1138">
        <v>63.860658110826115</v>
      </c>
      <c r="E68" s="1138">
        <v>112.7298516591739</v>
      </c>
      <c r="F68" s="1139">
        <f t="shared" si="3"/>
        <v>0.361631314128949</v>
      </c>
      <c r="G68" s="1140"/>
    </row>
    <row r="69" spans="2:7" s="1129" customFormat="1">
      <c r="B69" s="1136">
        <v>40816</v>
      </c>
      <c r="C69" s="1145">
        <f t="shared" si="1"/>
        <v>175.32372226037342</v>
      </c>
      <c r="D69" s="1138">
        <v>61.792297426113713</v>
      </c>
      <c r="E69" s="1138">
        <v>113.5314248342597</v>
      </c>
      <c r="F69" s="1139">
        <f t="shared" si="3"/>
        <v>0.3524468715896068</v>
      </c>
      <c r="G69" s="1140"/>
    </row>
    <row r="70" spans="2:7" s="1129" customFormat="1">
      <c r="B70" s="1136">
        <v>40908</v>
      </c>
      <c r="C70" s="1145">
        <f t="shared" si="1"/>
        <v>178.96286493399998</v>
      </c>
      <c r="D70" s="1138">
        <v>60.584757622236616</v>
      </c>
      <c r="E70" s="1138">
        <v>118.37810731176336</v>
      </c>
      <c r="F70" s="1139">
        <f t="shared" si="3"/>
        <v>0.3385325645327581</v>
      </c>
      <c r="G70" s="1140"/>
    </row>
    <row r="71" spans="2:7" s="1129" customFormat="1">
      <c r="B71" s="1136">
        <v>40999</v>
      </c>
      <c r="C71" s="1145">
        <f t="shared" si="1"/>
        <v>181.15742401066902</v>
      </c>
      <c r="D71" s="1138">
        <v>61.657594513731944</v>
      </c>
      <c r="E71" s="1138">
        <v>119.49982949693708</v>
      </c>
      <c r="F71" s="1139">
        <f t="shared" si="3"/>
        <v>0.34035367222985408</v>
      </c>
      <c r="G71" s="1140"/>
    </row>
    <row r="72" spans="2:7" s="1129" customFormat="1">
      <c r="B72" s="1136">
        <v>41090</v>
      </c>
      <c r="C72" s="1145">
        <f t="shared" si="1"/>
        <v>182.74112246530518</v>
      </c>
      <c r="D72" s="1138">
        <v>60.770358667155584</v>
      </c>
      <c r="E72" s="1138">
        <v>121.97076379814959</v>
      </c>
      <c r="F72" s="1139">
        <f t="shared" si="3"/>
        <v>0.33254889675252658</v>
      </c>
      <c r="G72" s="1140"/>
    </row>
    <row r="73" spans="2:7" s="1129" customFormat="1">
      <c r="B73" s="1136">
        <v>41182</v>
      </c>
      <c r="C73" s="1145">
        <f t="shared" si="1"/>
        <v>187.14503860107831</v>
      </c>
      <c r="D73" s="1138">
        <v>59.551144723443009</v>
      </c>
      <c r="E73" s="1138">
        <v>127.59389387763531</v>
      </c>
      <c r="F73" s="1139">
        <f t="shared" si="3"/>
        <v>0.31820851446873399</v>
      </c>
      <c r="G73" s="1140"/>
    </row>
    <row r="74" spans="2:7" s="1129" customFormat="1">
      <c r="B74" s="1136">
        <v>41274</v>
      </c>
      <c r="C74" s="1145">
        <f t="shared" si="1"/>
        <v>197.46363866242811</v>
      </c>
      <c r="D74" s="1138">
        <v>60.17083007190616</v>
      </c>
      <c r="E74" s="1138">
        <v>137.29280859052196</v>
      </c>
      <c r="F74" s="1139">
        <f t="shared" si="3"/>
        <v>0.30471853187497761</v>
      </c>
      <c r="G74" s="1140"/>
    </row>
    <row r="75" spans="2:7" s="1129" customFormat="1">
      <c r="B75" s="1136">
        <v>41364</v>
      </c>
      <c r="C75" s="1145">
        <f t="shared" si="1"/>
        <v>195.29406859585492</v>
      </c>
      <c r="D75" s="1138">
        <v>58.978732360476606</v>
      </c>
      <c r="E75" s="1138">
        <v>136.31533623537831</v>
      </c>
      <c r="F75" s="1139">
        <f t="shared" si="3"/>
        <v>0.30199960902308948</v>
      </c>
      <c r="G75" s="1140"/>
    </row>
    <row r="76" spans="2:7" s="1129" customFormat="1">
      <c r="B76" s="1136">
        <v>41455</v>
      </c>
      <c r="C76" s="1146">
        <f t="shared" ref="C76:C106" si="4">+D76+E76</f>
        <v>196.14265831295535</v>
      </c>
      <c r="D76" s="1143">
        <v>58.36137501565463</v>
      </c>
      <c r="E76" s="1138">
        <v>137.78128329730072</v>
      </c>
      <c r="F76" s="1139">
        <f t="shared" si="3"/>
        <v>0.29754554933448574</v>
      </c>
      <c r="G76" s="1140"/>
    </row>
    <row r="77" spans="2:7" s="1129" customFormat="1">
      <c r="B77" s="1136">
        <v>41547</v>
      </c>
      <c r="C77" s="1146">
        <f t="shared" si="4"/>
        <v>201.00929955202142</v>
      </c>
      <c r="D77" s="1143">
        <v>59.198610135793196</v>
      </c>
      <c r="E77" s="1143">
        <v>141.81068941622823</v>
      </c>
      <c r="F77" s="1139">
        <f t="shared" si="3"/>
        <v>0.2945068226580857</v>
      </c>
      <c r="G77" s="1140"/>
    </row>
    <row r="78" spans="2:7" s="1129" customFormat="1" ht="12.75" customHeight="1">
      <c r="B78" s="1136">
        <v>41639</v>
      </c>
      <c r="C78" s="1146">
        <f t="shared" si="4"/>
        <v>202.62957234026987</v>
      </c>
      <c r="D78" s="1143">
        <v>60.757754698400262</v>
      </c>
      <c r="E78" s="1143">
        <v>141.8718176418696</v>
      </c>
      <c r="F78" s="1139">
        <f t="shared" si="3"/>
        <v>0.29984643404552791</v>
      </c>
      <c r="G78" s="1140"/>
    </row>
    <row r="79" spans="2:7" s="1129" customFormat="1" ht="12.75" customHeight="1">
      <c r="B79" s="1136">
        <v>41729</v>
      </c>
      <c r="C79" s="1146">
        <f t="shared" si="4"/>
        <v>186.54821481347389</v>
      </c>
      <c r="D79" s="1143">
        <v>61.252786169714689</v>
      </c>
      <c r="E79" s="1143">
        <v>125.29542864375921</v>
      </c>
      <c r="F79" s="1139">
        <f t="shared" si="3"/>
        <v>0.3283482837450909</v>
      </c>
      <c r="G79" s="1140"/>
    </row>
    <row r="80" spans="2:7" s="1129" customFormat="1" ht="12.75" customHeight="1">
      <c r="B80" s="1136">
        <v>41820</v>
      </c>
      <c r="C80" s="1146">
        <f t="shared" si="4"/>
        <v>198.86298128853687</v>
      </c>
      <c r="D80" s="1143">
        <v>70.376211399655148</v>
      </c>
      <c r="E80" s="1143">
        <v>128.48676988888172</v>
      </c>
      <c r="F80" s="1139">
        <f t="shared" si="3"/>
        <v>0.35389297165139033</v>
      </c>
      <c r="G80" s="1140"/>
    </row>
    <row r="81" spans="1:8" ht="12.75" customHeight="1">
      <c r="A81" s="1129"/>
      <c r="B81" s="1136">
        <v>41912</v>
      </c>
      <c r="C81" s="1146">
        <f t="shared" si="4"/>
        <v>200.37291708504785</v>
      </c>
      <c r="D81" s="1143">
        <v>67.686505305126289</v>
      </c>
      <c r="E81" s="1143">
        <v>132.68641177992157</v>
      </c>
      <c r="F81" s="1139">
        <f t="shared" ref="F81:F89" si="5">+D81/C81</f>
        <v>0.33780266460061015</v>
      </c>
      <c r="G81" s="1140"/>
    </row>
    <row r="82" spans="1:8" ht="12.75" customHeight="1">
      <c r="A82" s="1129"/>
      <c r="B82" s="1136">
        <v>42004</v>
      </c>
      <c r="C82" s="1146">
        <f t="shared" si="4"/>
        <v>221.74798248516498</v>
      </c>
      <c r="D82" s="1143">
        <v>67.302545716501257</v>
      </c>
      <c r="E82" s="1143">
        <v>154.44543676866374</v>
      </c>
      <c r="F82" s="1139">
        <f t="shared" si="5"/>
        <v>0.30350916821082607</v>
      </c>
      <c r="G82" s="1140"/>
    </row>
    <row r="83" spans="1:8" ht="12.75" customHeight="1">
      <c r="A83" s="1129"/>
      <c r="B83" s="1136">
        <v>42094</v>
      </c>
      <c r="C83" s="1146">
        <f t="shared" si="4"/>
        <v>220.00194471723927</v>
      </c>
      <c r="D83" s="1143">
        <v>64.876682048903618</v>
      </c>
      <c r="E83" s="1143">
        <v>155.12526266833567</v>
      </c>
      <c r="F83" s="1139">
        <f t="shared" si="5"/>
        <v>0.29489140258413316</v>
      </c>
      <c r="G83" s="1140"/>
    </row>
    <row r="84" spans="1:8" ht="12.75" customHeight="1">
      <c r="A84" s="1129"/>
      <c r="B84" s="1136">
        <v>42185</v>
      </c>
      <c r="C84" s="1146">
        <f t="shared" si="4"/>
        <v>226.328289369077</v>
      </c>
      <c r="D84" s="1143">
        <v>65.074479624806429</v>
      </c>
      <c r="E84" s="1143">
        <v>161.25380974427057</v>
      </c>
      <c r="F84" s="1139">
        <f t="shared" si="5"/>
        <v>0.28752251787088129</v>
      </c>
      <c r="G84" s="1140"/>
    </row>
    <row r="85" spans="1:8">
      <c r="A85" s="1129"/>
      <c r="B85" s="1136">
        <v>42277</v>
      </c>
      <c r="C85" s="1146">
        <f t="shared" si="4"/>
        <v>239.95910150014572</v>
      </c>
      <c r="D85" s="1143">
        <v>65.714359509804225</v>
      </c>
      <c r="E85" s="1143">
        <v>174.24474199034148</v>
      </c>
      <c r="F85" s="1139">
        <f t="shared" si="5"/>
        <v>0.27385649929083566</v>
      </c>
    </row>
    <row r="86" spans="1:8">
      <c r="A86" s="1129"/>
      <c r="B86" s="1136">
        <v>42369</v>
      </c>
      <c r="C86" s="1146">
        <f t="shared" si="4"/>
        <v>222.70320381381762</v>
      </c>
      <c r="D86" s="1143">
        <v>63.57977233925746</v>
      </c>
      <c r="E86" s="1143">
        <v>159.12343147456016</v>
      </c>
      <c r="F86" s="1139">
        <f t="shared" si="5"/>
        <v>0.28549105379018641</v>
      </c>
    </row>
    <row r="87" spans="1:8">
      <c r="A87" s="1129"/>
      <c r="B87" s="1136">
        <v>42460</v>
      </c>
      <c r="C87" s="1146">
        <f t="shared" si="4"/>
        <v>217.15335326883917</v>
      </c>
      <c r="D87" s="1143">
        <v>65.471940513756337</v>
      </c>
      <c r="E87" s="1143">
        <v>151.68141275508282</v>
      </c>
      <c r="F87" s="1139">
        <f t="shared" si="5"/>
        <v>0.30150094174553721</v>
      </c>
    </row>
    <row r="88" spans="1:8">
      <c r="A88" s="1129"/>
      <c r="B88" s="1136">
        <v>42551</v>
      </c>
      <c r="C88" s="1146">
        <f t="shared" si="4"/>
        <v>236.06479849291421</v>
      </c>
      <c r="D88" s="1143">
        <v>80.936870152719337</v>
      </c>
      <c r="E88" s="1143">
        <v>155.12792834019487</v>
      </c>
      <c r="F88" s="1139">
        <f t="shared" si="5"/>
        <v>0.34285870095599519</v>
      </c>
    </row>
    <row r="89" spans="1:8">
      <c r="A89" s="1129"/>
      <c r="B89" s="1136">
        <v>42643</v>
      </c>
      <c r="C89" s="1146">
        <f t="shared" si="4"/>
        <v>242.34130642220271</v>
      </c>
      <c r="D89" s="1143">
        <v>83.902195751841916</v>
      </c>
      <c r="E89" s="1143">
        <v>158.43911067036078</v>
      </c>
      <c r="F89" s="1139">
        <f t="shared" si="5"/>
        <v>0.34621500143961842</v>
      </c>
    </row>
    <row r="90" spans="1:8">
      <c r="A90" s="1129"/>
      <c r="B90" s="1136">
        <v>42735</v>
      </c>
      <c r="C90" s="1146">
        <f t="shared" si="4"/>
        <v>266.97805160015997</v>
      </c>
      <c r="D90" s="1143">
        <v>92.021823370224752</v>
      </c>
      <c r="E90" s="1143">
        <v>174.95622822993522</v>
      </c>
      <c r="F90" s="1139">
        <f t="shared" ref="F90:F102" si="6">+D90/C90</f>
        <v>0.34467935779245762</v>
      </c>
    </row>
    <row r="91" spans="1:8">
      <c r="A91" s="1129"/>
      <c r="B91" s="1136">
        <v>42825</v>
      </c>
      <c r="C91" s="1146">
        <f t="shared" si="4"/>
        <v>281.88041416995196</v>
      </c>
      <c r="D91" s="1143">
        <v>97.397499481625715</v>
      </c>
      <c r="E91" s="1143">
        <v>184.48291468832625</v>
      </c>
      <c r="F91" s="1139">
        <f t="shared" si="6"/>
        <v>0.34552772943955801</v>
      </c>
    </row>
    <row r="92" spans="1:8">
      <c r="A92" s="1129"/>
      <c r="B92" s="1136">
        <v>42916</v>
      </c>
      <c r="C92" s="1146">
        <f t="shared" si="4"/>
        <v>290.9566612652182</v>
      </c>
      <c r="D92" s="1143">
        <v>110.6658308686365</v>
      </c>
      <c r="E92" s="1143">
        <v>180.2908303965817</v>
      </c>
      <c r="F92" s="1139">
        <f t="shared" si="6"/>
        <v>0.38035159733896018</v>
      </c>
    </row>
    <row r="93" spans="1:8">
      <c r="A93" s="1129"/>
      <c r="B93" s="1136">
        <v>43008</v>
      </c>
      <c r="C93" s="1146">
        <f t="shared" si="4"/>
        <v>302.84312753818449</v>
      </c>
      <c r="D93" s="1143">
        <v>120.13872317222948</v>
      </c>
      <c r="E93" s="1143">
        <v>182.70440436595501</v>
      </c>
      <c r="F93" s="1139">
        <f t="shared" si="6"/>
        <v>0.39670282151963837</v>
      </c>
    </row>
    <row r="94" spans="1:8">
      <c r="A94" s="1129"/>
      <c r="B94" s="1136">
        <v>43100</v>
      </c>
      <c r="C94" s="1146">
        <f t="shared" si="4"/>
        <v>318.05827282073471</v>
      </c>
      <c r="D94" s="1143">
        <v>129.65275626587174</v>
      </c>
      <c r="E94" s="1143">
        <v>188.40551655486297</v>
      </c>
      <c r="F94" s="1139">
        <f t="shared" si="6"/>
        <v>0.4076383711576877</v>
      </c>
      <c r="H94" s="787"/>
    </row>
    <row r="95" spans="1:8">
      <c r="A95" s="1129"/>
      <c r="B95" s="1136">
        <v>43190</v>
      </c>
      <c r="C95" s="1146">
        <f t="shared" si="4"/>
        <v>328.57726437934718</v>
      </c>
      <c r="D95" s="1143">
        <v>140.95221945767497</v>
      </c>
      <c r="E95" s="1143">
        <v>187.62504492167221</v>
      </c>
      <c r="F95" s="1139">
        <f t="shared" si="6"/>
        <v>0.42897739660691681</v>
      </c>
      <c r="H95" s="787"/>
    </row>
    <row r="96" spans="1:8">
      <c r="A96" s="1129"/>
      <c r="B96" s="1136">
        <v>43281</v>
      </c>
      <c r="C96" s="1146">
        <f t="shared" si="4"/>
        <v>324.33919768592051</v>
      </c>
      <c r="D96" s="1143">
        <v>149.90583742159129</v>
      </c>
      <c r="E96" s="1143">
        <v>174.43336026432922</v>
      </c>
      <c r="F96" s="1139">
        <f t="shared" si="6"/>
        <v>0.46218846963651677</v>
      </c>
      <c r="H96" s="787"/>
    </row>
    <row r="97" spans="1:10">
      <c r="A97" s="1129"/>
      <c r="B97" s="1136">
        <v>43373</v>
      </c>
      <c r="C97" s="1146">
        <f t="shared" si="4"/>
        <v>304.85119799336769</v>
      </c>
      <c r="D97" s="1143">
        <v>144.82936980998838</v>
      </c>
      <c r="E97" s="1143">
        <v>160.02182818337931</v>
      </c>
      <c r="F97" s="1139">
        <f t="shared" si="6"/>
        <v>0.47508217374018413</v>
      </c>
      <c r="H97" s="787"/>
    </row>
    <row r="98" spans="1:10">
      <c r="A98" s="1129"/>
      <c r="B98" s="1136">
        <v>43465</v>
      </c>
      <c r="C98" s="1146">
        <f t="shared" si="4"/>
        <v>329.38638143572138</v>
      </c>
      <c r="D98" s="1143">
        <v>161.18043009985394</v>
      </c>
      <c r="E98" s="1143">
        <v>168.20595133586744</v>
      </c>
      <c r="F98" s="1139">
        <f t="shared" si="6"/>
        <v>0.4893354406375412</v>
      </c>
      <c r="H98" s="787"/>
    </row>
    <row r="99" spans="1:10">
      <c r="A99" s="1129"/>
      <c r="B99" s="1136">
        <v>43555</v>
      </c>
      <c r="C99" s="1146">
        <f t="shared" si="4"/>
        <v>322.42111217810316</v>
      </c>
      <c r="D99" s="1147">
        <v>161.12297276855077</v>
      </c>
      <c r="E99" s="1147">
        <v>161.29813940955242</v>
      </c>
      <c r="F99" s="1139">
        <f t="shared" si="6"/>
        <v>0.49972835736497173</v>
      </c>
    </row>
    <row r="100" spans="1:10">
      <c r="A100" s="1129"/>
      <c r="B100" s="1136">
        <v>43646</v>
      </c>
      <c r="C100" s="1146">
        <f t="shared" si="4"/>
        <v>334.81107367095217</v>
      </c>
      <c r="D100" s="1147">
        <v>167.51385907901164</v>
      </c>
      <c r="E100" s="1147">
        <v>167.29721459194053</v>
      </c>
      <c r="F100" s="1139">
        <f t="shared" si="6"/>
        <v>0.50032353243979621</v>
      </c>
    </row>
    <row r="101" spans="1:10">
      <c r="A101" s="1129"/>
      <c r="B101" s="1136">
        <v>43738</v>
      </c>
      <c r="C101" s="1146">
        <f t="shared" si="4"/>
        <v>308.84552168155875</v>
      </c>
      <c r="D101" s="1147">
        <v>154.36838070603847</v>
      </c>
      <c r="E101" s="1147">
        <v>154.47714097552029</v>
      </c>
      <c r="F101" s="1139">
        <f t="shared" si="6"/>
        <v>0.49982392448352553</v>
      </c>
    </row>
    <row r="102" spans="1:10">
      <c r="A102" s="1129"/>
      <c r="B102" s="1136">
        <v>43830</v>
      </c>
      <c r="C102" s="1146">
        <f t="shared" si="4"/>
        <v>320.62940873855183</v>
      </c>
      <c r="D102" s="1147">
        <v>155.87171899039521</v>
      </c>
      <c r="E102" s="1147">
        <v>164.75768974815662</v>
      </c>
      <c r="F102" s="1139">
        <f t="shared" si="6"/>
        <v>0.48614292620143396</v>
      </c>
    </row>
    <row r="103" spans="1:10">
      <c r="A103" s="1129"/>
      <c r="B103" s="1136">
        <v>43921</v>
      </c>
      <c r="C103" s="1148">
        <f t="shared" si="4"/>
        <v>320.95888717747113</v>
      </c>
      <c r="D103" s="1149">
        <v>153.30643377458406</v>
      </c>
      <c r="E103" s="1149">
        <v>167.65245340288706</v>
      </c>
      <c r="F103" s="1150">
        <f t="shared" ref="F103:F108" si="7">+D103/C103</f>
        <v>0.4776513126736221</v>
      </c>
    </row>
    <row r="104" spans="1:10">
      <c r="A104" s="1129"/>
      <c r="B104" s="1136">
        <v>44012</v>
      </c>
      <c r="C104" s="1148">
        <f t="shared" si="4"/>
        <v>322.11852321481956</v>
      </c>
      <c r="D104" s="1149">
        <v>151.34187565747914</v>
      </c>
      <c r="E104" s="1149">
        <v>170.77664755734043</v>
      </c>
      <c r="F104" s="1150">
        <f t="shared" si="7"/>
        <v>0.4698328868115102</v>
      </c>
    </row>
    <row r="105" spans="1:10">
      <c r="A105" s="1129"/>
      <c r="B105" s="1136">
        <v>44104</v>
      </c>
      <c r="C105" s="1148">
        <f t="shared" si="4"/>
        <v>329.77781929875425</v>
      </c>
      <c r="D105" s="1149">
        <v>158.05224625564477</v>
      </c>
      <c r="E105" s="1149">
        <v>171.72557304310948</v>
      </c>
      <c r="F105" s="1150">
        <f t="shared" si="7"/>
        <v>0.47926888045936517</v>
      </c>
    </row>
    <row r="106" spans="1:10">
      <c r="A106" s="1129"/>
      <c r="B106" s="1136">
        <v>44196</v>
      </c>
      <c r="C106" s="1148">
        <f t="shared" si="4"/>
        <v>333.08175528792634</v>
      </c>
      <c r="D106" s="1149">
        <v>152.122947542324</v>
      </c>
      <c r="E106" s="1149">
        <v>180.95880774560234</v>
      </c>
      <c r="F106" s="1150">
        <f t="shared" si="7"/>
        <v>0.45671353992602848</v>
      </c>
    </row>
    <row r="107" spans="1:10">
      <c r="A107" s="1129"/>
      <c r="B107" s="1136">
        <v>44286</v>
      </c>
      <c r="C107" s="1148">
        <v>333.0948770035597</v>
      </c>
      <c r="D107" s="1149">
        <v>148.81332589426148</v>
      </c>
      <c r="E107" s="1149">
        <v>184.28155110929822</v>
      </c>
      <c r="F107" s="1150">
        <f t="shared" si="7"/>
        <v>0.44675957562887147</v>
      </c>
    </row>
    <row r="108" spans="1:10">
      <c r="A108" s="1129"/>
      <c r="B108" s="1136">
        <v>44377</v>
      </c>
      <c r="C108" s="1148">
        <f t="shared" ref="C108" si="8">+D108+E108</f>
        <v>341.05006024082968</v>
      </c>
      <c r="D108" s="1149">
        <v>147.42480624592963</v>
      </c>
      <c r="E108" s="1149">
        <v>193.62525399490002</v>
      </c>
      <c r="F108" s="1150">
        <f t="shared" si="7"/>
        <v>0.43226735143171308</v>
      </c>
    </row>
    <row r="109" spans="1:10" ht="13.5" thickBot="1">
      <c r="A109" s="1129"/>
      <c r="B109" s="1136">
        <v>44469</v>
      </c>
      <c r="C109" s="1148">
        <f t="shared" ref="C109" si="9">+D109+E109</f>
        <v>340.16638764356708</v>
      </c>
      <c r="D109" s="1149">
        <v>144.20912606581976</v>
      </c>
      <c r="E109" s="1149">
        <v>195.95726157774732</v>
      </c>
      <c r="F109" s="1150">
        <f t="shared" ref="F109" si="10">+D109/C109</f>
        <v>0.42393702406871803</v>
      </c>
    </row>
    <row r="110" spans="1:10" ht="12.75" customHeight="1" thickTop="1">
      <c r="A110" s="1129"/>
      <c r="B110" s="1417"/>
      <c r="C110" s="1417"/>
      <c r="D110" s="1417"/>
      <c r="E110" s="1417"/>
      <c r="F110" s="1417"/>
    </row>
    <row r="111" spans="1:10">
      <c r="B111" s="1418" t="s">
        <v>496</v>
      </c>
      <c r="C111" s="1418"/>
      <c r="D111" s="1418"/>
      <c r="E111" s="1418"/>
      <c r="F111" s="1418"/>
    </row>
    <row r="112" spans="1:10">
      <c r="A112" s="1129"/>
      <c r="B112" s="1418"/>
      <c r="C112" s="1418"/>
      <c r="D112" s="1418"/>
      <c r="E112" s="1418"/>
      <c r="F112" s="1418"/>
      <c r="G112" s="787"/>
      <c r="H112" s="787"/>
      <c r="I112" s="787"/>
      <c r="J112" s="787"/>
    </row>
    <row r="113" spans="1:10">
      <c r="A113" s="1129"/>
      <c r="C113" s="787"/>
      <c r="D113" s="1151"/>
      <c r="E113" s="1151"/>
      <c r="F113" s="1151"/>
      <c r="G113" s="787"/>
      <c r="H113" s="787"/>
      <c r="I113" s="787"/>
      <c r="J113" s="787"/>
    </row>
    <row r="114" spans="1:10">
      <c r="C114" s="787"/>
      <c r="E114" s="787"/>
      <c r="G114" s="787"/>
      <c r="H114" s="787"/>
      <c r="I114" s="787"/>
      <c r="J114" s="787"/>
    </row>
    <row r="115" spans="1:10">
      <c r="C115" s="787"/>
    </row>
    <row r="116" spans="1:10">
      <c r="C116" s="1152"/>
      <c r="D116" s="1152"/>
      <c r="E116" s="1152"/>
      <c r="F116" s="1152"/>
    </row>
    <row r="117" spans="1:10">
      <c r="C117" s="787"/>
      <c r="F117" s="787"/>
    </row>
    <row r="118" spans="1:10">
      <c r="C118" s="1153"/>
    </row>
  </sheetData>
  <mergeCells count="4">
    <mergeCell ref="B6:F6"/>
    <mergeCell ref="B7:F7"/>
    <mergeCell ref="B110:F110"/>
    <mergeCell ref="B111:F112"/>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3" orientation="portrait" r:id="rId1"/>
  <headerFooter scaleWithDoc="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65"/>
  <sheetViews>
    <sheetView showGridLines="0" zoomScale="85" zoomScaleNormal="85" zoomScaleSheetLayoutView="85" workbookViewId="0"/>
  </sheetViews>
  <sheetFormatPr baseColWidth="10" defaultColWidth="9.140625" defaultRowHeight="12.75"/>
  <cols>
    <col min="1" max="1" width="6.42578125" style="290" bestFit="1" customWidth="1"/>
    <col min="2" max="2" width="49.85546875" style="290" customWidth="1"/>
    <col min="3" max="9" width="15" style="290" customWidth="1"/>
    <col min="10" max="10" width="16.42578125" style="290" bestFit="1" customWidth="1"/>
    <col min="11" max="11" width="35.42578125" style="290" bestFit="1" customWidth="1"/>
    <col min="12" max="13" width="11.42578125" style="290" bestFit="1" customWidth="1"/>
    <col min="14" max="14" width="9.140625" style="290" customWidth="1"/>
    <col min="15" max="15" width="11.42578125" style="290" bestFit="1" customWidth="1"/>
    <col min="16" max="16" width="12.42578125" style="290" bestFit="1" customWidth="1"/>
    <col min="17" max="16384" width="9.140625" style="290"/>
  </cols>
  <sheetData>
    <row r="1" spans="1:10" ht="14.25">
      <c r="A1" s="54" t="s">
        <v>216</v>
      </c>
      <c r="B1" s="1130"/>
      <c r="C1" s="1154"/>
    </row>
    <row r="2" spans="1:10" ht="15" customHeight="1">
      <c r="A2" s="1130"/>
      <c r="B2" s="4" t="str">
        <f>+INDICE!B2</f>
        <v>MINISTERIO DE ECONOMÍA</v>
      </c>
      <c r="C2" s="787"/>
      <c r="D2" s="1129"/>
      <c r="E2" s="1129"/>
      <c r="F2" s="1129"/>
      <c r="G2" s="1129"/>
      <c r="H2" s="1129"/>
      <c r="I2" s="1129"/>
      <c r="J2" s="1129"/>
    </row>
    <row r="3" spans="1:10" ht="15" customHeight="1">
      <c r="A3" s="1130"/>
      <c r="B3" s="4" t="str">
        <f>+INDICE!B3</f>
        <v>SECRETARÍA DE FINANZAS</v>
      </c>
      <c r="C3" s="853"/>
      <c r="D3" s="1155"/>
      <c r="E3" s="1155"/>
      <c r="F3" s="1155"/>
      <c r="G3" s="1155"/>
      <c r="H3" s="1155"/>
      <c r="I3" s="1155"/>
      <c r="J3" s="1155"/>
    </row>
    <row r="4" spans="1:10">
      <c r="B4" s="1155"/>
      <c r="C4" s="853"/>
      <c r="D4" s="1155"/>
      <c r="E4" s="1155"/>
      <c r="F4" s="1155"/>
      <c r="G4" s="1155"/>
      <c r="H4" s="1155"/>
      <c r="I4" s="1155"/>
      <c r="J4" s="1155"/>
    </row>
    <row r="5" spans="1:10" ht="41.25" customHeight="1">
      <c r="B5" s="1419" t="s">
        <v>659</v>
      </c>
      <c r="C5" s="1419"/>
      <c r="D5" s="1419"/>
      <c r="E5" s="1419"/>
      <c r="F5" s="1419"/>
      <c r="G5" s="1419"/>
      <c r="H5" s="1419"/>
      <c r="I5" s="1419"/>
      <c r="J5" s="1156"/>
    </row>
    <row r="6" spans="1:10">
      <c r="B6" s="783"/>
      <c r="C6" s="783"/>
      <c r="D6" s="783"/>
      <c r="E6" s="783"/>
      <c r="F6" s="783"/>
      <c r="G6" s="783"/>
      <c r="H6" s="783"/>
      <c r="I6" s="783"/>
      <c r="J6" s="783"/>
    </row>
    <row r="7" spans="1:10" ht="13.5" thickBot="1">
      <c r="B7" s="59" t="s">
        <v>915</v>
      </c>
      <c r="C7" s="1157"/>
      <c r="D7" s="1157"/>
      <c r="E7" s="1158"/>
      <c r="F7" s="1158"/>
      <c r="G7" s="1158"/>
      <c r="H7" s="1158"/>
      <c r="I7" s="1158"/>
      <c r="J7" s="1158"/>
    </row>
    <row r="8" spans="1:10" ht="37.5" customHeight="1" thickTop="1" thickBot="1">
      <c r="B8" s="1159"/>
      <c r="C8" s="1160" t="s">
        <v>916</v>
      </c>
      <c r="D8" s="1161">
        <v>2021</v>
      </c>
      <c r="E8" s="1160">
        <v>2022</v>
      </c>
      <c r="F8" s="1160">
        <v>2023</v>
      </c>
      <c r="G8" s="1160">
        <v>2024</v>
      </c>
      <c r="H8" s="1160">
        <v>2025</v>
      </c>
      <c r="I8" s="1161" t="s">
        <v>818</v>
      </c>
    </row>
    <row r="9" spans="1:10" ht="6" customHeight="1" thickTop="1" thickBot="1">
      <c r="B9" s="1162"/>
      <c r="C9" s="1162"/>
      <c r="D9" s="1163"/>
      <c r="E9" s="1163"/>
      <c r="F9" s="1163"/>
      <c r="G9" s="1162"/>
      <c r="H9" s="1162"/>
      <c r="I9" s="1162"/>
    </row>
    <row r="10" spans="1:10" ht="24.75" customHeight="1" thickTop="1" thickBot="1">
      <c r="B10" s="1164" t="s">
        <v>275</v>
      </c>
      <c r="C10" s="1165">
        <f>+SUM(C11:C24)</f>
        <v>144209</v>
      </c>
      <c r="D10" s="1166">
        <f t="shared" ref="D10:H10" si="0">+SUM(D11:D24)</f>
        <v>3194</v>
      </c>
      <c r="E10" s="1166">
        <f t="shared" si="0"/>
        <v>23072</v>
      </c>
      <c r="F10" s="1166">
        <f t="shared" si="0"/>
        <v>21737</v>
      </c>
      <c r="G10" s="1166">
        <f t="shared" si="0"/>
        <v>8197</v>
      </c>
      <c r="H10" s="1166">
        <f t="shared" si="0"/>
        <v>5698</v>
      </c>
      <c r="I10" s="1166">
        <f>+SUM(I11:I24)</f>
        <v>82268</v>
      </c>
      <c r="J10" s="787"/>
    </row>
    <row r="11" spans="1:10" ht="12" customHeight="1" thickTop="1">
      <c r="B11" s="1167"/>
      <c r="C11" s="1168"/>
      <c r="D11" s="1169"/>
      <c r="E11" s="1169"/>
      <c r="F11" s="1169"/>
      <c r="G11" s="1169"/>
      <c r="H11" s="1169"/>
      <c r="I11" s="1169"/>
      <c r="J11" s="787"/>
    </row>
    <row r="12" spans="1:10" ht="15">
      <c r="B12" s="1170" t="s">
        <v>519</v>
      </c>
      <c r="C12" s="1171">
        <f>SUM(D12:I12)</f>
        <v>69871</v>
      </c>
      <c r="D12" s="1172">
        <v>402</v>
      </c>
      <c r="E12" s="1172">
        <v>873</v>
      </c>
      <c r="F12" s="1172">
        <v>907</v>
      </c>
      <c r="G12" s="1172">
        <v>1200</v>
      </c>
      <c r="H12" s="1172">
        <v>3577</v>
      </c>
      <c r="I12" s="1172">
        <v>62912</v>
      </c>
      <c r="J12" s="787"/>
    </row>
    <row r="13" spans="1:10">
      <c r="B13" s="1173"/>
      <c r="C13" s="1174"/>
      <c r="D13" s="1175"/>
      <c r="E13" s="1175"/>
      <c r="F13" s="1175"/>
      <c r="G13" s="1175"/>
      <c r="H13" s="1175"/>
      <c r="I13" s="1175"/>
      <c r="J13" s="787"/>
    </row>
    <row r="14" spans="1:10" ht="15">
      <c r="B14" s="1170" t="s">
        <v>493</v>
      </c>
      <c r="C14" s="1171">
        <f>SUM(D14:I14)</f>
        <v>68065</v>
      </c>
      <c r="D14" s="1172">
        <v>2271</v>
      </c>
      <c r="E14" s="1172">
        <v>19420</v>
      </c>
      <c r="F14" s="1172">
        <v>20418</v>
      </c>
      <c r="G14" s="1172">
        <v>6594</v>
      </c>
      <c r="H14" s="1172">
        <v>1723</v>
      </c>
      <c r="I14" s="1172">
        <v>17639</v>
      </c>
      <c r="J14" s="787"/>
    </row>
    <row r="15" spans="1:10">
      <c r="B15" s="1176"/>
      <c r="C15" s="1174"/>
      <c r="D15" s="1175"/>
      <c r="E15" s="1175"/>
      <c r="F15" s="1175"/>
      <c r="G15" s="1175"/>
      <c r="H15" s="1175"/>
      <c r="I15" s="1175"/>
      <c r="J15" s="787"/>
    </row>
    <row r="16" spans="1:10" ht="15">
      <c r="B16" s="1170" t="s">
        <v>494</v>
      </c>
      <c r="C16" s="1171">
        <f>SUM(D16:I16)</f>
        <v>4649</v>
      </c>
      <c r="D16" s="1172">
        <v>11</v>
      </c>
      <c r="E16" s="1172">
        <v>2065</v>
      </c>
      <c r="F16" s="1172">
        <v>346</v>
      </c>
      <c r="G16" s="1172">
        <v>337</v>
      </c>
      <c r="H16" s="1172">
        <v>336</v>
      </c>
      <c r="I16" s="1172">
        <v>1554</v>
      </c>
      <c r="J16" s="787"/>
    </row>
    <row r="17" spans="2:12">
      <c r="B17" s="1177"/>
      <c r="C17" s="1174"/>
      <c r="D17" s="1175"/>
      <c r="E17" s="1175"/>
      <c r="F17" s="1175"/>
      <c r="G17" s="1175"/>
      <c r="H17" s="1175"/>
      <c r="I17" s="1175"/>
      <c r="J17" s="787"/>
    </row>
    <row r="18" spans="2:12" ht="15">
      <c r="B18" s="1170" t="s">
        <v>495</v>
      </c>
      <c r="C18" s="1171">
        <f>SUM(D18:I18)</f>
        <v>450</v>
      </c>
      <c r="D18" s="1172">
        <v>27</v>
      </c>
      <c r="E18" s="1172">
        <v>66</v>
      </c>
      <c r="F18" s="1172">
        <v>66</v>
      </c>
      <c r="G18" s="1172">
        <v>66</v>
      </c>
      <c r="H18" s="1172">
        <v>62</v>
      </c>
      <c r="I18" s="1172">
        <v>163</v>
      </c>
      <c r="J18" s="787"/>
    </row>
    <row r="19" spans="2:12">
      <c r="B19" s="1176"/>
      <c r="C19" s="1174"/>
      <c r="D19" s="1175"/>
      <c r="E19" s="1175"/>
      <c r="F19" s="1175"/>
      <c r="G19" s="1175"/>
      <c r="H19" s="1175"/>
      <c r="I19" s="1175"/>
      <c r="J19" s="787"/>
    </row>
    <row r="20" spans="2:12" ht="15">
      <c r="B20" s="1170" t="s">
        <v>680</v>
      </c>
      <c r="C20" s="1171">
        <f>SUM(D20:I20)</f>
        <v>925</v>
      </c>
      <c r="D20" s="1172">
        <v>277</v>
      </c>
      <c r="E20" s="1172">
        <v>648</v>
      </c>
      <c r="F20" s="1172">
        <v>0</v>
      </c>
      <c r="G20" s="1172">
        <v>0</v>
      </c>
      <c r="H20" s="1172">
        <v>0</v>
      </c>
      <c r="I20" s="1172">
        <v>0</v>
      </c>
      <c r="J20" s="787"/>
    </row>
    <row r="21" spans="2:12">
      <c r="B21" s="1176"/>
      <c r="C21" s="1174"/>
      <c r="D21" s="1175"/>
      <c r="E21" s="1175"/>
      <c r="F21" s="1175"/>
      <c r="G21" s="1175"/>
      <c r="H21" s="1175"/>
      <c r="I21" s="1175"/>
      <c r="J21" s="787"/>
    </row>
    <row r="22" spans="2:12" ht="15">
      <c r="B22" s="1170" t="s">
        <v>681</v>
      </c>
      <c r="C22" s="1171">
        <f>SUM(D22:I22)</f>
        <v>206</v>
      </c>
      <c r="D22" s="1172">
        <v>206</v>
      </c>
      <c r="E22" s="1172">
        <v>0</v>
      </c>
      <c r="F22" s="1172">
        <v>0</v>
      </c>
      <c r="G22" s="1172">
        <v>0</v>
      </c>
      <c r="H22" s="1172">
        <v>0</v>
      </c>
      <c r="I22" s="1172">
        <v>0</v>
      </c>
      <c r="J22" s="787"/>
    </row>
    <row r="23" spans="2:12">
      <c r="B23" s="1177"/>
      <c r="C23" s="1174"/>
      <c r="D23" s="1175"/>
      <c r="E23" s="1175"/>
      <c r="F23" s="1175"/>
      <c r="G23" s="1175"/>
      <c r="H23" s="1175"/>
      <c r="I23" s="1175"/>
      <c r="J23" s="794"/>
    </row>
    <row r="24" spans="2:12" ht="15">
      <c r="B24" s="1170" t="s">
        <v>682</v>
      </c>
      <c r="C24" s="1172">
        <v>43</v>
      </c>
      <c r="D24" s="1172">
        <v>0</v>
      </c>
      <c r="E24" s="1172">
        <v>0</v>
      </c>
      <c r="F24" s="1172">
        <v>0</v>
      </c>
      <c r="G24" s="1172">
        <v>0</v>
      </c>
      <c r="H24" s="1172">
        <v>0</v>
      </c>
      <c r="I24" s="1172">
        <v>0</v>
      </c>
    </row>
    <row r="25" spans="2:12" ht="13.5" thickBot="1">
      <c r="B25" s="1178"/>
      <c r="C25" s="1179"/>
      <c r="D25" s="1179"/>
      <c r="E25" s="1179"/>
      <c r="F25" s="1179"/>
      <c r="G25" s="1179"/>
      <c r="H25" s="1179"/>
      <c r="I25" s="1179"/>
      <c r="J25" s="1180"/>
    </row>
    <row r="26" spans="2:12" ht="13.5" thickTop="1">
      <c r="J26" s="1180"/>
    </row>
    <row r="27" spans="2:12">
      <c r="B27" s="1420" t="s">
        <v>496</v>
      </c>
      <c r="C27" s="1420"/>
      <c r="D27" s="1420"/>
      <c r="E27" s="1420"/>
      <c r="F27" s="1420"/>
      <c r="G27" s="1420"/>
      <c r="H27" s="1420"/>
      <c r="I27" s="1420"/>
    </row>
    <row r="28" spans="2:12">
      <c r="B28" s="1180"/>
      <c r="C28" s="1180"/>
      <c r="D28" s="1180"/>
      <c r="E28" s="1180"/>
      <c r="F28" s="1180"/>
      <c r="G28" s="1180"/>
      <c r="H28" s="1180"/>
      <c r="I28" s="1180"/>
      <c r="L28" s="787"/>
    </row>
    <row r="29" spans="2:12">
      <c r="D29" s="794"/>
    </row>
    <row r="30" spans="2:12">
      <c r="D30" s="1181"/>
      <c r="G30" s="794"/>
    </row>
    <row r="31" spans="2:12">
      <c r="C31" s="787"/>
      <c r="D31" s="787"/>
      <c r="E31" s="787"/>
      <c r="F31" s="787"/>
      <c r="G31" s="787"/>
      <c r="H31" s="787"/>
      <c r="I31" s="787"/>
    </row>
    <row r="32" spans="2:12">
      <c r="C32" s="787"/>
      <c r="D32" s="787"/>
      <c r="E32" s="787"/>
      <c r="F32" s="787"/>
      <c r="G32" s="787"/>
      <c r="H32" s="787"/>
      <c r="I32" s="787"/>
    </row>
    <row r="33" spans="3:9">
      <c r="C33" s="787"/>
      <c r="D33" s="787"/>
      <c r="E33" s="787"/>
      <c r="F33" s="787"/>
      <c r="G33" s="787"/>
      <c r="H33" s="787"/>
      <c r="I33" s="787"/>
    </row>
    <row r="34" spans="3:9">
      <c r="C34" s="787"/>
      <c r="D34" s="787"/>
      <c r="E34" s="787"/>
      <c r="F34" s="787"/>
      <c r="G34" s="787"/>
      <c r="H34" s="787"/>
      <c r="I34" s="787"/>
    </row>
    <row r="35" spans="3:9">
      <c r="C35" s="787"/>
      <c r="D35" s="787"/>
      <c r="E35" s="787"/>
      <c r="G35" s="787"/>
      <c r="H35" s="787"/>
      <c r="I35" s="787"/>
    </row>
    <row r="36" spans="3:9">
      <c r="C36" s="787"/>
      <c r="D36" s="787"/>
      <c r="E36" s="787"/>
      <c r="F36" s="787"/>
      <c r="G36" s="787"/>
      <c r="H36" s="787"/>
      <c r="I36" s="787"/>
    </row>
    <row r="37" spans="3:9">
      <c r="C37" s="787"/>
      <c r="D37" s="787"/>
      <c r="E37" s="787"/>
      <c r="F37" s="787"/>
      <c r="G37" s="787"/>
      <c r="H37" s="787"/>
      <c r="I37" s="787"/>
    </row>
    <row r="38" spans="3:9">
      <c r="C38" s="787"/>
      <c r="D38" s="787"/>
      <c r="E38" s="787"/>
      <c r="F38" s="787"/>
      <c r="G38" s="787"/>
      <c r="H38" s="787"/>
      <c r="I38" s="787"/>
    </row>
    <row r="39" spans="3:9">
      <c r="C39" s="787"/>
      <c r="D39" s="787"/>
      <c r="E39" s="787"/>
      <c r="F39" s="787"/>
      <c r="G39" s="787"/>
      <c r="H39" s="787"/>
      <c r="I39" s="787"/>
    </row>
    <row r="40" spans="3:9">
      <c r="C40" s="787"/>
      <c r="D40" s="787"/>
      <c r="E40" s="787"/>
      <c r="F40" s="787"/>
      <c r="G40" s="787"/>
      <c r="H40" s="787"/>
      <c r="I40" s="787"/>
    </row>
    <row r="41" spans="3:9">
      <c r="C41" s="787"/>
      <c r="D41" s="787"/>
      <c r="E41" s="787"/>
      <c r="F41" s="787"/>
      <c r="G41" s="787"/>
      <c r="H41" s="787"/>
      <c r="I41" s="787"/>
    </row>
    <row r="42" spans="3:9">
      <c r="C42" s="787"/>
      <c r="D42" s="787"/>
      <c r="E42" s="787"/>
      <c r="F42" s="787"/>
      <c r="G42" s="787"/>
      <c r="H42" s="787"/>
      <c r="I42" s="787"/>
    </row>
    <row r="43" spans="3:9">
      <c r="C43" s="787"/>
      <c r="D43" s="787"/>
      <c r="E43" s="787"/>
      <c r="F43" s="787"/>
      <c r="G43" s="787"/>
      <c r="H43" s="787"/>
      <c r="I43" s="787"/>
    </row>
    <row r="44" spans="3:9">
      <c r="C44" s="787"/>
      <c r="D44" s="787"/>
      <c r="E44" s="787"/>
      <c r="F44" s="787"/>
      <c r="G44" s="787"/>
      <c r="H44" s="787"/>
      <c r="I44" s="787"/>
    </row>
    <row r="45" spans="3:9">
      <c r="C45" s="787"/>
      <c r="D45" s="787"/>
      <c r="E45" s="787"/>
      <c r="F45" s="787"/>
      <c r="G45" s="787"/>
      <c r="H45" s="787"/>
      <c r="I45" s="787"/>
    </row>
    <row r="46" spans="3:9">
      <c r="C46" s="787"/>
      <c r="D46" s="787"/>
      <c r="E46" s="787"/>
      <c r="F46" s="787"/>
      <c r="G46" s="787"/>
      <c r="H46" s="787"/>
      <c r="I46" s="787"/>
    </row>
    <row r="47" spans="3:9">
      <c r="C47" s="787"/>
      <c r="D47" s="787"/>
      <c r="E47" s="787"/>
      <c r="F47" s="787"/>
      <c r="G47" s="787"/>
      <c r="H47" s="787"/>
      <c r="I47" s="787"/>
    </row>
    <row r="48" spans="3:9">
      <c r="C48" s="787"/>
      <c r="D48" s="787"/>
      <c r="E48" s="787"/>
      <c r="F48" s="787"/>
      <c r="G48" s="787"/>
      <c r="H48" s="787"/>
      <c r="I48" s="787"/>
    </row>
    <row r="49" spans="3:9">
      <c r="C49" s="787"/>
      <c r="D49" s="787"/>
      <c r="E49" s="787"/>
      <c r="F49" s="787"/>
      <c r="G49" s="787"/>
      <c r="H49" s="787"/>
      <c r="I49" s="787"/>
    </row>
    <row r="50" spans="3:9">
      <c r="C50" s="787"/>
      <c r="D50" s="787"/>
      <c r="E50" s="787"/>
      <c r="F50" s="787"/>
      <c r="G50" s="787"/>
      <c r="H50" s="787"/>
      <c r="I50" s="787"/>
    </row>
    <row r="51" spans="3:9">
      <c r="C51" s="787"/>
      <c r="D51" s="787"/>
      <c r="E51" s="787"/>
      <c r="F51" s="787"/>
      <c r="G51" s="787"/>
      <c r="H51" s="787"/>
      <c r="I51" s="787"/>
    </row>
    <row r="52" spans="3:9">
      <c r="C52" s="787"/>
      <c r="D52" s="787"/>
      <c r="E52" s="787"/>
      <c r="F52" s="787"/>
      <c r="G52" s="787"/>
      <c r="H52" s="787"/>
      <c r="I52" s="787"/>
    </row>
    <row r="53" spans="3:9">
      <c r="C53" s="787"/>
      <c r="D53" s="787"/>
      <c r="E53" s="787"/>
      <c r="F53" s="787"/>
      <c r="G53" s="787"/>
      <c r="H53" s="787"/>
      <c r="I53" s="787"/>
    </row>
    <row r="54" spans="3:9">
      <c r="C54" s="787"/>
      <c r="D54" s="787"/>
      <c r="E54" s="787"/>
      <c r="F54" s="787"/>
      <c r="G54" s="787"/>
      <c r="H54" s="787"/>
      <c r="I54" s="787"/>
    </row>
    <row r="55" spans="3:9">
      <c r="C55" s="787"/>
      <c r="D55" s="787"/>
      <c r="E55" s="787"/>
      <c r="F55" s="787"/>
      <c r="G55" s="787"/>
      <c r="H55" s="787"/>
      <c r="I55" s="787"/>
    </row>
    <row r="56" spans="3:9">
      <c r="C56" s="787"/>
      <c r="D56" s="787"/>
      <c r="E56" s="787"/>
      <c r="F56" s="787"/>
      <c r="G56" s="787"/>
      <c r="H56" s="787"/>
      <c r="I56" s="787"/>
    </row>
    <row r="57" spans="3:9">
      <c r="C57" s="787"/>
      <c r="D57" s="787"/>
      <c r="E57" s="787"/>
      <c r="F57" s="787"/>
      <c r="G57" s="787"/>
      <c r="H57" s="787"/>
      <c r="I57" s="787"/>
    </row>
    <row r="58" spans="3:9">
      <c r="C58" s="787"/>
      <c r="D58" s="787"/>
      <c r="E58" s="787"/>
      <c r="F58" s="787"/>
      <c r="G58" s="787"/>
      <c r="H58" s="787"/>
      <c r="I58" s="787"/>
    </row>
    <row r="59" spans="3:9">
      <c r="C59" s="787"/>
      <c r="D59" s="787"/>
      <c r="E59" s="787"/>
      <c r="F59" s="787"/>
      <c r="G59" s="787"/>
      <c r="H59" s="787"/>
      <c r="I59" s="787"/>
    </row>
    <row r="60" spans="3:9">
      <c r="C60" s="787"/>
      <c r="D60" s="787"/>
      <c r="E60" s="787"/>
      <c r="F60" s="787"/>
      <c r="G60" s="787"/>
      <c r="H60" s="787"/>
      <c r="I60" s="787"/>
    </row>
    <row r="61" spans="3:9">
      <c r="C61" s="787"/>
      <c r="D61" s="787"/>
      <c r="E61" s="787"/>
      <c r="F61" s="787"/>
      <c r="G61" s="787"/>
      <c r="H61" s="787"/>
      <c r="I61" s="787"/>
    </row>
    <row r="62" spans="3:9">
      <c r="C62" s="787"/>
      <c r="D62" s="787"/>
      <c r="E62" s="787"/>
      <c r="F62" s="787"/>
      <c r="G62" s="787"/>
      <c r="H62" s="787"/>
      <c r="I62" s="787"/>
    </row>
    <row r="63" spans="3:9">
      <c r="C63" s="787"/>
      <c r="D63" s="787"/>
      <c r="E63" s="787"/>
      <c r="F63" s="787"/>
      <c r="G63" s="787"/>
      <c r="H63" s="787"/>
      <c r="I63" s="787"/>
    </row>
    <row r="64" spans="3:9">
      <c r="C64" s="787"/>
      <c r="D64" s="787"/>
      <c r="E64" s="787"/>
      <c r="F64" s="787"/>
      <c r="G64" s="787"/>
      <c r="H64" s="787"/>
      <c r="I64" s="787"/>
    </row>
    <row r="65" spans="3:9">
      <c r="C65" s="787"/>
      <c r="D65" s="787"/>
      <c r="E65" s="787"/>
      <c r="F65" s="787"/>
      <c r="G65" s="787"/>
      <c r="H65" s="787"/>
      <c r="I65" s="787"/>
    </row>
  </sheetData>
  <mergeCells count="2">
    <mergeCell ref="B5:I5"/>
    <mergeCell ref="B27:I27"/>
  </mergeCells>
  <hyperlinks>
    <hyperlink ref="A1" location="INDICE!A1" display="Indice"/>
  </hyperlinks>
  <printOptions horizontalCentered="1"/>
  <pageMargins left="0.23" right="0.21" top="0.19685039370078741" bottom="0.19685039370078741" header="0.15748031496062992" footer="0"/>
  <pageSetup paperSize="9" scale="81" orientation="portrait" r:id="rId1"/>
  <headerFooter scaleWithDoc="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E213"/>
  <sheetViews>
    <sheetView showGridLines="0" zoomScale="85" zoomScaleNormal="85" zoomScaleSheetLayoutView="85" workbookViewId="0"/>
  </sheetViews>
  <sheetFormatPr baseColWidth="10" defaultColWidth="11.42578125" defaultRowHeight="12.75"/>
  <cols>
    <col min="1" max="1" width="6.85546875" style="9" customWidth="1"/>
    <col min="2" max="2" width="66.42578125" style="3" customWidth="1"/>
    <col min="3" max="3" width="18.5703125" style="3" customWidth="1"/>
    <col min="4" max="4" width="17.42578125" style="149" bestFit="1" customWidth="1"/>
    <col min="5" max="5" width="11.42578125" style="149"/>
    <col min="6" max="16384" width="11.42578125" style="3"/>
  </cols>
  <sheetData>
    <row r="1" spans="1:5" ht="14.25">
      <c r="A1" s="1" t="s">
        <v>216</v>
      </c>
      <c r="B1" s="133"/>
      <c r="C1" s="9"/>
      <c r="D1" s="3"/>
      <c r="E1" s="3"/>
    </row>
    <row r="2" spans="1:5" ht="15">
      <c r="A2" s="1"/>
      <c r="B2" s="4" t="s">
        <v>696</v>
      </c>
      <c r="C2" s="134"/>
      <c r="D2" s="3"/>
      <c r="E2" s="3"/>
    </row>
    <row r="3" spans="1:5" ht="15">
      <c r="A3" s="133"/>
      <c r="B3" s="4" t="s">
        <v>299</v>
      </c>
      <c r="C3" s="9"/>
      <c r="D3" s="3"/>
      <c r="E3" s="3"/>
    </row>
    <row r="4" spans="1:5" s="138" customFormat="1" ht="12">
      <c r="A4" s="135"/>
      <c r="B4" s="136"/>
      <c r="C4" s="137"/>
    </row>
    <row r="5" spans="1:5" s="138" customFormat="1" ht="12">
      <c r="A5" s="135"/>
      <c r="B5" s="135"/>
      <c r="C5" s="135"/>
    </row>
    <row r="6" spans="1:5" ht="16.5">
      <c r="B6" s="1249" t="s">
        <v>644</v>
      </c>
      <c r="C6" s="1249"/>
      <c r="D6" s="3"/>
      <c r="E6" s="3"/>
    </row>
    <row r="7" spans="1:5" ht="15.75">
      <c r="B7" s="1250" t="s">
        <v>614</v>
      </c>
      <c r="C7" s="1250"/>
      <c r="D7" s="3"/>
      <c r="E7" s="3"/>
    </row>
    <row r="8" spans="1:5" s="138" customFormat="1" ht="12">
      <c r="A8" s="135"/>
      <c r="B8" s="135"/>
      <c r="C8" s="135"/>
    </row>
    <row r="9" spans="1:5" s="138" customFormat="1" ht="12">
      <c r="A9" s="135"/>
      <c r="B9" s="137"/>
      <c r="C9" s="137"/>
    </row>
    <row r="10" spans="1:5" ht="13.5" thickBot="1">
      <c r="B10" s="59" t="s">
        <v>868</v>
      </c>
      <c r="C10" s="9"/>
      <c r="D10" s="3"/>
      <c r="E10" s="3"/>
    </row>
    <row r="11" spans="1:5" ht="15.75" thickTop="1" thickBot="1">
      <c r="B11" s="69"/>
      <c r="C11" s="70" t="s">
        <v>269</v>
      </c>
      <c r="D11" s="3"/>
      <c r="E11" s="3"/>
    </row>
    <row r="12" spans="1:5" ht="13.5" thickTop="1">
      <c r="B12" s="16"/>
      <c r="C12" s="139"/>
      <c r="D12" s="3"/>
      <c r="E12" s="3"/>
    </row>
    <row r="13" spans="1:5" ht="15.75">
      <c r="B13" s="13" t="s">
        <v>625</v>
      </c>
      <c r="C13" s="79">
        <f>+C16+C45</f>
        <v>342620088.04056275</v>
      </c>
      <c r="D13" s="15"/>
      <c r="E13" s="15"/>
    </row>
    <row r="14" spans="1:5" ht="13.5" thickBot="1">
      <c r="B14" s="35"/>
      <c r="C14" s="140"/>
      <c r="D14" s="3"/>
      <c r="E14" s="63"/>
    </row>
    <row r="15" spans="1:5" ht="13.5" thickTop="1">
      <c r="B15" s="26"/>
      <c r="C15" s="141"/>
      <c r="D15" s="3"/>
      <c r="E15" s="63"/>
    </row>
    <row r="16" spans="1:5" ht="15.75">
      <c r="A16" s="3"/>
      <c r="B16" s="13" t="s">
        <v>340</v>
      </c>
      <c r="C16" s="83">
        <f>+C18+C29+C34+C39</f>
        <v>331799632.96528113</v>
      </c>
      <c r="D16" s="15"/>
      <c r="E16" s="3"/>
    </row>
    <row r="17" spans="1:5">
      <c r="A17" s="3"/>
      <c r="B17" s="26"/>
      <c r="C17" s="142"/>
      <c r="D17" s="15"/>
      <c r="E17" s="3"/>
    </row>
    <row r="18" spans="1:5" ht="14.25">
      <c r="A18" s="3"/>
      <c r="B18" s="143" t="s">
        <v>87</v>
      </c>
      <c r="C18" s="144">
        <f>SUM(C20:C27)</f>
        <v>305352629.33195442</v>
      </c>
      <c r="D18" s="15"/>
      <c r="E18" s="3"/>
    </row>
    <row r="19" spans="1:5">
      <c r="A19" s="3"/>
      <c r="B19" s="26"/>
      <c r="C19" s="145"/>
      <c r="D19" s="15"/>
      <c r="E19" s="3"/>
    </row>
    <row r="20" spans="1:5">
      <c r="A20" s="3"/>
      <c r="B20" s="22" t="s">
        <v>88</v>
      </c>
      <c r="C20" s="99">
        <v>223538489.85921568</v>
      </c>
      <c r="D20" s="15"/>
      <c r="E20" s="3"/>
    </row>
    <row r="21" spans="1:5">
      <c r="A21" s="3"/>
      <c r="B21" s="22" t="s">
        <v>501</v>
      </c>
      <c r="C21" s="99">
        <v>711511.65047191153</v>
      </c>
      <c r="D21" s="15"/>
      <c r="E21" s="3"/>
    </row>
    <row r="22" spans="1:5">
      <c r="A22" s="3"/>
      <c r="B22" s="22" t="s">
        <v>89</v>
      </c>
      <c r="C22" s="99">
        <v>66295378.818699419</v>
      </c>
      <c r="D22" s="15"/>
      <c r="E22" s="3"/>
    </row>
    <row r="23" spans="1:5">
      <c r="A23" s="3"/>
      <c r="B23" s="22" t="s">
        <v>90</v>
      </c>
      <c r="C23" s="99">
        <v>4550717.2316965163</v>
      </c>
      <c r="D23" s="15"/>
      <c r="E23" s="3"/>
    </row>
    <row r="24" spans="1:5">
      <c r="A24" s="3"/>
      <c r="B24" s="22" t="s">
        <v>91</v>
      </c>
      <c r="C24" s="99">
        <v>1670006.4389779421</v>
      </c>
      <c r="D24" s="15"/>
      <c r="E24" s="3"/>
    </row>
    <row r="25" spans="1:5">
      <c r="A25" s="3"/>
      <c r="B25" s="22" t="s">
        <v>92</v>
      </c>
      <c r="C25" s="99">
        <v>5246366.5366891176</v>
      </c>
      <c r="D25" s="15"/>
      <c r="E25" s="3"/>
    </row>
    <row r="26" spans="1:5">
      <c r="A26" s="3"/>
      <c r="B26" s="22" t="s">
        <v>93</v>
      </c>
      <c r="C26" s="99">
        <v>2981473.7331077727</v>
      </c>
      <c r="D26" s="15"/>
      <c r="E26" s="3"/>
    </row>
    <row r="27" spans="1:5">
      <c r="A27" s="3"/>
      <c r="B27" s="22" t="s">
        <v>83</v>
      </c>
      <c r="C27" s="99">
        <v>358685.06309612456</v>
      </c>
      <c r="D27" s="15"/>
      <c r="E27" s="3"/>
    </row>
    <row r="28" spans="1:5">
      <c r="A28" s="3"/>
      <c r="B28" s="26"/>
      <c r="C28" s="146"/>
      <c r="D28" s="15"/>
      <c r="E28" s="3"/>
    </row>
    <row r="29" spans="1:5" ht="14.25">
      <c r="A29" s="3"/>
      <c r="B29" s="143" t="s">
        <v>894</v>
      </c>
      <c r="C29" s="147">
        <f>SUM(C31:C32)</f>
        <v>23888216.415144797</v>
      </c>
      <c r="D29" s="15"/>
      <c r="E29" s="3"/>
    </row>
    <row r="30" spans="1:5">
      <c r="A30" s="3"/>
      <c r="B30" s="148"/>
      <c r="C30" s="145"/>
      <c r="D30" s="15"/>
      <c r="E30" s="3"/>
    </row>
    <row r="31" spans="1:5">
      <c r="A31" s="3"/>
      <c r="B31" s="22" t="s">
        <v>92</v>
      </c>
      <c r="C31" s="99">
        <v>5115200.7270876588</v>
      </c>
      <c r="D31" s="15"/>
      <c r="E31" s="3"/>
    </row>
    <row r="32" spans="1:5">
      <c r="B32" s="22" t="s">
        <v>93</v>
      </c>
      <c r="C32" s="99">
        <v>18773015.68805714</v>
      </c>
      <c r="D32" s="15"/>
    </row>
    <row r="33" spans="1:5">
      <c r="B33" s="26"/>
      <c r="C33" s="116"/>
      <c r="D33" s="15"/>
    </row>
    <row r="34" spans="1:5" ht="14.25">
      <c r="A34" s="3"/>
      <c r="B34" s="143" t="s">
        <v>708</v>
      </c>
      <c r="C34" s="147">
        <f>+C36+C37</f>
        <v>105086.82118610787</v>
      </c>
      <c r="D34" s="15"/>
      <c r="E34" s="3"/>
    </row>
    <row r="35" spans="1:5">
      <c r="A35" s="3"/>
      <c r="B35" s="148"/>
      <c r="C35" s="145"/>
      <c r="D35" s="15"/>
      <c r="E35" s="3"/>
    </row>
    <row r="36" spans="1:5">
      <c r="A36" s="3"/>
      <c r="B36" s="22" t="s">
        <v>373</v>
      </c>
      <c r="C36" s="150">
        <v>96586.671749658301</v>
      </c>
      <c r="D36" s="15"/>
      <c r="E36" s="3"/>
    </row>
    <row r="37" spans="1:5">
      <c r="A37" s="3"/>
      <c r="B37" s="22" t="s">
        <v>709</v>
      </c>
      <c r="C37" s="119">
        <v>8500.1494364495757</v>
      </c>
      <c r="D37" s="15"/>
      <c r="E37" s="3"/>
    </row>
    <row r="38" spans="1:5">
      <c r="A38" s="3"/>
      <c r="B38" s="151"/>
      <c r="C38" s="146"/>
      <c r="D38" s="15"/>
      <c r="E38" s="3"/>
    </row>
    <row r="39" spans="1:5" ht="14.25">
      <c r="A39" s="3"/>
      <c r="B39" s="143" t="s">
        <v>710</v>
      </c>
      <c r="C39" s="147">
        <f>+C41+C42+C43</f>
        <v>2453700.3969958001</v>
      </c>
      <c r="D39" s="15"/>
      <c r="E39" s="3"/>
    </row>
    <row r="40" spans="1:5">
      <c r="A40" s="3"/>
      <c r="B40" s="148"/>
      <c r="C40" s="145"/>
      <c r="D40" s="15"/>
      <c r="E40" s="3"/>
    </row>
    <row r="41" spans="1:5">
      <c r="A41" s="3"/>
      <c r="B41" s="22" t="s">
        <v>373</v>
      </c>
      <c r="C41" s="99">
        <v>1064015.4654120645</v>
      </c>
      <c r="D41" s="15"/>
      <c r="E41" s="3"/>
    </row>
    <row r="42" spans="1:5">
      <c r="A42" s="3"/>
      <c r="B42" s="22" t="s">
        <v>504</v>
      </c>
      <c r="C42" s="99">
        <v>868960.07238301693</v>
      </c>
      <c r="D42" s="15"/>
      <c r="E42" s="3"/>
    </row>
    <row r="43" spans="1:5">
      <c r="A43" s="3"/>
      <c r="B43" s="22" t="s">
        <v>711</v>
      </c>
      <c r="C43" s="99">
        <v>520724.8592007187</v>
      </c>
      <c r="D43" s="15"/>
      <c r="E43" s="3"/>
    </row>
    <row r="44" spans="1:5">
      <c r="A44" s="3"/>
      <c r="B44" s="151"/>
      <c r="C44" s="146"/>
      <c r="D44" s="15"/>
      <c r="E44" s="3"/>
    </row>
    <row r="45" spans="1:5" ht="15.75">
      <c r="A45" s="3"/>
      <c r="B45" s="78" t="s">
        <v>341</v>
      </c>
      <c r="C45" s="152">
        <f>SUM(C47:C50)</f>
        <v>10820455.075281639</v>
      </c>
      <c r="D45" s="15"/>
      <c r="E45" s="3"/>
    </row>
    <row r="46" spans="1:5" ht="15.75">
      <c r="A46" s="3"/>
      <c r="B46" s="153"/>
      <c r="C46" s="154"/>
      <c r="D46" s="15"/>
      <c r="E46" s="3"/>
    </row>
    <row r="47" spans="1:5">
      <c r="A47" s="3"/>
      <c r="B47" s="22" t="s">
        <v>344</v>
      </c>
      <c r="C47" s="99">
        <v>1726713.0525717256</v>
      </c>
      <c r="D47" s="15"/>
      <c r="E47" s="3"/>
    </row>
    <row r="48" spans="1:5">
      <c r="A48" s="3"/>
      <c r="B48" s="22" t="s">
        <v>502</v>
      </c>
      <c r="C48" s="99">
        <v>2013272.6977099134</v>
      </c>
      <c r="D48" s="15"/>
      <c r="E48" s="3"/>
    </row>
    <row r="49" spans="1:5">
      <c r="A49" s="3"/>
      <c r="B49" s="22" t="s">
        <v>591</v>
      </c>
      <c r="C49" s="99">
        <v>7080469.3250000002</v>
      </c>
      <c r="D49" s="15"/>
      <c r="E49" s="3"/>
    </row>
    <row r="50" spans="1:5" ht="13.5" thickBot="1">
      <c r="A50" s="3"/>
      <c r="B50" s="155"/>
      <c r="C50" s="156"/>
      <c r="D50" s="157"/>
    </row>
    <row r="51" spans="1:5" ht="13.5" thickTop="1">
      <c r="A51" s="3"/>
      <c r="B51" s="158"/>
      <c r="C51" s="159"/>
      <c r="D51" s="3"/>
    </row>
    <row r="52" spans="1:5">
      <c r="A52" s="3"/>
      <c r="B52" s="160" t="s">
        <v>588</v>
      </c>
      <c r="C52" s="161"/>
      <c r="D52" s="3"/>
    </row>
    <row r="53" spans="1:5">
      <c r="A53" s="3"/>
      <c r="B53" s="1248" t="s">
        <v>712</v>
      </c>
      <c r="C53" s="1248"/>
      <c r="D53" s="1248"/>
    </row>
    <row r="54" spans="1:5">
      <c r="A54" s="3"/>
      <c r="B54" s="131" t="s">
        <v>713</v>
      </c>
      <c r="C54" s="131"/>
      <c r="D54" s="3"/>
    </row>
    <row r="55" spans="1:5" ht="24.95" customHeight="1">
      <c r="A55" s="3"/>
      <c r="B55" s="1252" t="s">
        <v>706</v>
      </c>
      <c r="C55" s="1252"/>
      <c r="D55" s="3"/>
    </row>
    <row r="56" spans="1:5" s="9" customFormat="1" ht="26.45" customHeight="1">
      <c r="B56" s="1253" t="s">
        <v>707</v>
      </c>
      <c r="C56" s="1253"/>
      <c r="D56" s="3"/>
      <c r="E56" s="149"/>
    </row>
    <row r="57" spans="1:5" s="9" customFormat="1">
      <c r="B57" s="162"/>
      <c r="C57" s="162"/>
      <c r="D57" s="3"/>
      <c r="E57" s="149"/>
    </row>
    <row r="58" spans="1:5" s="9" customFormat="1">
      <c r="B58" s="1251"/>
      <c r="C58" s="1251"/>
      <c r="D58" s="3"/>
      <c r="E58" s="149"/>
    </row>
    <row r="59" spans="1:5" s="9" customFormat="1">
      <c r="B59" s="1251"/>
      <c r="C59" s="1251"/>
      <c r="D59" s="3"/>
      <c r="E59" s="149"/>
    </row>
    <row r="60" spans="1:5" s="9" customFormat="1">
      <c r="D60" s="3"/>
      <c r="E60" s="149"/>
    </row>
    <row r="61" spans="1:5" s="9" customFormat="1">
      <c r="C61" s="10"/>
      <c r="D61" s="3"/>
      <c r="E61" s="149"/>
    </row>
    <row r="62" spans="1:5" s="9" customFormat="1">
      <c r="C62" s="10"/>
      <c r="D62" s="3"/>
      <c r="E62" s="149"/>
    </row>
    <row r="63" spans="1:5" s="9" customFormat="1">
      <c r="D63" s="3"/>
      <c r="E63" s="149"/>
    </row>
    <row r="64" spans="1:5" s="9" customFormat="1">
      <c r="D64" s="3"/>
      <c r="E64" s="149"/>
    </row>
    <row r="65" spans="4:5" s="9" customFormat="1">
      <c r="D65" s="3"/>
      <c r="E65" s="149"/>
    </row>
    <row r="66" spans="4:5" s="9" customFormat="1">
      <c r="D66" s="3"/>
      <c r="E66" s="149"/>
    </row>
    <row r="67" spans="4:5" s="9" customFormat="1">
      <c r="D67" s="3"/>
      <c r="E67" s="149"/>
    </row>
    <row r="68" spans="4:5" s="9" customFormat="1">
      <c r="D68" s="3"/>
      <c r="E68" s="149"/>
    </row>
    <row r="69" spans="4:5" s="9" customFormat="1">
      <c r="D69" s="3"/>
      <c r="E69" s="149"/>
    </row>
    <row r="70" spans="4:5" s="9" customFormat="1">
      <c r="D70" s="3"/>
      <c r="E70" s="149"/>
    </row>
    <row r="71" spans="4:5" s="9" customFormat="1">
      <c r="D71" s="3"/>
      <c r="E71" s="149"/>
    </row>
    <row r="72" spans="4:5" s="9" customFormat="1">
      <c r="D72" s="3"/>
      <c r="E72" s="149"/>
    </row>
    <row r="73" spans="4:5" s="9" customFormat="1">
      <c r="D73" s="3"/>
      <c r="E73" s="149"/>
    </row>
    <row r="74" spans="4:5" s="9" customFormat="1">
      <c r="D74" s="3"/>
      <c r="E74" s="149"/>
    </row>
    <row r="75" spans="4:5" s="9" customFormat="1">
      <c r="D75" s="3"/>
      <c r="E75" s="149"/>
    </row>
    <row r="76" spans="4:5" s="9" customFormat="1">
      <c r="D76" s="3"/>
      <c r="E76" s="149"/>
    </row>
    <row r="77" spans="4:5" s="9" customFormat="1">
      <c r="D77" s="3"/>
      <c r="E77" s="149"/>
    </row>
    <row r="78" spans="4:5" s="9" customFormat="1">
      <c r="D78" s="149"/>
      <c r="E78" s="149"/>
    </row>
    <row r="79" spans="4:5" s="9" customFormat="1">
      <c r="D79" s="149"/>
      <c r="E79" s="149"/>
    </row>
    <row r="80" spans="4:5" s="9" customFormat="1">
      <c r="D80" s="149"/>
      <c r="E80" s="149"/>
    </row>
    <row r="81" spans="4:5" s="9" customFormat="1">
      <c r="D81" s="149"/>
      <c r="E81" s="149"/>
    </row>
    <row r="82" spans="4:5" s="9" customFormat="1">
      <c r="D82" s="149"/>
      <c r="E82" s="149"/>
    </row>
    <row r="83" spans="4:5" s="9" customFormat="1">
      <c r="D83" s="149"/>
      <c r="E83" s="149"/>
    </row>
    <row r="84" spans="4:5" s="9" customFormat="1">
      <c r="D84" s="149"/>
      <c r="E84" s="149"/>
    </row>
    <row r="85" spans="4:5" s="9" customFormat="1">
      <c r="D85" s="149"/>
      <c r="E85" s="149"/>
    </row>
    <row r="86" spans="4:5" s="9" customFormat="1">
      <c r="D86" s="149"/>
      <c r="E86" s="149"/>
    </row>
    <row r="87" spans="4:5" s="9" customFormat="1">
      <c r="D87" s="149"/>
      <c r="E87" s="149"/>
    </row>
    <row r="88" spans="4:5" s="9" customFormat="1">
      <c r="D88" s="149"/>
      <c r="E88" s="149"/>
    </row>
    <row r="89" spans="4:5" s="9" customFormat="1">
      <c r="D89" s="149"/>
      <c r="E89" s="149"/>
    </row>
    <row r="90" spans="4:5" s="9" customFormat="1">
      <c r="D90" s="149"/>
      <c r="E90" s="149"/>
    </row>
    <row r="91" spans="4:5" s="9" customFormat="1">
      <c r="D91" s="149"/>
      <c r="E91" s="149"/>
    </row>
    <row r="92" spans="4:5" s="9" customFormat="1">
      <c r="D92" s="149"/>
      <c r="E92" s="149"/>
    </row>
    <row r="93" spans="4:5" s="9" customFormat="1">
      <c r="D93" s="149"/>
      <c r="E93" s="149"/>
    </row>
    <row r="94" spans="4:5" s="9" customFormat="1">
      <c r="D94" s="149"/>
      <c r="E94" s="149"/>
    </row>
    <row r="95" spans="4:5" s="9" customFormat="1">
      <c r="D95" s="149"/>
      <c r="E95" s="149"/>
    </row>
    <row r="96" spans="4:5" s="9" customFormat="1">
      <c r="D96" s="149"/>
      <c r="E96" s="149"/>
    </row>
    <row r="97" spans="4:5" s="9" customFormat="1">
      <c r="D97" s="149"/>
      <c r="E97" s="149"/>
    </row>
    <row r="98" spans="4:5" s="9" customFormat="1">
      <c r="D98" s="149"/>
      <c r="E98" s="149"/>
    </row>
    <row r="99" spans="4:5" s="9" customFormat="1">
      <c r="D99" s="149"/>
      <c r="E99" s="149"/>
    </row>
    <row r="100" spans="4:5" s="9" customFormat="1">
      <c r="D100" s="149"/>
      <c r="E100" s="149"/>
    </row>
    <row r="101" spans="4:5" s="9" customFormat="1">
      <c r="D101" s="149"/>
      <c r="E101" s="149"/>
    </row>
    <row r="102" spans="4:5" s="9" customFormat="1">
      <c r="D102" s="149"/>
      <c r="E102" s="149"/>
    </row>
    <row r="103" spans="4:5" s="9" customFormat="1">
      <c r="D103" s="149"/>
      <c r="E103" s="149"/>
    </row>
    <row r="104" spans="4:5" s="9" customFormat="1">
      <c r="D104" s="149"/>
      <c r="E104" s="149"/>
    </row>
    <row r="105" spans="4:5" s="9" customFormat="1">
      <c r="D105" s="149"/>
      <c r="E105" s="149"/>
    </row>
    <row r="106" spans="4:5" s="9" customFormat="1">
      <c r="D106" s="149"/>
      <c r="E106" s="149"/>
    </row>
    <row r="107" spans="4:5" s="9" customFormat="1">
      <c r="D107" s="149"/>
      <c r="E107" s="149"/>
    </row>
    <row r="108" spans="4:5" s="9" customFormat="1">
      <c r="D108" s="149"/>
      <c r="E108" s="149"/>
    </row>
    <row r="109" spans="4:5" s="9" customFormat="1">
      <c r="D109" s="149"/>
      <c r="E109" s="149"/>
    </row>
    <row r="110" spans="4:5" s="9" customFormat="1">
      <c r="D110" s="149"/>
      <c r="E110" s="149"/>
    </row>
    <row r="111" spans="4:5" s="9" customFormat="1">
      <c r="D111" s="149"/>
      <c r="E111" s="149"/>
    </row>
    <row r="112" spans="4:5" s="9" customFormat="1">
      <c r="D112" s="149"/>
      <c r="E112" s="149"/>
    </row>
    <row r="113" spans="4:5" s="9" customFormat="1">
      <c r="D113" s="149"/>
      <c r="E113" s="149"/>
    </row>
    <row r="114" spans="4:5" s="9" customFormat="1">
      <c r="D114" s="149"/>
      <c r="E114" s="149"/>
    </row>
    <row r="115" spans="4:5" s="9" customFormat="1">
      <c r="D115" s="149"/>
      <c r="E115" s="149"/>
    </row>
    <row r="116" spans="4:5" s="9" customFormat="1">
      <c r="D116" s="149"/>
      <c r="E116" s="149"/>
    </row>
    <row r="117" spans="4:5" s="9" customFormat="1">
      <c r="D117" s="149"/>
      <c r="E117" s="149"/>
    </row>
    <row r="118" spans="4:5" s="9" customFormat="1">
      <c r="D118" s="149"/>
      <c r="E118" s="149"/>
    </row>
    <row r="119" spans="4:5" s="9" customFormat="1">
      <c r="D119" s="149"/>
      <c r="E119" s="149"/>
    </row>
    <row r="120" spans="4:5" s="9" customFormat="1">
      <c r="D120" s="149"/>
      <c r="E120" s="149"/>
    </row>
    <row r="121" spans="4:5" s="9" customFormat="1">
      <c r="D121" s="149"/>
      <c r="E121" s="149"/>
    </row>
    <row r="122" spans="4:5" s="9" customFormat="1">
      <c r="D122" s="149"/>
      <c r="E122" s="149"/>
    </row>
    <row r="123" spans="4:5" s="9" customFormat="1">
      <c r="D123" s="149"/>
      <c r="E123" s="149"/>
    </row>
    <row r="124" spans="4:5" s="9" customFormat="1">
      <c r="D124" s="149"/>
      <c r="E124" s="149"/>
    </row>
    <row r="125" spans="4:5" s="9" customFormat="1">
      <c r="D125" s="149"/>
      <c r="E125" s="149"/>
    </row>
    <row r="126" spans="4:5" s="9" customFormat="1">
      <c r="D126" s="149"/>
      <c r="E126" s="149"/>
    </row>
    <row r="127" spans="4:5" s="9" customFormat="1">
      <c r="D127" s="149"/>
      <c r="E127" s="149"/>
    </row>
    <row r="128" spans="4:5" s="9" customFormat="1">
      <c r="D128" s="149"/>
      <c r="E128" s="149"/>
    </row>
    <row r="129" spans="4:5" s="9" customFormat="1">
      <c r="D129" s="149"/>
      <c r="E129" s="149"/>
    </row>
    <row r="130" spans="4:5" s="9" customFormat="1">
      <c r="D130" s="149"/>
      <c r="E130" s="149"/>
    </row>
    <row r="131" spans="4:5" s="9" customFormat="1">
      <c r="D131" s="149"/>
      <c r="E131" s="149"/>
    </row>
    <row r="132" spans="4:5" s="9" customFormat="1">
      <c r="D132" s="149"/>
      <c r="E132" s="149"/>
    </row>
    <row r="133" spans="4:5" s="9" customFormat="1">
      <c r="D133" s="149"/>
      <c r="E133" s="149"/>
    </row>
    <row r="134" spans="4:5" s="9" customFormat="1">
      <c r="D134" s="149"/>
      <c r="E134" s="149"/>
    </row>
    <row r="135" spans="4:5" s="9" customFormat="1">
      <c r="D135" s="149"/>
      <c r="E135" s="149"/>
    </row>
    <row r="136" spans="4:5" s="9" customFormat="1">
      <c r="D136" s="149"/>
      <c r="E136" s="149"/>
    </row>
    <row r="137" spans="4:5" s="9" customFormat="1">
      <c r="D137" s="149"/>
      <c r="E137" s="149"/>
    </row>
    <row r="138" spans="4:5" s="9" customFormat="1">
      <c r="D138" s="149"/>
      <c r="E138" s="149"/>
    </row>
    <row r="139" spans="4:5" s="9" customFormat="1">
      <c r="D139" s="149"/>
      <c r="E139" s="149"/>
    </row>
    <row r="140" spans="4:5" s="9" customFormat="1">
      <c r="D140" s="149"/>
      <c r="E140" s="149"/>
    </row>
    <row r="141" spans="4:5" s="9" customFormat="1">
      <c r="D141" s="149"/>
      <c r="E141" s="149"/>
    </row>
    <row r="142" spans="4:5" s="9" customFormat="1">
      <c r="D142" s="149"/>
      <c r="E142" s="149"/>
    </row>
    <row r="143" spans="4:5" s="9" customFormat="1">
      <c r="D143" s="149"/>
      <c r="E143" s="149"/>
    </row>
    <row r="144" spans="4:5" s="9" customFormat="1">
      <c r="D144" s="149"/>
      <c r="E144" s="149"/>
    </row>
    <row r="145" spans="4:5" s="9" customFormat="1">
      <c r="D145" s="149"/>
      <c r="E145" s="149"/>
    </row>
    <row r="146" spans="4:5" s="9" customFormat="1">
      <c r="D146" s="149"/>
      <c r="E146" s="149"/>
    </row>
    <row r="147" spans="4:5" s="9" customFormat="1">
      <c r="D147" s="149"/>
      <c r="E147" s="149"/>
    </row>
    <row r="148" spans="4:5" s="9" customFormat="1">
      <c r="D148" s="149"/>
      <c r="E148" s="149"/>
    </row>
    <row r="149" spans="4:5" s="9" customFormat="1">
      <c r="D149" s="149"/>
      <c r="E149" s="149"/>
    </row>
    <row r="150" spans="4:5" s="9" customFormat="1">
      <c r="D150" s="149"/>
      <c r="E150" s="149"/>
    </row>
    <row r="151" spans="4:5" s="9" customFormat="1">
      <c r="D151" s="149"/>
      <c r="E151" s="149"/>
    </row>
    <row r="152" spans="4:5" s="9" customFormat="1">
      <c r="D152" s="149"/>
      <c r="E152" s="149"/>
    </row>
    <row r="153" spans="4:5" s="9" customFormat="1">
      <c r="D153" s="149"/>
      <c r="E153" s="149"/>
    </row>
    <row r="154" spans="4:5" s="9" customFormat="1">
      <c r="D154" s="149"/>
      <c r="E154" s="149"/>
    </row>
    <row r="155" spans="4:5" s="9" customFormat="1">
      <c r="D155" s="149"/>
      <c r="E155" s="149"/>
    </row>
    <row r="156" spans="4:5" s="9" customFormat="1">
      <c r="D156" s="149"/>
      <c r="E156" s="149"/>
    </row>
    <row r="157" spans="4:5" s="9" customFormat="1">
      <c r="D157" s="149"/>
      <c r="E157" s="149"/>
    </row>
    <row r="158" spans="4:5" s="9" customFormat="1">
      <c r="D158" s="149"/>
      <c r="E158" s="149"/>
    </row>
    <row r="159" spans="4:5" s="9" customFormat="1">
      <c r="D159" s="149"/>
      <c r="E159" s="149"/>
    </row>
    <row r="160" spans="4:5" s="9" customFormat="1">
      <c r="D160" s="149"/>
      <c r="E160" s="149"/>
    </row>
    <row r="161" spans="4:5" s="9" customFormat="1">
      <c r="D161" s="149"/>
      <c r="E161" s="149"/>
    </row>
    <row r="162" spans="4:5" s="9" customFormat="1">
      <c r="D162" s="149"/>
      <c r="E162" s="149"/>
    </row>
    <row r="163" spans="4:5" s="9" customFormat="1">
      <c r="D163" s="149"/>
      <c r="E163" s="149"/>
    </row>
    <row r="164" spans="4:5" s="9" customFormat="1">
      <c r="D164" s="149"/>
      <c r="E164" s="149"/>
    </row>
    <row r="165" spans="4:5" s="9" customFormat="1">
      <c r="D165" s="149"/>
      <c r="E165" s="149"/>
    </row>
    <row r="166" spans="4:5" s="9" customFormat="1">
      <c r="D166" s="149"/>
      <c r="E166" s="149"/>
    </row>
    <row r="167" spans="4:5" s="9" customFormat="1">
      <c r="D167" s="149"/>
      <c r="E167" s="149"/>
    </row>
    <row r="168" spans="4:5" s="9" customFormat="1">
      <c r="D168" s="149"/>
      <c r="E168" s="149"/>
    </row>
    <row r="169" spans="4:5" s="9" customFormat="1">
      <c r="D169" s="149"/>
      <c r="E169" s="149"/>
    </row>
    <row r="170" spans="4:5" s="9" customFormat="1">
      <c r="D170" s="149"/>
      <c r="E170" s="149"/>
    </row>
    <row r="171" spans="4:5" s="9" customFormat="1">
      <c r="D171" s="149"/>
      <c r="E171" s="149"/>
    </row>
    <row r="172" spans="4:5" s="9" customFormat="1">
      <c r="D172" s="149"/>
      <c r="E172" s="149"/>
    </row>
    <row r="173" spans="4:5" s="9" customFormat="1">
      <c r="D173" s="149"/>
      <c r="E173" s="149"/>
    </row>
    <row r="174" spans="4:5" s="9" customFormat="1">
      <c r="D174" s="149"/>
      <c r="E174" s="149"/>
    </row>
    <row r="175" spans="4:5" s="9" customFormat="1">
      <c r="D175" s="149"/>
      <c r="E175" s="149"/>
    </row>
    <row r="176" spans="4:5" s="9" customFormat="1">
      <c r="D176" s="149"/>
      <c r="E176" s="149"/>
    </row>
    <row r="177" spans="4:5" s="9" customFormat="1">
      <c r="D177" s="149"/>
      <c r="E177" s="149"/>
    </row>
    <row r="178" spans="4:5" s="9" customFormat="1">
      <c r="D178" s="149"/>
      <c r="E178" s="149"/>
    </row>
    <row r="179" spans="4:5" s="9" customFormat="1">
      <c r="D179" s="149"/>
      <c r="E179" s="149"/>
    </row>
    <row r="180" spans="4:5" s="9" customFormat="1">
      <c r="D180" s="149"/>
      <c r="E180" s="149"/>
    </row>
    <row r="181" spans="4:5" s="9" customFormat="1">
      <c r="D181" s="149"/>
      <c r="E181" s="149"/>
    </row>
    <row r="182" spans="4:5" s="9" customFormat="1">
      <c r="D182" s="149"/>
      <c r="E182" s="149"/>
    </row>
    <row r="183" spans="4:5" s="9" customFormat="1">
      <c r="D183" s="149"/>
      <c r="E183" s="149"/>
    </row>
    <row r="184" spans="4:5" s="9" customFormat="1">
      <c r="D184" s="149"/>
      <c r="E184" s="149"/>
    </row>
    <row r="185" spans="4:5" s="9" customFormat="1">
      <c r="D185" s="149"/>
      <c r="E185" s="149"/>
    </row>
    <row r="186" spans="4:5" s="9" customFormat="1">
      <c r="D186" s="149"/>
      <c r="E186" s="149"/>
    </row>
    <row r="187" spans="4:5" s="9" customFormat="1">
      <c r="D187" s="149"/>
      <c r="E187" s="149"/>
    </row>
    <row r="188" spans="4:5" s="9" customFormat="1">
      <c r="D188" s="149"/>
      <c r="E188" s="149"/>
    </row>
    <row r="189" spans="4:5" s="9" customFormat="1">
      <c r="D189" s="149"/>
      <c r="E189" s="149"/>
    </row>
    <row r="190" spans="4:5" s="9" customFormat="1">
      <c r="D190" s="149"/>
      <c r="E190" s="149"/>
    </row>
    <row r="191" spans="4:5" s="9" customFormat="1">
      <c r="D191" s="149"/>
      <c r="E191" s="149"/>
    </row>
    <row r="192" spans="4:5" s="9" customFormat="1">
      <c r="D192" s="149"/>
      <c r="E192" s="149"/>
    </row>
    <row r="193" spans="4:5" s="9" customFormat="1">
      <c r="D193" s="149"/>
      <c r="E193" s="149"/>
    </row>
    <row r="194" spans="4:5" s="9" customFormat="1">
      <c r="D194" s="149"/>
      <c r="E194" s="149"/>
    </row>
    <row r="195" spans="4:5" s="9" customFormat="1">
      <c r="D195" s="149"/>
      <c r="E195" s="149"/>
    </row>
    <row r="196" spans="4:5" s="9" customFormat="1">
      <c r="D196" s="149"/>
      <c r="E196" s="149"/>
    </row>
    <row r="197" spans="4:5" s="9" customFormat="1">
      <c r="D197" s="149"/>
      <c r="E197" s="149"/>
    </row>
    <row r="198" spans="4:5" s="9" customFormat="1">
      <c r="D198" s="149"/>
      <c r="E198" s="149"/>
    </row>
    <row r="199" spans="4:5" s="9" customFormat="1">
      <c r="D199" s="149"/>
      <c r="E199" s="149"/>
    </row>
    <row r="200" spans="4:5" s="9" customFormat="1">
      <c r="D200" s="149"/>
      <c r="E200" s="149"/>
    </row>
    <row r="201" spans="4:5" s="9" customFormat="1">
      <c r="D201" s="149"/>
      <c r="E201" s="149"/>
    </row>
    <row r="202" spans="4:5" s="9" customFormat="1">
      <c r="D202" s="149"/>
      <c r="E202" s="149"/>
    </row>
    <row r="203" spans="4:5" s="9" customFormat="1">
      <c r="D203" s="149"/>
      <c r="E203" s="149"/>
    </row>
    <row r="204" spans="4:5" s="9" customFormat="1">
      <c r="D204" s="149"/>
      <c r="E204" s="149"/>
    </row>
    <row r="205" spans="4:5" s="9" customFormat="1">
      <c r="D205" s="149"/>
      <c r="E205" s="149"/>
    </row>
    <row r="206" spans="4:5" s="9" customFormat="1">
      <c r="D206" s="149"/>
      <c r="E206" s="149"/>
    </row>
    <row r="207" spans="4:5" s="9" customFormat="1">
      <c r="D207" s="149"/>
      <c r="E207" s="149"/>
    </row>
    <row r="208" spans="4:5" s="9" customFormat="1">
      <c r="D208" s="149"/>
      <c r="E208" s="149"/>
    </row>
    <row r="209" spans="2:5" s="9" customFormat="1">
      <c r="D209" s="149"/>
      <c r="E209" s="149"/>
    </row>
    <row r="210" spans="2:5" s="9" customFormat="1">
      <c r="D210" s="149"/>
      <c r="E210" s="149"/>
    </row>
    <row r="211" spans="2:5" s="9" customFormat="1">
      <c r="B211" s="3"/>
      <c r="C211" s="3"/>
      <c r="D211" s="149"/>
      <c r="E211" s="149"/>
    </row>
    <row r="212" spans="2:5" s="9" customFormat="1">
      <c r="B212" s="3"/>
      <c r="C212" s="3"/>
      <c r="D212" s="149"/>
      <c r="E212" s="149"/>
    </row>
    <row r="213" spans="2:5" s="9" customFormat="1">
      <c r="B213" s="3"/>
      <c r="C213" s="3"/>
      <c r="D213" s="149"/>
      <c r="E213" s="149"/>
    </row>
  </sheetData>
  <mergeCells count="7">
    <mergeCell ref="B59:C59"/>
    <mergeCell ref="B6:C6"/>
    <mergeCell ref="B7:C7"/>
    <mergeCell ref="B53:D53"/>
    <mergeCell ref="B55:C55"/>
    <mergeCell ref="B56:C56"/>
    <mergeCell ref="B58:C58"/>
  </mergeCells>
  <hyperlinks>
    <hyperlink ref="A1" location="INDICE!A1" display="Indice"/>
  </hyperlinks>
  <printOptions horizontalCentered="1"/>
  <pageMargins left="0.39370078740157483" right="0.39370078740157483" top="0.19685039370078741" bottom="0.19685039370078741" header="0.15748031496062992" footer="0"/>
  <pageSetup paperSize="9" orientation="portrait" horizontalDpi="4294967294" verticalDpi="4294967294" r:id="rId1"/>
  <headerFooter scaleWithDoc="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fitToPage="1"/>
  </sheetPr>
  <dimension ref="A1:P66"/>
  <sheetViews>
    <sheetView showGridLines="0" zoomScaleNormal="100" zoomScaleSheetLayoutView="85" workbookViewId="0"/>
  </sheetViews>
  <sheetFormatPr baseColWidth="10" defaultColWidth="11.42578125" defaultRowHeight="12.75"/>
  <cols>
    <col min="1" max="1" width="6.5703125" style="9" bestFit="1" customWidth="1"/>
    <col min="2" max="2" width="25.42578125" style="9" customWidth="1"/>
    <col min="3" max="3" width="81.5703125" style="9" customWidth="1"/>
    <col min="4" max="16" width="11.140625" style="9" customWidth="1"/>
    <col min="17" max="16384" width="11.42578125" style="9"/>
  </cols>
  <sheetData>
    <row r="1" spans="1:14">
      <c r="A1" s="1182" t="s">
        <v>216</v>
      </c>
    </row>
    <row r="2" spans="1:14" ht="15">
      <c r="B2" s="4" t="str">
        <f>+INDICE!B2</f>
        <v>MINISTERIO DE ECONOMÍA</v>
      </c>
      <c r="C2" s="1183"/>
      <c r="D2" s="1184"/>
      <c r="E2" s="1184"/>
      <c r="F2" s="1184"/>
      <c r="G2" s="1184"/>
      <c r="H2" s="1184"/>
      <c r="I2" s="1184"/>
      <c r="J2" s="1184"/>
      <c r="K2" s="1183"/>
      <c r="L2" s="1183"/>
      <c r="M2" s="1183"/>
      <c r="N2" s="1183"/>
    </row>
    <row r="3" spans="1:14" ht="15">
      <c r="B3" s="4" t="str">
        <f>+INDICE!B3</f>
        <v>SECRETARÍA DE FINANZAS</v>
      </c>
      <c r="C3" s="1183"/>
      <c r="D3" s="1184"/>
      <c r="E3" s="1184"/>
      <c r="F3" s="1184"/>
      <c r="G3" s="1184"/>
      <c r="H3" s="1184"/>
      <c r="I3" s="1184"/>
      <c r="J3" s="1184"/>
      <c r="K3" s="1183"/>
      <c r="L3" s="1183"/>
      <c r="M3" s="1183"/>
      <c r="N3" s="1183"/>
    </row>
    <row r="4" spans="1:14" ht="15">
      <c r="B4" s="310"/>
      <c r="C4" s="1183"/>
      <c r="D4" s="1184"/>
      <c r="E4" s="1184"/>
      <c r="F4" s="1184"/>
      <c r="G4" s="1184"/>
      <c r="H4" s="1184"/>
      <c r="I4" s="1184"/>
      <c r="J4" s="1184"/>
      <c r="K4" s="1183"/>
      <c r="L4" s="1183"/>
      <c r="M4" s="1183"/>
      <c r="N4" s="1183"/>
    </row>
    <row r="5" spans="1:14" ht="15">
      <c r="B5" s="1183"/>
      <c r="C5" s="312"/>
      <c r="D5" s="1184"/>
      <c r="E5" s="1184"/>
      <c r="F5" s="1184"/>
      <c r="G5" s="1184"/>
      <c r="H5" s="1184"/>
      <c r="I5" s="1184"/>
      <c r="J5" s="1184"/>
      <c r="K5" s="1183"/>
      <c r="L5" s="1183"/>
      <c r="M5" s="1183"/>
      <c r="N5" s="1183"/>
    </row>
    <row r="6" spans="1:14" ht="16.5">
      <c r="B6" s="1249" t="s">
        <v>660</v>
      </c>
      <c r="C6" s="1249"/>
      <c r="D6" s="1249"/>
      <c r="E6" s="1249"/>
      <c r="F6" s="1249"/>
      <c r="G6" s="1249"/>
      <c r="H6" s="1249"/>
      <c r="I6" s="1249"/>
      <c r="J6" s="1249"/>
      <c r="K6" s="1249"/>
      <c r="L6" s="1249"/>
      <c r="M6" s="1249"/>
      <c r="N6" s="1249"/>
    </row>
    <row r="7" spans="1:14" s="1185" customFormat="1" ht="13.5" thickBot="1">
      <c r="A7" s="9"/>
      <c r="B7" s="1183"/>
      <c r="C7" s="1183"/>
      <c r="D7" s="1184"/>
      <c r="E7" s="1184"/>
      <c r="F7" s="1184"/>
      <c r="G7" s="1184"/>
      <c r="H7" s="1184"/>
      <c r="I7" s="1184"/>
      <c r="J7" s="1184"/>
      <c r="K7" s="1183"/>
      <c r="L7" s="1183"/>
      <c r="M7" s="1183"/>
      <c r="N7" s="1183"/>
    </row>
    <row r="8" spans="1:14" s="1186" customFormat="1" ht="13.5" thickBot="1">
      <c r="B8" s="1187"/>
      <c r="C8" s="1188" t="s">
        <v>527</v>
      </c>
      <c r="D8" s="1189">
        <v>2000</v>
      </c>
      <c r="E8" s="1189">
        <v>2001</v>
      </c>
      <c r="F8" s="1188">
        <v>2002</v>
      </c>
      <c r="G8" s="1189">
        <v>2003</v>
      </c>
      <c r="H8" s="1190">
        <v>2004</v>
      </c>
      <c r="I8" s="1189" t="s">
        <v>528</v>
      </c>
      <c r="J8" s="1189" t="s">
        <v>529</v>
      </c>
      <c r="K8" s="1189" t="s">
        <v>530</v>
      </c>
      <c r="L8" s="1189" t="s">
        <v>531</v>
      </c>
      <c r="M8" s="1189" t="s">
        <v>532</v>
      </c>
      <c r="N8" s="1191" t="s">
        <v>545</v>
      </c>
    </row>
    <row r="9" spans="1:14" s="1186" customFormat="1">
      <c r="B9" s="1423" t="s">
        <v>589</v>
      </c>
      <c r="C9" s="1192" t="s">
        <v>631</v>
      </c>
      <c r="D9" s="1193">
        <v>0.45653868000787612</v>
      </c>
      <c r="E9" s="1193">
        <v>0.5367464329045557</v>
      </c>
      <c r="F9" s="1193">
        <v>1.6665327778232204</v>
      </c>
      <c r="G9" s="1193">
        <v>1.3916783577803526</v>
      </c>
      <c r="H9" s="1193">
        <v>1.1800291877305504</v>
      </c>
      <c r="I9" s="1193">
        <v>0.67976659279741058</v>
      </c>
      <c r="J9" s="1193">
        <v>0.59066390851541961</v>
      </c>
      <c r="K9" s="1193">
        <v>0.51434886320254025</v>
      </c>
      <c r="L9" s="1193">
        <v>0.44468298014696622</v>
      </c>
      <c r="M9" s="1193">
        <v>0.45539395465060262</v>
      </c>
      <c r="N9" s="1194">
        <v>0.39973209090089568</v>
      </c>
    </row>
    <row r="10" spans="1:14">
      <c r="B10" s="1424"/>
      <c r="C10" s="1195" t="s">
        <v>633</v>
      </c>
      <c r="D10" s="1194">
        <v>0.45653868000787612</v>
      </c>
      <c r="E10" s="1194">
        <v>0.5367464329045557</v>
      </c>
      <c r="F10" s="1194">
        <v>1.6665871638753542</v>
      </c>
      <c r="G10" s="1194">
        <v>1.3919965661366318</v>
      </c>
      <c r="H10" s="1194">
        <v>1.1808397745855408</v>
      </c>
      <c r="I10" s="1194">
        <v>0.80506900797125647</v>
      </c>
      <c r="J10" s="1194">
        <v>0.70619715404234296</v>
      </c>
      <c r="K10" s="1194">
        <v>0.62093275743288956</v>
      </c>
      <c r="L10" s="1194">
        <v>0.53787363497327956</v>
      </c>
      <c r="M10" s="1194">
        <v>0.55445229319448963</v>
      </c>
      <c r="N10" s="1194">
        <v>0.43456502048388052</v>
      </c>
    </row>
    <row r="11" spans="1:14">
      <c r="B11" s="1424"/>
      <c r="C11" s="1196" t="s">
        <v>634</v>
      </c>
      <c r="D11" s="1194">
        <v>0.28640309792788549</v>
      </c>
      <c r="E11" s="1194">
        <v>0.31471996131772745</v>
      </c>
      <c r="F11" s="1194">
        <v>0.95289241185538076</v>
      </c>
      <c r="G11" s="1194">
        <v>0.79169901149841071</v>
      </c>
      <c r="H11" s="1194">
        <v>0.68548498968461324</v>
      </c>
      <c r="I11" s="1194">
        <v>0.31794322937721653</v>
      </c>
      <c r="J11" s="1194">
        <v>0.24057488007116307</v>
      </c>
      <c r="K11" s="1194">
        <v>0.21812313388886428</v>
      </c>
      <c r="L11" s="1194">
        <v>0.16734890219782483</v>
      </c>
      <c r="M11" s="1194">
        <v>0.16749954290919669</v>
      </c>
      <c r="N11" s="1194">
        <v>0.14630241912760761</v>
      </c>
    </row>
    <row r="12" spans="1:14">
      <c r="B12" s="1424"/>
      <c r="C12" s="1196" t="s">
        <v>533</v>
      </c>
      <c r="D12" s="1194">
        <v>3.3975626159198857E-2</v>
      </c>
      <c r="E12" s="1194">
        <v>3.7866485392177976E-2</v>
      </c>
      <c r="F12" s="1197" t="s">
        <v>534</v>
      </c>
      <c r="G12" s="1197" t="s">
        <v>534</v>
      </c>
      <c r="H12" s="1197" t="s">
        <v>534</v>
      </c>
      <c r="I12" s="1194">
        <v>1.7583568727096852E-2</v>
      </c>
      <c r="J12" s="1194">
        <v>1.6121987890988433E-2</v>
      </c>
      <c r="K12" s="1194">
        <v>1.8308654388032832E-2</v>
      </c>
      <c r="L12" s="1194">
        <v>1.5547306380980295E-2</v>
      </c>
      <c r="M12" s="1194">
        <v>1.9565772362269238E-2</v>
      </c>
      <c r="N12" s="1194">
        <v>1.3267691136204223E-2</v>
      </c>
    </row>
    <row r="13" spans="1:14" ht="13.5" thickBot="1">
      <c r="A13" s="1198"/>
      <c r="B13" s="1424"/>
      <c r="C13" s="1199" t="s">
        <v>535</v>
      </c>
      <c r="D13" s="1200">
        <v>0.11427189550116214</v>
      </c>
      <c r="E13" s="1200">
        <v>0.15277522444577518</v>
      </c>
      <c r="F13" s="1201" t="s">
        <v>534</v>
      </c>
      <c r="G13" s="1201" t="s">
        <v>534</v>
      </c>
      <c r="H13" s="1201" t="s">
        <v>534</v>
      </c>
      <c r="I13" s="1200">
        <v>0.10832680660533268</v>
      </c>
      <c r="J13" s="1200">
        <v>9.5564732187314969E-2</v>
      </c>
      <c r="K13" s="1200">
        <v>9.2030796651011285E-2</v>
      </c>
      <c r="L13" s="1200">
        <v>7.2794750215272278E-2</v>
      </c>
      <c r="M13" s="1200">
        <v>9.0493109515155712E-2</v>
      </c>
      <c r="N13" s="1194">
        <v>8.0739249235689314E-2</v>
      </c>
    </row>
    <row r="14" spans="1:14">
      <c r="B14" s="1425" t="s">
        <v>632</v>
      </c>
      <c r="C14" s="1202" t="s">
        <v>536</v>
      </c>
      <c r="D14" s="1193">
        <v>0.94328323699421968</v>
      </c>
      <c r="E14" s="1193">
        <v>0.96935280331710838</v>
      </c>
      <c r="F14" s="1193">
        <v>0.79085988468628654</v>
      </c>
      <c r="G14" s="1193">
        <v>0.75785934842924907</v>
      </c>
      <c r="H14" s="1193">
        <v>0.75607435597189698</v>
      </c>
      <c r="I14" s="1193">
        <v>0.51441262274911592</v>
      </c>
      <c r="J14" s="1193">
        <v>0.52057780215761562</v>
      </c>
      <c r="K14" s="1193">
        <v>0.5275675635739614</v>
      </c>
      <c r="L14" s="1193">
        <v>0.52513721201127406</v>
      </c>
      <c r="M14" s="1193">
        <v>0.540555321459538</v>
      </c>
      <c r="N14" s="1193">
        <v>0.58772450633933981</v>
      </c>
    </row>
    <row r="15" spans="1:14">
      <c r="B15" s="1426"/>
      <c r="C15" s="1196" t="s">
        <v>537</v>
      </c>
      <c r="D15" s="1194" t="s">
        <v>538</v>
      </c>
      <c r="E15" s="1194" t="s">
        <v>538</v>
      </c>
      <c r="F15" s="1194">
        <v>0.19224335700261252</v>
      </c>
      <c r="G15" s="1194">
        <v>0.2182700967436571</v>
      </c>
      <c r="H15" s="1194">
        <v>0.20972122690887063</v>
      </c>
      <c r="I15" s="1194">
        <v>0.41483509434438703</v>
      </c>
      <c r="J15" s="1194">
        <v>0.41252068091243599</v>
      </c>
      <c r="K15" s="1194">
        <v>0.39348652753315028</v>
      </c>
      <c r="L15" s="1194">
        <v>0.36607115248102284</v>
      </c>
      <c r="M15" s="1194">
        <v>0.2544166312726967</v>
      </c>
      <c r="N15" s="1194">
        <v>0.2315864995524104</v>
      </c>
    </row>
    <row r="16" spans="1:14">
      <c r="B16" s="1426"/>
      <c r="C16" s="1196" t="s">
        <v>533</v>
      </c>
      <c r="D16" s="1194">
        <v>7.4420038535645466E-2</v>
      </c>
      <c r="E16" s="1194">
        <v>7.0548182662839243E-2</v>
      </c>
      <c r="F16" s="1194" t="s">
        <v>534</v>
      </c>
      <c r="G16" s="1194" t="s">
        <v>534</v>
      </c>
      <c r="H16" s="1194" t="s">
        <v>534</v>
      </c>
      <c r="I16" s="1194">
        <v>2.6073814214318092E-2</v>
      </c>
      <c r="J16" s="1194">
        <v>2.7568896863141654E-2</v>
      </c>
      <c r="K16" s="1194">
        <v>3.6033971333142296E-2</v>
      </c>
      <c r="L16" s="1194">
        <v>3.5470702462452534E-2</v>
      </c>
      <c r="M16" s="1194">
        <v>4.3675042067342712E-2</v>
      </c>
      <c r="N16" s="1194">
        <v>3.3743422787631455E-2</v>
      </c>
    </row>
    <row r="17" spans="2:14">
      <c r="B17" s="1426"/>
      <c r="C17" s="1196" t="s">
        <v>539</v>
      </c>
      <c r="D17" s="1194">
        <v>0.3756146435452794</v>
      </c>
      <c r="E17" s="1194">
        <v>0.32128246730734561</v>
      </c>
      <c r="F17" s="1194">
        <v>0.34779766496267339</v>
      </c>
      <c r="G17" s="1194">
        <v>0.3186308511590441</v>
      </c>
      <c r="H17" s="1194">
        <v>0.30481034626965542</v>
      </c>
      <c r="I17" s="1194">
        <v>0.35747947410370895</v>
      </c>
      <c r="J17" s="1194">
        <v>0.34739074785152679</v>
      </c>
      <c r="K17" s="1194">
        <v>0.26351821582856338</v>
      </c>
      <c r="L17" s="1194">
        <v>0.27015239951978381</v>
      </c>
      <c r="M17" s="1194">
        <v>0.29244703121351284</v>
      </c>
      <c r="N17" s="1194">
        <v>0.30929623271647155</v>
      </c>
    </row>
    <row r="18" spans="2:14">
      <c r="B18" s="1426"/>
      <c r="C18" s="1196" t="s">
        <v>634</v>
      </c>
      <c r="D18" s="1194">
        <v>0.62733588734024581</v>
      </c>
      <c r="E18" s="1194">
        <v>0.58634756008465361</v>
      </c>
      <c r="F18" s="1194">
        <v>0.57267564726725462</v>
      </c>
      <c r="G18" s="1194">
        <v>0.57061422982737964</v>
      </c>
      <c r="H18" s="1194">
        <v>0.58353436180323159</v>
      </c>
      <c r="I18" s="1194">
        <v>0.47146246715586915</v>
      </c>
      <c r="J18" s="1194">
        <v>0.41138846795005724</v>
      </c>
      <c r="K18" s="1194">
        <v>0.42929658220999334</v>
      </c>
      <c r="L18" s="1194">
        <v>0.38180138567631383</v>
      </c>
      <c r="M18" s="1194">
        <v>0.37389526204493173</v>
      </c>
      <c r="N18" s="1194">
        <v>0.37208767771243773</v>
      </c>
    </row>
    <row r="19" spans="2:14" ht="13.5" thickBot="1">
      <c r="B19" s="1427"/>
      <c r="C19" s="1199" t="s">
        <v>540</v>
      </c>
      <c r="D19" s="1200">
        <v>0.27917533718689785</v>
      </c>
      <c r="E19" s="1200">
        <v>0.28954667110426979</v>
      </c>
      <c r="F19" s="1200">
        <v>0.26063906284728122</v>
      </c>
      <c r="G19" s="1200">
        <v>0.22986776156806588</v>
      </c>
      <c r="H19" s="1200">
        <v>0.22361680327868852</v>
      </c>
      <c r="I19" s="1200">
        <v>0.25351627243631375</v>
      </c>
      <c r="J19" s="1200">
        <v>0.1802849225932015</v>
      </c>
      <c r="K19" s="1200">
        <v>0.19495425649236081</v>
      </c>
      <c r="L19" s="1200">
        <v>0.22174797512369521</v>
      </c>
      <c r="M19" s="1200">
        <v>0.21216527236975175</v>
      </c>
      <c r="N19" s="1200">
        <v>0.20616250713902631</v>
      </c>
    </row>
    <row r="20" spans="2:14" ht="13.5" thickBot="1">
      <c r="B20" s="1183"/>
      <c r="C20" s="1183"/>
      <c r="D20" s="1203"/>
      <c r="E20" s="1203"/>
      <c r="F20" s="1203"/>
      <c r="G20" s="1203"/>
      <c r="H20" s="1203"/>
      <c r="I20" s="1203"/>
      <c r="J20" s="1203"/>
      <c r="K20" s="1203"/>
      <c r="L20" s="1203"/>
      <c r="M20" s="1203"/>
      <c r="N20" s="1203"/>
    </row>
    <row r="21" spans="2:14" ht="13.5" thickBot="1">
      <c r="B21" s="701"/>
      <c r="C21" s="1189" t="s">
        <v>541</v>
      </c>
      <c r="D21" s="1204">
        <v>7.5579654541892509</v>
      </c>
      <c r="E21" s="1204">
        <v>8.3135209604408598</v>
      </c>
      <c r="F21" s="1204">
        <v>6.0521724308630498</v>
      </c>
      <c r="G21" s="1204">
        <v>6.9111481018413796</v>
      </c>
      <c r="H21" s="1204">
        <v>7.7966542771101901</v>
      </c>
      <c r="I21" s="1204">
        <v>12.2871375597783</v>
      </c>
      <c r="J21" s="1204">
        <v>12.933632371774999</v>
      </c>
      <c r="K21" s="1204">
        <v>12.553687757525061</v>
      </c>
      <c r="L21" s="1204">
        <v>11.736460250710392</v>
      </c>
      <c r="M21" s="1204">
        <v>11.122211739269501</v>
      </c>
      <c r="N21" s="1204">
        <v>11.033628289397774</v>
      </c>
    </row>
    <row r="22" spans="2:14" ht="13.5" thickBot="1">
      <c r="B22" s="1183"/>
      <c r="C22" s="1183"/>
      <c r="D22" s="1203"/>
      <c r="E22" s="1203"/>
      <c r="F22" s="1203"/>
      <c r="G22" s="1203"/>
      <c r="H22" s="1203"/>
      <c r="I22" s="1203"/>
      <c r="J22" s="1203"/>
      <c r="K22" s="1203"/>
      <c r="L22" s="1203"/>
      <c r="M22" s="1203"/>
      <c r="N22" s="1203"/>
    </row>
    <row r="23" spans="2:14">
      <c r="B23" s="1421" t="s">
        <v>542</v>
      </c>
      <c r="C23" s="1205" t="s">
        <v>536</v>
      </c>
      <c r="D23" s="1193">
        <v>6.5188340399253057</v>
      </c>
      <c r="E23" s="1193">
        <v>7.0635610347615199</v>
      </c>
      <c r="F23" s="1193">
        <v>11.548396334478809</v>
      </c>
      <c r="G23" s="1193">
        <v>9.5956512500885331</v>
      </c>
      <c r="H23" s="1193">
        <v>7.3620075333401198</v>
      </c>
      <c r="I23" s="1193">
        <v>2.3676318695017273</v>
      </c>
      <c r="J23" s="1193">
        <v>2.2216811811343136</v>
      </c>
      <c r="K23" s="1193">
        <v>1.6535459112959112</v>
      </c>
      <c r="L23" s="1193">
        <v>1.6525880877851069</v>
      </c>
      <c r="M23" s="1193">
        <v>1.657935490973754</v>
      </c>
      <c r="N23" s="1193">
        <v>1.8506645181073711</v>
      </c>
    </row>
    <row r="24" spans="2:14" ht="13.5" thickBot="1">
      <c r="B24" s="1422"/>
      <c r="C24" s="1206" t="s">
        <v>634</v>
      </c>
      <c r="D24" s="1200">
        <v>4.3353876931933639</v>
      </c>
      <c r="E24" s="1200">
        <v>4.272646413223975</v>
      </c>
      <c r="F24" s="1200">
        <v>8.3623982879974221</v>
      </c>
      <c r="G24" s="1200">
        <v>7.2248434476790848</v>
      </c>
      <c r="H24" s="1200">
        <v>5.6819601585824593</v>
      </c>
      <c r="I24" s="1200">
        <v>2.1699497896196709</v>
      </c>
      <c r="J24" s="1200">
        <v>1.7556914904788705</v>
      </c>
      <c r="K24" s="1200">
        <v>1.3457836330992634</v>
      </c>
      <c r="L24" s="1200">
        <v>1.201517684963525</v>
      </c>
      <c r="M24" s="1200">
        <v>1.1467615407051481</v>
      </c>
      <c r="N24" s="1200">
        <v>1.17165347487001</v>
      </c>
    </row>
    <row r="25" spans="2:14" ht="13.5" thickBot="1">
      <c r="B25" s="1183"/>
      <c r="C25" s="1207"/>
      <c r="D25" s="1208"/>
      <c r="E25" s="1208"/>
      <c r="F25" s="1208"/>
      <c r="G25" s="1208"/>
      <c r="H25" s="1208"/>
      <c r="I25" s="1208"/>
      <c r="J25" s="1208"/>
      <c r="K25" s="1208"/>
      <c r="L25" s="1208"/>
      <c r="M25" s="1208"/>
      <c r="N25" s="1208"/>
    </row>
    <row r="26" spans="2:14">
      <c r="B26" s="1421" t="s">
        <v>543</v>
      </c>
      <c r="C26" s="1205" t="s">
        <v>536</v>
      </c>
      <c r="D26" s="1193">
        <v>3.9131910701060839</v>
      </c>
      <c r="E26" s="1193">
        <v>4.485181504498879</v>
      </c>
      <c r="F26" s="1193">
        <v>4.1508609320680456</v>
      </c>
      <c r="G26" s="1193">
        <v>3.9339738486063935</v>
      </c>
      <c r="H26" s="1193">
        <v>3.6281998281370225</v>
      </c>
      <c r="I26" s="1193">
        <v>1.4137442430817435</v>
      </c>
      <c r="J26" s="1193">
        <v>1.3052991976530279</v>
      </c>
      <c r="K26" s="1193">
        <v>1.1547411045370128</v>
      </c>
      <c r="L26" s="1193">
        <v>0.9396120205617996</v>
      </c>
      <c r="M26" s="1193">
        <v>1.1988462502454251</v>
      </c>
      <c r="N26" s="1193">
        <v>1.1905500072777522</v>
      </c>
    </row>
    <row r="27" spans="2:14" ht="13.5" thickBot="1">
      <c r="B27" s="1422"/>
      <c r="C27" s="1206" t="s">
        <v>635</v>
      </c>
      <c r="D27" s="1200">
        <v>2.602490000903058</v>
      </c>
      <c r="E27" s="1200">
        <v>2.7130217426517427</v>
      </c>
      <c r="F27" s="1200">
        <v>3.0057119055056889</v>
      </c>
      <c r="G27" s="1200">
        <v>2.9620027283903778</v>
      </c>
      <c r="H27" s="1200">
        <v>2.8002262667472704</v>
      </c>
      <c r="I27" s="1200">
        <v>1.2957056636920774</v>
      </c>
      <c r="J27" s="1200">
        <v>1.0315169629068868</v>
      </c>
      <c r="K27" s="1200">
        <v>0.93964535301768026</v>
      </c>
      <c r="L27" s="1200">
        <v>0.68314559145905096</v>
      </c>
      <c r="M27" s="1200">
        <v>0.82922675064705831</v>
      </c>
      <c r="N27" s="1200">
        <v>0.75373577693343974</v>
      </c>
    </row>
    <row r="28" spans="2:14" ht="13.5" thickBot="1">
      <c r="B28" s="1183"/>
      <c r="C28" s="1209"/>
      <c r="D28" s="1203"/>
      <c r="E28" s="1203"/>
      <c r="F28" s="1203"/>
      <c r="G28" s="1203"/>
      <c r="H28" s="1203"/>
      <c r="I28" s="1203"/>
      <c r="J28" s="1203"/>
      <c r="K28" s="1203"/>
      <c r="L28" s="1203"/>
      <c r="M28" s="1203"/>
      <c r="N28" s="1203"/>
    </row>
    <row r="29" spans="2:14">
      <c r="B29" s="1421" t="s">
        <v>544</v>
      </c>
      <c r="C29" s="1205" t="s">
        <v>533</v>
      </c>
      <c r="D29" s="1193">
        <v>0.19665014590525423</v>
      </c>
      <c r="E29" s="1193">
        <v>0.22409333716017968</v>
      </c>
      <c r="F29" s="1193" t="s">
        <v>534</v>
      </c>
      <c r="G29" s="1193" t="s">
        <v>534</v>
      </c>
      <c r="H29" s="1193" t="s">
        <v>534</v>
      </c>
      <c r="I29" s="1193">
        <v>8.5894279811038005E-2</v>
      </c>
      <c r="J29" s="1193">
        <v>7.6940849541224335E-2</v>
      </c>
      <c r="K29" s="1193">
        <v>8.2202439171777816E-2</v>
      </c>
      <c r="L29" s="1193">
        <v>6.635319287019209E-2</v>
      </c>
      <c r="M29" s="1193">
        <v>8.0073010739679387E-2</v>
      </c>
      <c r="N29" s="1193">
        <v>5.3786825206429502E-2</v>
      </c>
    </row>
    <row r="30" spans="2:14" ht="13.5" thickBot="1">
      <c r="B30" s="1422"/>
      <c r="C30" s="1206" t="s">
        <v>535</v>
      </c>
      <c r="D30" s="1200">
        <v>0.6614031134519458</v>
      </c>
      <c r="E30" s="1200">
        <v>0.90412166661026561</v>
      </c>
      <c r="F30" s="1200" t="s">
        <v>534</v>
      </c>
      <c r="G30" s="1200" t="s">
        <v>534</v>
      </c>
      <c r="H30" s="1200" t="s">
        <v>534</v>
      </c>
      <c r="I30" s="1200">
        <v>0.52916749620092041</v>
      </c>
      <c r="J30" s="1200">
        <v>0.45607475519700319</v>
      </c>
      <c r="K30" s="1200">
        <v>0.41320109076830108</v>
      </c>
      <c r="L30" s="1200">
        <v>0.31067530172817404</v>
      </c>
      <c r="M30" s="1200">
        <v>0.37034345467738283</v>
      </c>
      <c r="N30" s="1200">
        <v>0.32731451473785067</v>
      </c>
    </row>
    <row r="31" spans="2:14">
      <c r="B31" s="651"/>
      <c r="C31" s="651"/>
      <c r="D31" s="1210"/>
      <c r="E31" s="1210"/>
      <c r="F31" s="1210"/>
      <c r="G31" s="1210"/>
      <c r="H31" s="1210"/>
      <c r="I31" s="1210"/>
      <c r="J31" s="1210"/>
      <c r="K31" s="1183"/>
      <c r="L31" s="1183"/>
      <c r="M31" s="1183"/>
      <c r="N31" s="1183"/>
    </row>
    <row r="32" spans="2:14">
      <c r="C32" s="1183"/>
      <c r="D32" s="1184"/>
      <c r="E32" s="1184"/>
      <c r="F32" s="1184"/>
      <c r="G32" s="1184"/>
      <c r="H32" s="1184"/>
      <c r="I32" s="1184"/>
      <c r="J32" s="1184"/>
      <c r="K32" s="1183"/>
      <c r="L32" s="1183"/>
      <c r="M32" s="1183"/>
      <c r="N32" s="1183"/>
    </row>
    <row r="33" spans="2:16" ht="13.5" thickBot="1">
      <c r="C33" s="1183"/>
      <c r="D33" s="1211"/>
      <c r="E33" s="1211"/>
      <c r="F33" s="1211"/>
      <c r="G33" s="1211"/>
      <c r="H33" s="1211"/>
      <c r="I33" s="1211"/>
      <c r="J33" s="1211"/>
      <c r="K33" s="1211"/>
      <c r="L33" s="1183"/>
      <c r="M33" s="1183"/>
    </row>
    <row r="34" spans="2:16" ht="26.25" thickBot="1">
      <c r="B34" s="1187"/>
      <c r="C34" s="1189" t="s">
        <v>527</v>
      </c>
      <c r="D34" s="1191" t="s">
        <v>546</v>
      </c>
      <c r="E34" s="1191" t="s">
        <v>547</v>
      </c>
      <c r="F34" s="1191" t="s">
        <v>548</v>
      </c>
      <c r="G34" s="1191" t="s">
        <v>549</v>
      </c>
      <c r="H34" s="1191" t="s">
        <v>550</v>
      </c>
      <c r="I34" s="1191" t="s">
        <v>551</v>
      </c>
      <c r="J34" s="1191" t="s">
        <v>554</v>
      </c>
      <c r="K34" s="1191" t="s">
        <v>599</v>
      </c>
      <c r="L34" s="1191" t="s">
        <v>698</v>
      </c>
      <c r="M34" s="1191" t="s">
        <v>819</v>
      </c>
      <c r="N34" s="1191" t="s">
        <v>845</v>
      </c>
      <c r="O34" s="1191" t="s">
        <v>862</v>
      </c>
      <c r="P34" s="1191" t="s">
        <v>893</v>
      </c>
    </row>
    <row r="35" spans="2:16">
      <c r="B35" s="1428" t="s">
        <v>589</v>
      </c>
      <c r="C35" s="1196" t="s">
        <v>631</v>
      </c>
      <c r="D35" s="1194">
        <v>0.3594611560337293</v>
      </c>
      <c r="E35" s="1194">
        <v>0.37423604431624091</v>
      </c>
      <c r="F35" s="1194">
        <v>0.40145853073801563</v>
      </c>
      <c r="G35" s="1194">
        <v>0.41414131986603875</v>
      </c>
      <c r="H35" s="1194">
        <v>0.48639682021472663</v>
      </c>
      <c r="I35" s="1194">
        <v>0.51428943306176322</v>
      </c>
      <c r="J35" s="1194">
        <v>0.56014649484286994</v>
      </c>
      <c r="K35" s="1194">
        <v>0.84460488491979002</v>
      </c>
      <c r="L35" s="1212">
        <v>0.88083078055743858</v>
      </c>
      <c r="M35" s="1212">
        <v>1.0198579232544369</v>
      </c>
      <c r="N35" s="1212">
        <v>1.0054279853041099</v>
      </c>
      <c r="O35" s="1212">
        <v>0.90443359943094859</v>
      </c>
      <c r="P35" s="1212">
        <v>0.81636555279277245</v>
      </c>
    </row>
    <row r="36" spans="2:16">
      <c r="B36" s="1429"/>
      <c r="C36" s="1195" t="s">
        <v>633</v>
      </c>
      <c r="D36" s="1194">
        <v>0.38942093109597975</v>
      </c>
      <c r="E36" s="1194">
        <v>0.4044180390974042</v>
      </c>
      <c r="F36" s="1194">
        <v>0.43516089281031894</v>
      </c>
      <c r="G36" s="1194">
        <v>0.44696850197945293</v>
      </c>
      <c r="H36" s="1194">
        <v>0.52562643344295823</v>
      </c>
      <c r="I36" s="1194">
        <v>0.53060179510240391</v>
      </c>
      <c r="J36" s="1194">
        <v>0.56521244472281518</v>
      </c>
      <c r="K36" s="1194">
        <v>0.85179848194364716</v>
      </c>
      <c r="L36" s="1212">
        <v>0.88752077044430178</v>
      </c>
      <c r="M36" s="1212">
        <v>1.0275140514695809</v>
      </c>
      <c r="N36" s="1212">
        <v>1.0128571373487696</v>
      </c>
      <c r="O36" s="1212">
        <v>0.91099410906285416</v>
      </c>
      <c r="P36" s="1212">
        <v>0.82225419010011314</v>
      </c>
    </row>
    <row r="37" spans="2:16">
      <c r="B37" s="1429"/>
      <c r="C37" s="1196" t="s">
        <v>634</v>
      </c>
      <c r="D37" s="1194">
        <v>0.11966677944113743</v>
      </c>
      <c r="E37" s="1194">
        <v>0.11217960832716861</v>
      </c>
      <c r="F37" s="1194">
        <v>0.11832879789342253</v>
      </c>
      <c r="G37" s="1194">
        <v>0.12569567758616204</v>
      </c>
      <c r="H37" s="1194">
        <v>0.13886194076329791</v>
      </c>
      <c r="I37" s="1194">
        <v>0.177264951507176</v>
      </c>
      <c r="J37" s="1194">
        <v>0.22833720476743558</v>
      </c>
      <c r="K37" s="1194">
        <v>0.41329510352684518</v>
      </c>
      <c r="L37" s="1212">
        <v>0.42820965314849213</v>
      </c>
      <c r="M37" s="1212">
        <v>0.46578292235114094</v>
      </c>
      <c r="N37" s="1212">
        <v>0.44918458003985628</v>
      </c>
      <c r="O37" s="1212">
        <v>0.39095711657188226</v>
      </c>
      <c r="P37" s="1212">
        <v>0.34608758300318182</v>
      </c>
    </row>
    <row r="38" spans="2:16">
      <c r="B38" s="1429"/>
      <c r="C38" s="1196" t="s">
        <v>533</v>
      </c>
      <c r="D38" s="1194">
        <v>1.6330016699085313E-2</v>
      </c>
      <c r="E38" s="1194">
        <v>1.9405410087455281E-2</v>
      </c>
      <c r="F38" s="1194">
        <v>1.2543169229379E-2</v>
      </c>
      <c r="G38" s="1194">
        <v>1.5539780949565098E-2</v>
      </c>
      <c r="H38" s="1194">
        <v>2.0293791063077694E-2</v>
      </c>
      <c r="I38" s="1194">
        <v>2.251456096920668E-2</v>
      </c>
      <c r="J38" s="1194">
        <v>2.8896941575878961E-2</v>
      </c>
      <c r="K38" s="1194">
        <v>3.4851122286182472E-2</v>
      </c>
      <c r="L38" s="1212">
        <v>4.195705652338836E-2</v>
      </c>
      <c r="M38" s="1212">
        <v>2.3722446882158271E-2</v>
      </c>
      <c r="N38" s="1212">
        <v>1.9422039169422024E-2</v>
      </c>
      <c r="O38" s="1212">
        <v>1.7989314485719003E-2</v>
      </c>
      <c r="P38" s="1212">
        <v>1.689354601993678E-2</v>
      </c>
    </row>
    <row r="39" spans="2:16" ht="13.5" thickBot="1">
      <c r="B39" s="1430"/>
      <c r="C39" s="1196" t="s">
        <v>535</v>
      </c>
      <c r="D39" s="1194">
        <v>8.0928154813050421E-2</v>
      </c>
      <c r="E39" s="1194">
        <v>7.9264036671039401E-2</v>
      </c>
      <c r="F39" s="1194">
        <v>7.8893238460193832E-2</v>
      </c>
      <c r="G39" s="1194">
        <v>9.9030255791555138E-2</v>
      </c>
      <c r="H39" s="1194">
        <v>0.1004721647974143</v>
      </c>
      <c r="I39" s="1194">
        <v>0.11026768425744043</v>
      </c>
      <c r="J39" s="1194">
        <v>0.15908793144780267</v>
      </c>
      <c r="K39" s="1194">
        <v>0.1706253308412449</v>
      </c>
      <c r="L39" s="1212">
        <v>0.19605008953178094</v>
      </c>
      <c r="M39" s="1212">
        <v>0.13151822843261213</v>
      </c>
      <c r="N39" s="1212">
        <v>0.1589628300283448</v>
      </c>
      <c r="O39" s="1212">
        <v>0.15002748682135725</v>
      </c>
      <c r="P39" s="1212">
        <v>0.16392017330527328</v>
      </c>
    </row>
    <row r="40" spans="2:16">
      <c r="B40" s="1425" t="s">
        <v>632</v>
      </c>
      <c r="C40" s="1213" t="s">
        <v>536</v>
      </c>
      <c r="D40" s="1193">
        <v>0.60083000303219147</v>
      </c>
      <c r="E40" s="1193">
        <v>0.58950070540947841</v>
      </c>
      <c r="F40" s="1193">
        <v>0.61922217852343919</v>
      </c>
      <c r="G40" s="1193">
        <v>0.64878971865919721</v>
      </c>
      <c r="H40" s="1193">
        <v>0.66851769500632441</v>
      </c>
      <c r="I40" s="1193">
        <v>0.67386337947480635</v>
      </c>
      <c r="J40" s="1193">
        <v>0.68472213942781812</v>
      </c>
      <c r="K40" s="1193">
        <v>0.76189278390972004</v>
      </c>
      <c r="L40" s="1214">
        <v>0.77674376685529134</v>
      </c>
      <c r="M40" s="1214">
        <v>0.76288029877873298</v>
      </c>
      <c r="N40" s="1214">
        <v>0.7581317243182889</v>
      </c>
      <c r="O40" s="1214">
        <v>0.74070558748105197</v>
      </c>
      <c r="P40" s="1214">
        <v>0.73907733563242928</v>
      </c>
    </row>
    <row r="41" spans="2:16">
      <c r="B41" s="1426"/>
      <c r="C41" s="1215" t="s">
        <v>537</v>
      </c>
      <c r="D41" s="1194">
        <v>0.20711111946978128</v>
      </c>
      <c r="E41" s="1194">
        <v>0.17787603682954853</v>
      </c>
      <c r="F41" s="1194">
        <v>0.14028195159698145</v>
      </c>
      <c r="G41" s="1194">
        <v>9.6625302596149196E-2</v>
      </c>
      <c r="H41" s="1194">
        <v>7.1718114448889772E-2</v>
      </c>
      <c r="I41" s="1194">
        <v>7.3148206113804945E-2</v>
      </c>
      <c r="J41" s="1194">
        <v>8.085425449361186E-2</v>
      </c>
      <c r="K41" s="1194">
        <v>6.6169258364690189E-2</v>
      </c>
      <c r="L41" s="1212">
        <v>7.6264334956420474E-2</v>
      </c>
      <c r="M41" s="1212">
        <v>0.12646527375324093</v>
      </c>
      <c r="N41" s="1212">
        <v>0.13420805351993328</v>
      </c>
      <c r="O41" s="1212">
        <v>0.15131859332734721</v>
      </c>
      <c r="P41" s="1212">
        <v>0.16324535872117771</v>
      </c>
    </row>
    <row r="42" spans="2:16">
      <c r="B42" s="1426"/>
      <c r="C42" s="1215" t="s">
        <v>533</v>
      </c>
      <c r="D42" s="1194">
        <v>4.6196968430351953E-2</v>
      </c>
      <c r="E42" s="1194">
        <v>5.2711791017822821E-2</v>
      </c>
      <c r="F42" s="1194">
        <v>3.1784524410079791E-2</v>
      </c>
      <c r="G42" s="1194">
        <v>3.7522894249218383E-2</v>
      </c>
      <c r="H42" s="1194">
        <v>4.1722705041777865E-2</v>
      </c>
      <c r="I42" s="1194">
        <v>4.3777996439026218E-2</v>
      </c>
      <c r="J42" s="1194">
        <v>5.1588186022631481E-2</v>
      </c>
      <c r="K42" s="1194">
        <v>4.1263226046214727E-2</v>
      </c>
      <c r="L42" s="1212">
        <v>4.7633504016328328E-2</v>
      </c>
      <c r="M42" s="1212">
        <v>2.3260540847158697E-2</v>
      </c>
      <c r="N42" s="1212">
        <v>1.9317185768951393E-2</v>
      </c>
      <c r="O42" s="1212">
        <v>1.9890143949801861E-2</v>
      </c>
      <c r="P42" s="1212">
        <v>2.0693604675190241E-2</v>
      </c>
    </row>
    <row r="43" spans="2:16">
      <c r="B43" s="1426"/>
      <c r="C43" s="1215" t="s">
        <v>539</v>
      </c>
      <c r="D43" s="1194">
        <v>0.33728674356096183</v>
      </c>
      <c r="E43" s="1194">
        <v>0.30854785764637122</v>
      </c>
      <c r="F43" s="1194">
        <v>0.35279480103858374</v>
      </c>
      <c r="G43" s="1194">
        <v>0.3843126947301303</v>
      </c>
      <c r="H43" s="1194">
        <v>0.36247722194623672</v>
      </c>
      <c r="I43" s="1194">
        <v>0.31936627264127382</v>
      </c>
      <c r="J43" s="1194">
        <v>0.29723060098326598</v>
      </c>
      <c r="K43" s="1194">
        <v>0.31720041899278179</v>
      </c>
      <c r="L43" s="1212">
        <v>0.38101297461951</v>
      </c>
      <c r="M43" s="1212">
        <v>0.37579052527707857</v>
      </c>
      <c r="N43" s="1212">
        <v>0.37666364824122989</v>
      </c>
      <c r="O43" s="1212">
        <v>0.3651974666495108</v>
      </c>
      <c r="P43" s="1212">
        <v>0.36039197495278996</v>
      </c>
    </row>
    <row r="44" spans="2:16">
      <c r="B44" s="1426"/>
      <c r="C44" s="1215" t="s">
        <v>634</v>
      </c>
      <c r="D44" s="1194">
        <v>0.3385325645327581</v>
      </c>
      <c r="E44" s="1194">
        <v>0.30471853178849012</v>
      </c>
      <c r="F44" s="1194">
        <v>0.29984643404552797</v>
      </c>
      <c r="G44" s="1194">
        <v>0.30350914423805991</v>
      </c>
      <c r="H44" s="1194">
        <v>0.28549105379018597</v>
      </c>
      <c r="I44" s="1194">
        <v>0.34467935779245829</v>
      </c>
      <c r="J44" s="1194">
        <v>0.40763837115768764</v>
      </c>
      <c r="K44" s="1194">
        <v>0.48933544063754109</v>
      </c>
      <c r="L44" s="1212">
        <v>0.48614292620144062</v>
      </c>
      <c r="M44" s="1212">
        <v>0.45671353992602765</v>
      </c>
      <c r="N44" s="1212">
        <v>0.44675957562887242</v>
      </c>
      <c r="O44" s="1212">
        <v>0.4322673514317299</v>
      </c>
      <c r="P44" s="1212">
        <v>0.42393702406871797</v>
      </c>
    </row>
    <row r="45" spans="2:16" ht="13.5" thickBot="1">
      <c r="B45" s="1427"/>
      <c r="C45" s="1216" t="s">
        <v>540</v>
      </c>
      <c r="D45" s="1200">
        <v>0.20330226098683932</v>
      </c>
      <c r="E45" s="1200">
        <v>0.27252797365252546</v>
      </c>
      <c r="F45" s="1200">
        <v>0.26793905421867303</v>
      </c>
      <c r="G45" s="1200">
        <v>0.31083738729796734</v>
      </c>
      <c r="H45" s="1200">
        <v>0.30782541371614724</v>
      </c>
      <c r="I45" s="1200">
        <v>0.31136819849796904</v>
      </c>
      <c r="J45" s="1200">
        <v>0.30291309988758647</v>
      </c>
      <c r="K45" s="1200">
        <v>0.2921886891128973</v>
      </c>
      <c r="L45" s="1217">
        <v>0.30384897362351138</v>
      </c>
      <c r="M45" s="1217">
        <v>0.31435639410266569</v>
      </c>
      <c r="N45" s="1217">
        <v>0.33245200003133213</v>
      </c>
      <c r="O45" s="1217">
        <v>0.3532149576553959</v>
      </c>
      <c r="P45" s="1217">
        <v>0.36902209293983668</v>
      </c>
    </row>
    <row r="46" spans="2:16" ht="13.5" thickBot="1">
      <c r="B46" s="1183"/>
      <c r="C46" s="1183"/>
      <c r="D46" s="1203"/>
      <c r="E46" s="1203"/>
      <c r="F46" s="1203"/>
      <c r="G46" s="1203"/>
      <c r="H46" s="1203"/>
      <c r="I46" s="1203"/>
      <c r="J46" s="1203"/>
      <c r="K46" s="1203"/>
      <c r="L46" s="1203"/>
      <c r="M46" s="1218"/>
      <c r="N46" s="1218"/>
      <c r="O46" s="1218"/>
      <c r="P46" s="1218"/>
    </row>
    <row r="47" spans="2:16" ht="13.5" thickBot="1">
      <c r="B47" s="701"/>
      <c r="C47" s="1189" t="s">
        <v>541</v>
      </c>
      <c r="D47" s="1204">
        <v>10.653244780983071</v>
      </c>
      <c r="E47" s="1204">
        <v>9.5305938057712876</v>
      </c>
      <c r="F47" s="1204">
        <v>8.9694289703193757</v>
      </c>
      <c r="G47" s="1204">
        <v>8.0865248407514994</v>
      </c>
      <c r="H47" s="1204">
        <v>7.8052243520930293</v>
      </c>
      <c r="I47" s="1204">
        <v>7.3619324670716617</v>
      </c>
      <c r="J47" s="1204">
        <v>7.6930096532398995</v>
      </c>
      <c r="K47" s="1204">
        <v>7.3354601114460909</v>
      </c>
      <c r="L47" s="1219">
        <v>6.9359943377982551</v>
      </c>
      <c r="M47" s="1219">
        <v>6.6964529221810345</v>
      </c>
      <c r="N47" s="1219">
        <v>6.7768991631357824</v>
      </c>
      <c r="O47" s="1219">
        <v>6.5157316162914096</v>
      </c>
      <c r="P47" s="1219">
        <v>6.4458324352367429</v>
      </c>
    </row>
    <row r="48" spans="2:16" ht="13.5" thickBot="1">
      <c r="B48" s="1183"/>
      <c r="C48" s="1183"/>
      <c r="D48" s="1203"/>
      <c r="E48" s="1203"/>
      <c r="F48" s="1203"/>
      <c r="G48" s="1203"/>
      <c r="H48" s="1203"/>
      <c r="I48" s="1203"/>
      <c r="J48" s="1203"/>
      <c r="K48" s="1203"/>
      <c r="L48" s="1218"/>
      <c r="M48" s="1218"/>
      <c r="N48" s="1218"/>
      <c r="O48" s="1218"/>
      <c r="P48" s="1218"/>
    </row>
    <row r="49" spans="2:16">
      <c r="B49" s="1421" t="s">
        <v>542</v>
      </c>
      <c r="C49" s="1220" t="s">
        <v>536</v>
      </c>
      <c r="D49" s="1193">
        <v>2.3185793990487511</v>
      </c>
      <c r="E49" s="1193">
        <v>2.6889447291913564</v>
      </c>
      <c r="F49" s="1193">
        <v>4.1022927227429129</v>
      </c>
      <c r="G49" s="1193">
        <v>4.5755119592036282</v>
      </c>
      <c r="H49" s="1193">
        <v>5.8240829513021559</v>
      </c>
      <c r="I49" s="1193">
        <v>4.6401642669364875</v>
      </c>
      <c r="J49" s="1193">
        <v>3.9557086736632487</v>
      </c>
      <c r="K49" s="1193">
        <v>3.8136016450527266</v>
      </c>
      <c r="L49" s="1214">
        <v>5.5614286988967265</v>
      </c>
      <c r="M49" s="1214">
        <v>6.4514055143016362</v>
      </c>
      <c r="N49" s="1214">
        <v>6.378094108455131</v>
      </c>
      <c r="O49" s="1214">
        <v>5.9527836677778554</v>
      </c>
      <c r="P49" s="1214">
        <v>5.8588263076146951</v>
      </c>
    </row>
    <row r="50" spans="2:16" ht="13.5" thickBot="1">
      <c r="B50" s="1422"/>
      <c r="C50" s="1221" t="s">
        <v>634</v>
      </c>
      <c r="D50" s="1200">
        <v>1.306383879086578</v>
      </c>
      <c r="E50" s="1200">
        <v>1.3899411526071686</v>
      </c>
      <c r="F50" s="1200">
        <v>1.9864563754135964</v>
      </c>
      <c r="G50" s="1200">
        <v>2.1404619698025411</v>
      </c>
      <c r="H50" s="1200">
        <v>2.487179608780556</v>
      </c>
      <c r="I50" s="1200">
        <v>2.3734318977619657</v>
      </c>
      <c r="J50" s="1200">
        <v>2.3549678733243438</v>
      </c>
      <c r="K50" s="1200">
        <v>2.4493347106159931</v>
      </c>
      <c r="L50" s="1217">
        <v>3.4807478822627225</v>
      </c>
      <c r="M50" s="1217">
        <v>3.8622628669947949</v>
      </c>
      <c r="N50" s="1217">
        <v>3.7585481860380789</v>
      </c>
      <c r="O50" s="1217">
        <v>3.473976804288947</v>
      </c>
      <c r="P50" s="1217">
        <v>3.3606407200409163</v>
      </c>
    </row>
    <row r="51" spans="2:16" ht="13.5" thickBot="1">
      <c r="B51" s="1183"/>
      <c r="C51" s="1222"/>
      <c r="D51" s="1208"/>
      <c r="E51" s="1208"/>
      <c r="F51" s="1208"/>
      <c r="G51" s="1208"/>
      <c r="H51" s="1208"/>
      <c r="I51" s="1208"/>
      <c r="J51" s="1208"/>
      <c r="K51" s="1208"/>
      <c r="L51" s="1208"/>
      <c r="M51" s="1208"/>
      <c r="N51" s="1208"/>
      <c r="O51" s="1208"/>
      <c r="P51" s="1208"/>
    </row>
    <row r="52" spans="2:16">
      <c r="B52" s="1421" t="s">
        <v>543</v>
      </c>
      <c r="C52" s="1220" t="s">
        <v>536</v>
      </c>
      <c r="D52" s="1193">
        <v>1.1015151033865811</v>
      </c>
      <c r="E52" s="1193">
        <v>1.2340084993169218</v>
      </c>
      <c r="F52" s="1193">
        <v>1.4002383381836434</v>
      </c>
      <c r="G52" s="1193">
        <v>1.7579842923441797</v>
      </c>
      <c r="H52" s="1193">
        <v>2.1261864756284194</v>
      </c>
      <c r="I52" s="1193">
        <v>2.5202442801190736</v>
      </c>
      <c r="J52" s="1193">
        <v>2.9363245509602027</v>
      </c>
      <c r="K52" s="1193">
        <v>3.2531346682373643</v>
      </c>
      <c r="L52" s="1214">
        <v>3.1161662433386743</v>
      </c>
      <c r="M52" s="1214">
        <v>3.9490391805808316</v>
      </c>
      <c r="N52" s="1214">
        <v>3.8935710506377457</v>
      </c>
      <c r="O52" s="1214">
        <v>3.5678108121549434</v>
      </c>
      <c r="P52" s="1214">
        <v>3.1587818751385943</v>
      </c>
    </row>
    <row r="53" spans="2:16" ht="13.5" thickBot="1">
      <c r="B53" s="1422"/>
      <c r="C53" s="1221" t="s">
        <v>634</v>
      </c>
      <c r="D53" s="1200">
        <v>0.62063933382009573</v>
      </c>
      <c r="E53" s="1200">
        <v>0.63787075176640573</v>
      </c>
      <c r="F53" s="1200">
        <v>0.67803849261240368</v>
      </c>
      <c r="G53" s="1200">
        <v>0.82239945055850883</v>
      </c>
      <c r="H53" s="1200">
        <v>0.90798975407203941</v>
      </c>
      <c r="I53" s="1200">
        <v>1.2890983638680364</v>
      </c>
      <c r="J53" s="1200">
        <v>1.7480938445249823</v>
      </c>
      <c r="K53" s="1200">
        <v>2.0893675855103253</v>
      </c>
      <c r="L53" s="1217">
        <v>1.950324213350324</v>
      </c>
      <c r="M53" s="1217">
        <v>2.364171242011277</v>
      </c>
      <c r="N53" s="1217">
        <v>2.2944431613489455</v>
      </c>
      <c r="O53" s="1217">
        <v>2.0821337873587447</v>
      </c>
      <c r="P53" s="1217">
        <v>1.8118869613050304</v>
      </c>
    </row>
    <row r="54" spans="2:16" ht="13.5" thickBot="1">
      <c r="B54" s="1183"/>
      <c r="C54" s="1223"/>
      <c r="D54" s="1203"/>
      <c r="E54" s="1203"/>
      <c r="F54" s="1203"/>
      <c r="G54" s="1203"/>
      <c r="H54" s="1203"/>
      <c r="I54" s="1203"/>
      <c r="J54" s="1203"/>
      <c r="K54" s="1203"/>
      <c r="L54" s="1203"/>
      <c r="M54" s="1203"/>
      <c r="N54" s="1203"/>
      <c r="O54" s="1203"/>
      <c r="P54" s="1203"/>
    </row>
    <row r="55" spans="2:16">
      <c r="B55" s="1421" t="s">
        <v>544</v>
      </c>
      <c r="C55" s="1205" t="s">
        <v>533</v>
      </c>
      <c r="D55" s="1193">
        <v>6.587905225584495E-2</v>
      </c>
      <c r="E55" s="1193">
        <v>7.5301344753651273E-2</v>
      </c>
      <c r="F55" s="1193">
        <v>4.8901738684901254E-2</v>
      </c>
      <c r="G55" s="1193">
        <v>6.0835300936916192E-2</v>
      </c>
      <c r="H55" s="1193">
        <v>7.8571948856032345E-2</v>
      </c>
      <c r="I55" s="1193">
        <v>8.9487749451253665E-2</v>
      </c>
      <c r="J55" s="1193">
        <v>0.11946285037561501</v>
      </c>
      <c r="K55" s="1193">
        <v>0.15191463470844724</v>
      </c>
      <c r="L55" s="1214">
        <v>0.18209345128781904</v>
      </c>
      <c r="M55" s="1214">
        <v>9.8252235893153017E-2</v>
      </c>
      <c r="N55" s="1214">
        <v>7.9489445219883534E-2</v>
      </c>
      <c r="O55" s="1214">
        <v>7.54637663519548E-2</v>
      </c>
      <c r="P55" s="1214">
        <v>7.1342351230272369E-2</v>
      </c>
    </row>
    <row r="56" spans="2:16" ht="13.5" thickBot="1">
      <c r="B56" s="1422"/>
      <c r="C56" s="1206" t="s">
        <v>535</v>
      </c>
      <c r="D56" s="1200">
        <v>0.3264828345335794</v>
      </c>
      <c r="E56" s="1200">
        <v>0.30757858375744829</v>
      </c>
      <c r="F56" s="1200">
        <v>0.30757908632450193</v>
      </c>
      <c r="G56" s="1200">
        <v>0.38768470627043494</v>
      </c>
      <c r="H56" s="1200">
        <v>0.38900044695345676</v>
      </c>
      <c r="I56" s="1200">
        <v>0.43827667414415811</v>
      </c>
      <c r="J56" s="1200">
        <v>0.6576854405581456</v>
      </c>
      <c r="K56" s="1200">
        <v>0.74374892704767914</v>
      </c>
      <c r="L56" s="1217">
        <v>0.85085657541843451</v>
      </c>
      <c r="M56" s="1217">
        <v>0.54471446678332491</v>
      </c>
      <c r="N56" s="1217">
        <v>0.65059425837373586</v>
      </c>
      <c r="O56" s="1217">
        <v>0.62935356546496968</v>
      </c>
      <c r="P56" s="1217">
        <v>0.69224368666417413</v>
      </c>
    </row>
    <row r="57" spans="2:16">
      <c r="K57" s="1211"/>
      <c r="L57" s="1183"/>
    </row>
    <row r="58" spans="2:16">
      <c r="B58" s="9" t="s">
        <v>844</v>
      </c>
      <c r="K58" s="372"/>
      <c r="L58" s="1183"/>
      <c r="M58" s="1183"/>
      <c r="N58" s="1183"/>
      <c r="O58" s="1183"/>
      <c r="P58" s="1183"/>
    </row>
    <row r="59" spans="2:16">
      <c r="K59" s="372"/>
      <c r="L59" s="1183"/>
      <c r="M59" s="1183"/>
      <c r="N59" s="1183"/>
      <c r="O59" s="1183"/>
    </row>
    <row r="60" spans="2:16">
      <c r="B60" s="9" t="s">
        <v>552</v>
      </c>
      <c r="N60" s="1183"/>
      <c r="O60" s="1183"/>
    </row>
    <row r="61" spans="2:16">
      <c r="B61" s="1251" t="s">
        <v>699</v>
      </c>
      <c r="C61" s="1251"/>
      <c r="D61" s="1251"/>
      <c r="E61" s="1251"/>
      <c r="F61" s="1251"/>
      <c r="G61" s="1251"/>
      <c r="H61" s="1251"/>
      <c r="I61" s="1251"/>
      <c r="J61" s="1251"/>
      <c r="K61" s="1251"/>
      <c r="L61" s="1251"/>
      <c r="M61" s="1251"/>
      <c r="N61" s="1183"/>
      <c r="O61" s="1183"/>
    </row>
    <row r="62" spans="2:16">
      <c r="B62" s="9" t="s">
        <v>553</v>
      </c>
    </row>
    <row r="63" spans="2:16">
      <c r="B63" s="288" t="s">
        <v>636</v>
      </c>
      <c r="H63" s="633"/>
      <c r="I63" s="633"/>
      <c r="J63" s="633"/>
      <c r="K63" s="633"/>
      <c r="L63" s="633"/>
      <c r="M63" s="633"/>
      <c r="N63" s="633"/>
      <c r="O63" s="633"/>
    </row>
    <row r="64" spans="2:16">
      <c r="H64" s="633"/>
      <c r="I64" s="633"/>
      <c r="J64" s="633"/>
      <c r="K64" s="633"/>
      <c r="L64" s="633"/>
      <c r="M64" s="633"/>
      <c r="N64" s="633"/>
      <c r="O64" s="633"/>
    </row>
    <row r="65" spans="9:15">
      <c r="I65" s="633"/>
      <c r="J65" s="633"/>
      <c r="K65" s="633"/>
      <c r="L65" s="633"/>
      <c r="M65" s="633"/>
      <c r="N65" s="633"/>
      <c r="O65" s="633"/>
    </row>
    <row r="66" spans="9:15">
      <c r="I66" s="633"/>
      <c r="J66" s="633"/>
      <c r="K66" s="633"/>
      <c r="L66" s="633"/>
      <c r="M66" s="633"/>
      <c r="N66" s="633"/>
      <c r="O66" s="633"/>
    </row>
  </sheetData>
  <mergeCells count="12">
    <mergeCell ref="B61:M61"/>
    <mergeCell ref="B29:B30"/>
    <mergeCell ref="B6:N6"/>
    <mergeCell ref="B9:B13"/>
    <mergeCell ref="B14:B19"/>
    <mergeCell ref="B23:B24"/>
    <mergeCell ref="B26:B27"/>
    <mergeCell ref="B35:B39"/>
    <mergeCell ref="B40:B45"/>
    <mergeCell ref="B49:B50"/>
    <mergeCell ref="B52:B53"/>
    <mergeCell ref="B55:B56"/>
  </mergeCells>
  <hyperlinks>
    <hyperlink ref="A1" location="INDICE!A1" display="Indice"/>
  </hyperlinks>
  <printOptions horizontalCentered="1"/>
  <pageMargins left="0.15748031496062992" right="0.15748031496062992" top="0.19685039370078741" bottom="0.11811023622047245" header="0.15748031496062992" footer="0"/>
  <pageSetup paperSize="9" scale="59" orientation="landscape" horizontalDpi="4294967294" verticalDpi="4294967294" r:id="rId1"/>
  <headerFooter scaleWithDoc="0">
    <oddFooter>&amp;R&amp;A</oddFooter>
  </headerFooter>
  <ignoredErrors>
    <ignoredError sqref="F12:H3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107"/>
  <sheetViews>
    <sheetView showGridLines="0" zoomScale="85" zoomScaleNormal="85" zoomScaleSheetLayoutView="85" workbookViewId="0"/>
  </sheetViews>
  <sheetFormatPr baseColWidth="10" defaultColWidth="11.42578125" defaultRowHeight="12.75"/>
  <cols>
    <col min="1" max="1" width="6.85546875" style="3" customWidth="1"/>
    <col min="2" max="2" width="80.7109375" style="3" customWidth="1"/>
    <col min="3" max="3" width="18.7109375" style="3" customWidth="1"/>
    <col min="4" max="4" width="12" style="3" customWidth="1"/>
    <col min="5" max="5" width="23.42578125" style="15" bestFit="1" customWidth="1"/>
    <col min="6" max="6" width="16.5703125" style="3" bestFit="1" customWidth="1"/>
    <col min="7" max="7" width="14.5703125" style="3" bestFit="1" customWidth="1"/>
    <col min="8" max="16384" width="11.42578125" style="3"/>
  </cols>
  <sheetData>
    <row r="1" spans="1:7" ht="14.25">
      <c r="A1" s="1" t="s">
        <v>216</v>
      </c>
      <c r="B1" s="2"/>
    </row>
    <row r="2" spans="1:7" ht="15">
      <c r="A2" s="1"/>
      <c r="B2" s="4" t="s">
        <v>696</v>
      </c>
      <c r="C2" s="134"/>
      <c r="D2" s="163"/>
    </row>
    <row r="3" spans="1:7" ht="15">
      <c r="A3" s="1"/>
      <c r="B3" s="4" t="s">
        <v>299</v>
      </c>
      <c r="C3" s="9"/>
      <c r="D3" s="163"/>
    </row>
    <row r="4" spans="1:7" s="138" customFormat="1">
      <c r="B4" s="136"/>
      <c r="C4" s="135"/>
      <c r="D4" s="164"/>
      <c r="E4" s="165"/>
      <c r="F4" s="3"/>
      <c r="G4" s="3"/>
    </row>
    <row r="5" spans="1:7" s="138" customFormat="1">
      <c r="B5" s="166"/>
      <c r="C5" s="167"/>
      <c r="D5" s="164"/>
      <c r="E5" s="165"/>
      <c r="F5" s="3"/>
      <c r="G5" s="3"/>
    </row>
    <row r="6" spans="1:7" ht="16.5">
      <c r="B6" s="1249" t="s">
        <v>644</v>
      </c>
      <c r="C6" s="1249"/>
      <c r="D6" s="1249"/>
    </row>
    <row r="7" spans="1:7" ht="15.75">
      <c r="B7" s="1250" t="s">
        <v>365</v>
      </c>
      <c r="C7" s="1250"/>
      <c r="D7" s="1250"/>
    </row>
    <row r="8" spans="1:7" s="138" customFormat="1">
      <c r="B8" s="135"/>
      <c r="C8" s="168"/>
      <c r="D8" s="164"/>
      <c r="E8" s="165"/>
      <c r="F8" s="3"/>
      <c r="G8" s="3"/>
    </row>
    <row r="9" spans="1:7" s="138" customFormat="1">
      <c r="B9" s="137"/>
      <c r="C9" s="137"/>
      <c r="D9" s="164"/>
      <c r="E9" s="165"/>
      <c r="F9" s="3"/>
      <c r="G9" s="3"/>
    </row>
    <row r="10" spans="1:7" ht="13.5" thickBot="1">
      <c r="B10" s="59" t="s">
        <v>868</v>
      </c>
      <c r="C10" s="168"/>
      <c r="D10" s="163"/>
    </row>
    <row r="11" spans="1:7" ht="15" thickTop="1">
      <c r="B11" s="169"/>
      <c r="C11" s="170" t="s">
        <v>268</v>
      </c>
      <c r="D11" s="1255" t="s">
        <v>283</v>
      </c>
    </row>
    <row r="12" spans="1:7" ht="15" thickBot="1">
      <c r="B12" s="171"/>
      <c r="C12" s="172" t="s">
        <v>269</v>
      </c>
      <c r="D12" s="1256"/>
    </row>
    <row r="13" spans="1:7" ht="13.5" thickTop="1">
      <c r="B13" s="16"/>
      <c r="C13" s="139"/>
      <c r="D13" s="173"/>
    </row>
    <row r="14" spans="1:7" s="174" customFormat="1" ht="16.5">
      <c r="B14" s="73" t="s">
        <v>611</v>
      </c>
      <c r="C14" s="175">
        <f>+C17+C64</f>
        <v>355735956.11433601</v>
      </c>
      <c r="D14" s="176"/>
      <c r="E14" s="177"/>
      <c r="F14" s="3"/>
      <c r="G14" s="3"/>
    </row>
    <row r="15" spans="1:7" ht="13.5" thickBot="1">
      <c r="B15" s="26"/>
      <c r="C15" s="146"/>
      <c r="D15" s="178"/>
    </row>
    <row r="16" spans="1:7" ht="13.5" thickTop="1">
      <c r="B16" s="16"/>
      <c r="C16" s="139"/>
      <c r="D16" s="173"/>
    </row>
    <row r="17" spans="2:7" ht="15.75">
      <c r="B17" s="13" t="s">
        <v>624</v>
      </c>
      <c r="C17" s="83">
        <f>+C19+C21+C23</f>
        <v>342620088.04057491</v>
      </c>
      <c r="D17" s="179">
        <f>+D19+D21+D23</f>
        <v>1</v>
      </c>
      <c r="F17" s="157"/>
    </row>
    <row r="18" spans="2:7" ht="16.5">
      <c r="B18" s="180"/>
      <c r="C18" s="181"/>
      <c r="D18" s="182"/>
    </row>
    <row r="19" spans="2:7" s="186" customFormat="1" ht="15.75">
      <c r="B19" s="183" t="s">
        <v>505</v>
      </c>
      <c r="C19" s="184">
        <f>+C28+C48</f>
        <v>340061300.82238096</v>
      </c>
      <c r="D19" s="185">
        <f>+C19/$C$17</f>
        <v>0.99253170696199544</v>
      </c>
      <c r="E19" s="15"/>
      <c r="F19" s="3"/>
      <c r="G19" s="3"/>
    </row>
    <row r="20" spans="2:7" ht="16.5">
      <c r="B20" s="180"/>
      <c r="C20" s="181"/>
      <c r="D20" s="182"/>
    </row>
    <row r="21" spans="2:7" s="186" customFormat="1" ht="15.75">
      <c r="B21" s="183" t="s">
        <v>725</v>
      </c>
      <c r="C21" s="184">
        <f>+C36+C54</f>
        <v>105086.82118610785</v>
      </c>
      <c r="D21" s="185">
        <f>+C21/$C$17</f>
        <v>3.067152944449156E-4</v>
      </c>
      <c r="E21" s="15"/>
      <c r="F21" s="3"/>
      <c r="G21" s="3"/>
    </row>
    <row r="22" spans="2:7" ht="16.5">
      <c r="B22" s="187"/>
      <c r="C22" s="184"/>
      <c r="D22" s="188"/>
    </row>
    <row r="23" spans="2:7" s="186" customFormat="1" ht="15.75">
      <c r="B23" s="183" t="s">
        <v>726</v>
      </c>
      <c r="C23" s="184">
        <f>+C41+C58</f>
        <v>2453700.3970078318</v>
      </c>
      <c r="D23" s="185">
        <f>+C23/$C$17</f>
        <v>7.161577743559658E-3</v>
      </c>
      <c r="E23" s="15"/>
      <c r="F23" s="3"/>
      <c r="G23" s="3"/>
    </row>
    <row r="24" spans="2:7" ht="13.5" thickBot="1">
      <c r="B24" s="35"/>
      <c r="C24" s="140"/>
      <c r="D24" s="189"/>
    </row>
    <row r="25" spans="2:7" ht="13.5" thickTop="1">
      <c r="B25" s="16"/>
      <c r="C25" s="139"/>
      <c r="D25" s="173"/>
    </row>
    <row r="26" spans="2:7" ht="15.75">
      <c r="B26" s="13" t="s">
        <v>366</v>
      </c>
      <c r="C26" s="83">
        <f>+C28+C36+C41</f>
        <v>198011239.64205784</v>
      </c>
      <c r="D26" s="179">
        <f>+D28+D36+D41</f>
        <v>0.57793237044118773</v>
      </c>
    </row>
    <row r="27" spans="2:7" ht="16.5">
      <c r="B27" s="190"/>
      <c r="C27" s="181"/>
      <c r="D27" s="182"/>
    </row>
    <row r="28" spans="2:7" ht="15.75">
      <c r="B28" s="183" t="s">
        <v>505</v>
      </c>
      <c r="C28" s="191">
        <f>SUM(C29:C34)</f>
        <v>197894316.61172387</v>
      </c>
      <c r="D28" s="185">
        <f>+C28/$C$17</f>
        <v>0.5775911089845035</v>
      </c>
    </row>
    <row r="29" spans="2:7" ht="14.25">
      <c r="B29" s="192" t="s">
        <v>345</v>
      </c>
      <c r="C29" s="193">
        <v>183368543.28363544</v>
      </c>
      <c r="D29" s="194">
        <f t="shared" ref="D29:D34" si="0">+C29/$C$17</f>
        <v>0.53519495699248065</v>
      </c>
      <c r="F29" s="165"/>
      <c r="G29" s="138"/>
    </row>
    <row r="30" spans="2:7" ht="14.25">
      <c r="B30" s="192" t="s">
        <v>257</v>
      </c>
      <c r="C30" s="193">
        <v>711511.65047191153</v>
      </c>
      <c r="D30" s="194">
        <f t="shared" si="0"/>
        <v>2.0766781496701107E-3</v>
      </c>
    </row>
    <row r="31" spans="2:7" ht="14.25">
      <c r="B31" s="192" t="s">
        <v>273</v>
      </c>
      <c r="C31" s="195">
        <v>10361567.263776775</v>
      </c>
      <c r="D31" s="194">
        <f t="shared" si="0"/>
        <v>3.0242147572356305E-2</v>
      </c>
      <c r="F31" s="138"/>
      <c r="G31" s="138"/>
    </row>
    <row r="32" spans="2:7" ht="14.25">
      <c r="B32" s="192" t="s">
        <v>346</v>
      </c>
      <c r="C32" s="195">
        <v>1726713.0525717256</v>
      </c>
      <c r="D32" s="194">
        <f t="shared" si="0"/>
        <v>5.0397309230953173E-3</v>
      </c>
    </row>
    <row r="33" spans="2:6" ht="14.25">
      <c r="B33" s="192" t="s">
        <v>266</v>
      </c>
      <c r="C33" s="196">
        <v>1367296.2981718744</v>
      </c>
      <c r="D33" s="194">
        <f t="shared" si="0"/>
        <v>3.9907067504166647E-3</v>
      </c>
    </row>
    <row r="34" spans="2:6" ht="14.25">
      <c r="B34" s="192" t="s">
        <v>364</v>
      </c>
      <c r="C34" s="196">
        <v>358685.06309612456</v>
      </c>
      <c r="D34" s="194">
        <f t="shared" si="0"/>
        <v>1.0468885964842994E-3</v>
      </c>
      <c r="F34" s="197"/>
    </row>
    <row r="35" spans="2:6" ht="16.5">
      <c r="B35" s="198"/>
      <c r="C35" s="199"/>
      <c r="D35" s="200"/>
    </row>
    <row r="36" spans="2:6" ht="15.75">
      <c r="B36" s="183" t="s">
        <v>725</v>
      </c>
      <c r="C36" s="201">
        <f>+SUM(C37:C39)</f>
        <v>62218.142320786494</v>
      </c>
      <c r="D36" s="185">
        <f>+C36/$C$17</f>
        <v>1.8159513844214029E-4</v>
      </c>
    </row>
    <row r="37" spans="2:6" ht="14.25">
      <c r="B37" s="192" t="s">
        <v>266</v>
      </c>
      <c r="C37" s="195">
        <v>179.75762525953274</v>
      </c>
      <c r="D37" s="194">
        <f>+C37/$C$17</f>
        <v>5.2465582589613045E-7</v>
      </c>
    </row>
    <row r="38" spans="2:6" ht="14.25">
      <c r="B38" s="192" t="s">
        <v>346</v>
      </c>
      <c r="C38" s="195">
        <v>60464.159700000004</v>
      </c>
      <c r="D38" s="194">
        <f>+C38/$C$17</f>
        <v>1.7647581624822742E-4</v>
      </c>
    </row>
    <row r="39" spans="2:6" ht="14.25">
      <c r="B39" s="192" t="s">
        <v>348</v>
      </c>
      <c r="C39" s="195">
        <v>1574.2249955269547</v>
      </c>
      <c r="D39" s="194">
        <f>+C39/$C$17</f>
        <v>4.594666368016713E-6</v>
      </c>
    </row>
    <row r="40" spans="2:6" ht="16.5">
      <c r="B40" s="198"/>
      <c r="C40" s="199"/>
      <c r="D40" s="202"/>
    </row>
    <row r="41" spans="2:6" ht="15.75">
      <c r="B41" s="183" t="s">
        <v>726</v>
      </c>
      <c r="C41" s="201">
        <f>SUM(C42:C44)</f>
        <v>54704.888013186835</v>
      </c>
      <c r="D41" s="185">
        <f>+C41/$C$17</f>
        <v>1.5966631824199516E-4</v>
      </c>
    </row>
    <row r="42" spans="2:6" s="204" customFormat="1" ht="14.25">
      <c r="B42" s="192" t="s">
        <v>392</v>
      </c>
      <c r="C42" s="196">
        <v>45972.47558639534</v>
      </c>
      <c r="D42" s="203">
        <f>+C42/$C$17</f>
        <v>1.3417915992407027E-4</v>
      </c>
      <c r="E42" s="15"/>
    </row>
    <row r="43" spans="2:6" s="204" customFormat="1" ht="14.25">
      <c r="B43" s="192" t="s">
        <v>393</v>
      </c>
      <c r="C43" s="196">
        <v>2258.5287586440149</v>
      </c>
      <c r="D43" s="203">
        <f>+C43/$C$17</f>
        <v>6.5919332738498038E-6</v>
      </c>
      <c r="E43" s="15"/>
    </row>
    <row r="44" spans="2:6" s="204" customFormat="1" ht="14.25">
      <c r="B44" s="192" t="s">
        <v>727</v>
      </c>
      <c r="C44" s="196">
        <v>6473.8836681474777</v>
      </c>
      <c r="D44" s="203">
        <f>+C44/$C$17</f>
        <v>1.8895225044075075E-5</v>
      </c>
      <c r="E44" s="15"/>
    </row>
    <row r="45" spans="2:6" ht="16.5">
      <c r="B45" s="198"/>
      <c r="C45" s="199"/>
      <c r="D45" s="202"/>
    </row>
    <row r="46" spans="2:6" ht="15.75">
      <c r="B46" s="13" t="s">
        <v>510</v>
      </c>
      <c r="C46" s="83">
        <f>+C48+C54+C58</f>
        <v>144608848.39851704</v>
      </c>
      <c r="D46" s="179">
        <f>+D48+D54+D58</f>
        <v>0.42206762955881238</v>
      </c>
    </row>
    <row r="47" spans="2:6" ht="16.5">
      <c r="B47" s="190"/>
      <c r="C47" s="205"/>
      <c r="D47" s="182"/>
    </row>
    <row r="48" spans="2:6" ht="16.5">
      <c r="B48" s="183" t="s">
        <v>505</v>
      </c>
      <c r="C48" s="201">
        <f>SUM(C49:C52)</f>
        <v>142166984.21065709</v>
      </c>
      <c r="D48" s="206">
        <f t="shared" ref="D48:D52" si="1">+C48/$C$17</f>
        <v>0.41494059797749194</v>
      </c>
      <c r="E48" s="207"/>
    </row>
    <row r="49" spans="1:6" ht="14.25">
      <c r="B49" s="192" t="s">
        <v>345</v>
      </c>
      <c r="C49" s="195">
        <v>69004905.321745187</v>
      </c>
      <c r="D49" s="194">
        <f t="shared" si="1"/>
        <v>0.20140355959973152</v>
      </c>
      <c r="F49" s="165"/>
    </row>
    <row r="50" spans="1:6" ht="14.25">
      <c r="B50" s="192" t="s">
        <v>265</v>
      </c>
      <c r="C50" s="195">
        <v>68063589.892435417</v>
      </c>
      <c r="D50" s="194">
        <f t="shared" si="1"/>
        <v>0.19865615668271897</v>
      </c>
      <c r="F50" s="197"/>
    </row>
    <row r="51" spans="1:6" ht="14.25">
      <c r="B51" s="192" t="s">
        <v>264</v>
      </c>
      <c r="C51" s="195">
        <v>4647416.4464222826</v>
      </c>
      <c r="D51" s="194">
        <f t="shared" si="1"/>
        <v>1.3564343156294767E-2</v>
      </c>
    </row>
    <row r="52" spans="1:6" ht="14.25">
      <c r="B52" s="192" t="s">
        <v>266</v>
      </c>
      <c r="C52" s="195">
        <v>451072.55005421489</v>
      </c>
      <c r="D52" s="194">
        <f t="shared" si="1"/>
        <v>1.3165385387467312E-3</v>
      </c>
    </row>
    <row r="53" spans="1:6" ht="16.5">
      <c r="B53" s="187"/>
      <c r="C53" s="208"/>
      <c r="D53" s="188"/>
    </row>
    <row r="54" spans="1:6" ht="15.75">
      <c r="B54" s="183" t="s">
        <v>725</v>
      </c>
      <c r="C54" s="201">
        <f>SUM(C55:C56)</f>
        <v>42868.678865321359</v>
      </c>
      <c r="D54" s="185">
        <f>+C54/$C$17</f>
        <v>1.2512015600277536E-4</v>
      </c>
    </row>
    <row r="55" spans="1:6" ht="14.25">
      <c r="B55" s="192" t="s">
        <v>266</v>
      </c>
      <c r="C55" s="195">
        <v>34183.846615321359</v>
      </c>
      <c r="D55" s="194">
        <f>+C55/$C$17</f>
        <v>9.9771869217642379E-5</v>
      </c>
    </row>
    <row r="56" spans="1:6" ht="14.25">
      <c r="B56" s="192" t="s">
        <v>348</v>
      </c>
      <c r="C56" s="195">
        <v>8684.8322499999977</v>
      </c>
      <c r="D56" s="194">
        <f>+C56/$C$17</f>
        <v>2.5348286785132963E-5</v>
      </c>
    </row>
    <row r="57" spans="1:6" ht="16.5">
      <c r="B57" s="198"/>
      <c r="C57" s="199"/>
      <c r="D57" s="202"/>
    </row>
    <row r="58" spans="1:6" ht="15.75">
      <c r="B58" s="183" t="s">
        <v>726</v>
      </c>
      <c r="C58" s="191">
        <f>SUM(C59:C61)</f>
        <v>2398995.508994645</v>
      </c>
      <c r="D58" s="185">
        <f>+C58/$C$17</f>
        <v>7.0019114253176626E-3</v>
      </c>
    </row>
    <row r="59" spans="1:6" ht="14.25">
      <c r="B59" s="192" t="s">
        <v>392</v>
      </c>
      <c r="C59" s="196">
        <v>1018042.9898377004</v>
      </c>
      <c r="D59" s="194">
        <f>+C59/$C$17</f>
        <v>2.9713464720058629E-3</v>
      </c>
    </row>
    <row r="60" spans="1:6" ht="14.25">
      <c r="B60" s="192" t="s">
        <v>393</v>
      </c>
      <c r="C60" s="196">
        <v>866701.54362437315</v>
      </c>
      <c r="D60" s="194">
        <f>+C60/$C$17</f>
        <v>2.5296285123881401E-3</v>
      </c>
    </row>
    <row r="61" spans="1:6" ht="14.25">
      <c r="B61" s="192" t="s">
        <v>727</v>
      </c>
      <c r="C61" s="196">
        <v>514250.9755325712</v>
      </c>
      <c r="D61" s="194">
        <f>+C61/$C$17</f>
        <v>1.5009364409236589E-3</v>
      </c>
    </row>
    <row r="62" spans="1:6" ht="13.5" thickBot="1">
      <c r="B62" s="35"/>
      <c r="C62" s="209"/>
      <c r="D62" s="189"/>
    </row>
    <row r="63" spans="1:6" ht="14.25" thickTop="1" thickBot="1">
      <c r="A63" s="210"/>
      <c r="B63" s="16"/>
      <c r="C63" s="211"/>
      <c r="D63" s="212"/>
    </row>
    <row r="64" spans="1:6" s="15" customFormat="1" ht="17.25" thickTop="1">
      <c r="A64" s="3"/>
      <c r="B64" s="213" t="s">
        <v>728</v>
      </c>
      <c r="C64" s="214">
        <f>+C66+C71</f>
        <v>13115868.073761102</v>
      </c>
      <c r="D64" s="215">
        <f>+D66+D71</f>
        <v>0.99999999999999989</v>
      </c>
    </row>
    <row r="65" spans="1:4" s="15" customFormat="1" ht="15">
      <c r="A65" s="3"/>
      <c r="B65" s="216"/>
      <c r="C65" s="217"/>
      <c r="D65" s="218"/>
    </row>
    <row r="66" spans="1:4" s="15" customFormat="1" ht="15.75">
      <c r="A66" s="3"/>
      <c r="B66" s="219" t="s">
        <v>366</v>
      </c>
      <c r="C66" s="83">
        <f>+C68+C69</f>
        <v>1024811.9866553879</v>
      </c>
      <c r="D66" s="220">
        <f>SUM(D68:D69)</f>
        <v>7.8135277123255867E-2</v>
      </c>
    </row>
    <row r="67" spans="1:4" s="15" customFormat="1" ht="15">
      <c r="A67" s="3"/>
      <c r="B67" s="216"/>
      <c r="C67" s="196"/>
      <c r="D67" s="218"/>
    </row>
    <row r="68" spans="1:4" s="15" customFormat="1" ht="14.25">
      <c r="A68" s="3"/>
      <c r="B68" s="192" t="s">
        <v>672</v>
      </c>
      <c r="C68" s="196">
        <v>929780.55230617255</v>
      </c>
      <c r="D68" s="194">
        <f>+C68/$C$64</f>
        <v>7.0889745694091066E-2</v>
      </c>
    </row>
    <row r="69" spans="1:4" s="15" customFormat="1" ht="14.25">
      <c r="A69" s="3"/>
      <c r="B69" s="192" t="s">
        <v>673</v>
      </c>
      <c r="C69" s="196">
        <v>95031.434349215313</v>
      </c>
      <c r="D69" s="194">
        <f>+C69/$C$64</f>
        <v>7.2455314291648048E-3</v>
      </c>
    </row>
    <row r="70" spans="1:4" s="15" customFormat="1" ht="15">
      <c r="A70" s="3"/>
      <c r="B70" s="216"/>
      <c r="C70" s="196"/>
      <c r="D70" s="218"/>
    </row>
    <row r="71" spans="1:4" s="15" customFormat="1" ht="15.75">
      <c r="A71" s="3"/>
      <c r="B71" s="13" t="s">
        <v>510</v>
      </c>
      <c r="C71" s="83">
        <f>+C73+C74+C75</f>
        <v>12091056.087105714</v>
      </c>
      <c r="D71" s="220">
        <f>SUM(D73:D75)</f>
        <v>0.92186472287674404</v>
      </c>
    </row>
    <row r="72" spans="1:4" s="15" customFormat="1" ht="14.25">
      <c r="A72" s="3"/>
      <c r="B72" s="221"/>
      <c r="C72" s="217"/>
      <c r="D72" s="218"/>
    </row>
    <row r="73" spans="1:4" s="15" customFormat="1" ht="14.25">
      <c r="A73" s="3"/>
      <c r="B73" s="192" t="s">
        <v>674</v>
      </c>
      <c r="C73" s="196">
        <v>5151027.2004566593</v>
      </c>
      <c r="D73" s="194">
        <f>+C73/$C$64</f>
        <v>0.39273246509405857</v>
      </c>
    </row>
    <row r="74" spans="1:4" s="15" customFormat="1" ht="14.25">
      <c r="A74" s="3"/>
      <c r="B74" s="192" t="s">
        <v>724</v>
      </c>
      <c r="C74" s="196">
        <v>6803327.5454126447</v>
      </c>
      <c r="D74" s="194">
        <f>+C74/$C$64</f>
        <v>0.51870966581487765</v>
      </c>
    </row>
    <row r="75" spans="1:4" s="15" customFormat="1" ht="14.25">
      <c r="A75" s="3"/>
      <c r="B75" s="192" t="s">
        <v>675</v>
      </c>
      <c r="C75" s="196">
        <v>136701.34123640964</v>
      </c>
      <c r="D75" s="194">
        <f>+C75/$C$64</f>
        <v>1.0422591967807832E-2</v>
      </c>
    </row>
    <row r="76" spans="1:4" s="15" customFormat="1" ht="13.5" thickBot="1">
      <c r="A76" s="3"/>
      <c r="B76" s="140"/>
      <c r="C76" s="209"/>
      <c r="D76" s="189"/>
    </row>
    <row r="77" spans="1:4" s="15" customFormat="1" ht="13.5" thickTop="1">
      <c r="A77" s="3"/>
      <c r="B77" s="222"/>
      <c r="C77" s="222"/>
      <c r="D77" s="222"/>
    </row>
    <row r="78" spans="1:4" s="15" customFormat="1">
      <c r="A78" s="3"/>
      <c r="B78" s="1248" t="s">
        <v>729</v>
      </c>
      <c r="C78" s="1248"/>
      <c r="D78" s="1248"/>
    </row>
    <row r="79" spans="1:4" s="15" customFormat="1">
      <c r="A79" s="3"/>
      <c r="B79" s="1254" t="s">
        <v>730</v>
      </c>
      <c r="C79" s="1254"/>
      <c r="D79" s="1254"/>
    </row>
    <row r="80" spans="1:4" s="15" customFormat="1">
      <c r="A80" s="3"/>
      <c r="B80" s="1254" t="s">
        <v>731</v>
      </c>
      <c r="C80" s="1254"/>
      <c r="D80" s="1254"/>
    </row>
    <row r="81" spans="1:4" s="15" customFormat="1">
      <c r="A81" s="3"/>
      <c r="B81" s="1254" t="s">
        <v>732</v>
      </c>
      <c r="C81" s="1254"/>
      <c r="D81" s="1254"/>
    </row>
    <row r="82" spans="1:4" s="15" customFormat="1">
      <c r="A82" s="3"/>
      <c r="B82" s="1254"/>
      <c r="C82" s="1254"/>
      <c r="D82" s="1254"/>
    </row>
    <row r="83" spans="1:4" s="15" customFormat="1">
      <c r="A83" s="3"/>
      <c r="B83" s="3"/>
      <c r="C83" s="3"/>
      <c r="D83" s="3"/>
    </row>
    <row r="84" spans="1:4" s="15" customFormat="1">
      <c r="A84" s="3"/>
      <c r="B84" s="3"/>
      <c r="C84" s="3"/>
      <c r="D84" s="3"/>
    </row>
    <row r="85" spans="1:4" s="15" customFormat="1">
      <c r="A85" s="3"/>
      <c r="B85" s="3"/>
      <c r="C85" s="3"/>
      <c r="D85" s="3"/>
    </row>
    <row r="86" spans="1:4" s="15" customFormat="1">
      <c r="A86" s="3"/>
      <c r="B86" s="3"/>
      <c r="C86" s="3"/>
      <c r="D86" s="3"/>
    </row>
    <row r="87" spans="1:4" s="15" customFormat="1">
      <c r="A87" s="3"/>
      <c r="B87" s="3"/>
      <c r="C87" s="3"/>
      <c r="D87" s="3"/>
    </row>
    <row r="88" spans="1:4" s="15" customFormat="1">
      <c r="A88" s="3"/>
      <c r="B88" s="3"/>
      <c r="C88" s="3"/>
      <c r="D88" s="3"/>
    </row>
    <row r="89" spans="1:4" s="15" customFormat="1">
      <c r="A89" s="3"/>
      <c r="B89" s="3"/>
      <c r="C89" s="3"/>
      <c r="D89" s="3"/>
    </row>
    <row r="90" spans="1:4" s="15" customFormat="1">
      <c r="A90" s="3"/>
      <c r="B90" s="3"/>
      <c r="C90" s="3"/>
      <c r="D90" s="3"/>
    </row>
    <row r="91" spans="1:4" s="15" customFormat="1">
      <c r="A91" s="3"/>
      <c r="B91" s="3"/>
      <c r="C91" s="3"/>
      <c r="D91" s="3"/>
    </row>
    <row r="92" spans="1:4" s="15" customFormat="1">
      <c r="A92" s="3"/>
      <c r="B92" s="3"/>
      <c r="C92" s="3"/>
      <c r="D92" s="3"/>
    </row>
    <row r="93" spans="1:4" s="15" customFormat="1">
      <c r="A93" s="3"/>
      <c r="B93" s="3"/>
      <c r="C93" s="3"/>
      <c r="D93" s="3"/>
    </row>
    <row r="94" spans="1:4" s="15" customFormat="1">
      <c r="A94" s="3"/>
      <c r="B94" s="3"/>
      <c r="C94" s="3"/>
      <c r="D94" s="3"/>
    </row>
    <row r="95" spans="1:4" s="15" customFormat="1">
      <c r="A95" s="3"/>
      <c r="B95" s="3"/>
      <c r="C95" s="3"/>
      <c r="D95" s="3"/>
    </row>
    <row r="96" spans="1:4" s="15" customFormat="1">
      <c r="A96" s="3"/>
      <c r="B96" s="3"/>
      <c r="C96" s="3"/>
      <c r="D96" s="3"/>
    </row>
    <row r="97" spans="1:4" s="15" customFormat="1">
      <c r="A97" s="3"/>
      <c r="B97" s="3"/>
      <c r="C97" s="3"/>
      <c r="D97" s="3"/>
    </row>
    <row r="98" spans="1:4" s="15" customFormat="1">
      <c r="A98" s="3"/>
      <c r="B98" s="3"/>
      <c r="C98" s="3"/>
      <c r="D98" s="3"/>
    </row>
    <row r="99" spans="1:4" s="15" customFormat="1">
      <c r="A99" s="3"/>
      <c r="B99" s="3"/>
      <c r="C99" s="3"/>
      <c r="D99" s="3"/>
    </row>
    <row r="100" spans="1:4" s="15" customFormat="1">
      <c r="A100" s="3"/>
      <c r="B100" s="3"/>
      <c r="C100" s="3"/>
      <c r="D100" s="3"/>
    </row>
    <row r="101" spans="1:4" s="15" customFormat="1">
      <c r="A101" s="3"/>
      <c r="B101" s="3"/>
      <c r="C101" s="3"/>
      <c r="D101" s="3"/>
    </row>
    <row r="102" spans="1:4" s="15" customFormat="1">
      <c r="A102" s="3"/>
      <c r="B102" s="3"/>
      <c r="C102" s="3"/>
      <c r="D102" s="3"/>
    </row>
    <row r="103" spans="1:4" s="15" customFormat="1">
      <c r="A103" s="3"/>
      <c r="B103" s="3"/>
      <c r="C103" s="3"/>
      <c r="D103" s="3"/>
    </row>
    <row r="104" spans="1:4" s="15" customFormat="1">
      <c r="A104" s="3"/>
      <c r="B104" s="3"/>
      <c r="C104" s="3"/>
      <c r="D104" s="3"/>
    </row>
    <row r="105" spans="1:4" s="15" customFormat="1">
      <c r="A105" s="3"/>
      <c r="B105" s="3"/>
      <c r="C105" s="3"/>
      <c r="D105" s="3"/>
    </row>
    <row r="106" spans="1:4" s="15" customFormat="1">
      <c r="A106" s="3"/>
      <c r="B106" s="3"/>
      <c r="C106" s="3"/>
      <c r="D106" s="3"/>
    </row>
    <row r="107" spans="1:4" s="15" customFormat="1">
      <c r="A107" s="3"/>
      <c r="B107" s="3"/>
      <c r="C107" s="3"/>
      <c r="D107" s="3"/>
    </row>
  </sheetData>
  <mergeCells count="7">
    <mergeCell ref="B81:D82"/>
    <mergeCell ref="B6:D6"/>
    <mergeCell ref="B7:D7"/>
    <mergeCell ref="D11:D12"/>
    <mergeCell ref="B78:D78"/>
    <mergeCell ref="B79:D79"/>
    <mergeCell ref="B80:D80"/>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8" orientation="portrait" verticalDpi="300" r:id="rId1"/>
  <headerFooter scaleWithDoc="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H59"/>
  <sheetViews>
    <sheetView showGridLines="0" showRuler="0" zoomScale="90" zoomScaleNormal="90" zoomScaleSheetLayoutView="85" workbookViewId="0"/>
  </sheetViews>
  <sheetFormatPr baseColWidth="10" defaultColWidth="11.42578125" defaultRowHeight="12.75"/>
  <cols>
    <col min="1" max="1" width="6.85546875" style="224" customWidth="1"/>
    <col min="2" max="2" width="47.85546875" style="224" customWidth="1"/>
    <col min="3" max="3" width="15.42578125" style="224" customWidth="1"/>
    <col min="4" max="4" width="12.85546875" style="224" customWidth="1"/>
    <col min="5" max="5" width="14" style="15" customWidth="1"/>
    <col min="6" max="6" width="12.85546875" style="224" customWidth="1"/>
    <col min="7" max="7" width="15.140625" style="224" customWidth="1"/>
    <col min="8" max="8" width="12.85546875" style="224" customWidth="1"/>
    <col min="9" max="16384" width="11.42578125" style="224"/>
  </cols>
  <sheetData>
    <row r="1" spans="1:8" ht="14.25">
      <c r="A1" s="1" t="s">
        <v>216</v>
      </c>
      <c r="B1" s="223"/>
    </row>
    <row r="2" spans="1:8" ht="15">
      <c r="A2" s="223"/>
      <c r="B2" s="4" t="s">
        <v>696</v>
      </c>
      <c r="C2" s="225"/>
      <c r="D2" s="226"/>
    </row>
    <row r="3" spans="1:8" ht="15">
      <c r="A3" s="223"/>
      <c r="B3" s="4" t="s">
        <v>299</v>
      </c>
      <c r="C3" s="225"/>
      <c r="D3" s="225"/>
    </row>
    <row r="4" spans="1:8" s="227" customFormat="1" ht="12">
      <c r="B4" s="228"/>
      <c r="C4" s="225"/>
      <c r="D4" s="225"/>
      <c r="E4" s="165"/>
    </row>
    <row r="5" spans="1:8" s="227" customFormat="1" ht="12">
      <c r="B5" s="225"/>
      <c r="C5" s="225"/>
      <c r="D5" s="225"/>
      <c r="E5" s="165"/>
    </row>
    <row r="6" spans="1:8" ht="16.5">
      <c r="B6" s="1258" t="s">
        <v>644</v>
      </c>
      <c r="C6" s="1258"/>
      <c r="D6" s="1258"/>
      <c r="E6" s="1258"/>
      <c r="F6" s="1258"/>
      <c r="G6" s="1258"/>
      <c r="H6" s="1258"/>
    </row>
    <row r="7" spans="1:8" ht="15.75">
      <c r="B7" s="1259" t="s">
        <v>615</v>
      </c>
      <c r="C7" s="1259"/>
      <c r="D7" s="1259"/>
      <c r="E7" s="1259"/>
      <c r="F7" s="1259"/>
      <c r="G7" s="1259"/>
      <c r="H7" s="1259"/>
    </row>
    <row r="8" spans="1:8" s="227" customFormat="1" ht="12">
      <c r="B8" s="229"/>
      <c r="C8" s="229"/>
      <c r="D8" s="229"/>
      <c r="E8" s="165"/>
    </row>
    <row r="9" spans="1:8" s="227" customFormat="1" thickBot="1">
      <c r="B9" s="229"/>
      <c r="C9" s="229"/>
      <c r="D9" s="229"/>
      <c r="E9" s="165"/>
    </row>
    <row r="10" spans="1:8" ht="16.5" thickTop="1" thickBot="1">
      <c r="B10" s="134"/>
      <c r="C10" s="1260" t="s">
        <v>869</v>
      </c>
      <c r="D10" s="1261"/>
      <c r="E10" s="1261"/>
      <c r="F10" s="1261"/>
      <c r="G10" s="1261"/>
      <c r="H10" s="1262"/>
    </row>
    <row r="11" spans="1:8" ht="15.75" thickTop="1">
      <c r="B11" s="230"/>
      <c r="C11" s="1263" t="s">
        <v>631</v>
      </c>
      <c r="D11" s="1264"/>
      <c r="E11" s="1263" t="s">
        <v>630</v>
      </c>
      <c r="F11" s="1264"/>
      <c r="G11" s="1267" t="s">
        <v>612</v>
      </c>
      <c r="H11" s="1268"/>
    </row>
    <row r="12" spans="1:8" ht="15">
      <c r="B12" s="231"/>
      <c r="C12" s="1265"/>
      <c r="D12" s="1266"/>
      <c r="E12" s="1265"/>
      <c r="F12" s="1266"/>
      <c r="G12" s="1269"/>
      <c r="H12" s="1270"/>
    </row>
    <row r="13" spans="1:8" ht="15">
      <c r="B13" s="232"/>
      <c r="C13" s="233" t="s">
        <v>269</v>
      </c>
      <c r="D13" s="234" t="s">
        <v>283</v>
      </c>
      <c r="E13" s="233" t="s">
        <v>269</v>
      </c>
      <c r="F13" s="234" t="s">
        <v>283</v>
      </c>
      <c r="G13" s="233" t="s">
        <v>269</v>
      </c>
      <c r="H13" s="234" t="s">
        <v>283</v>
      </c>
    </row>
    <row r="14" spans="1:8" ht="14.25">
      <c r="B14" s="235"/>
      <c r="C14" s="236"/>
      <c r="D14" s="237"/>
      <c r="E14" s="236"/>
      <c r="F14" s="237"/>
      <c r="G14" s="236"/>
      <c r="H14" s="237"/>
    </row>
    <row r="15" spans="1:8" s="238" customFormat="1" ht="15.75">
      <c r="B15" s="83" t="s">
        <v>275</v>
      </c>
      <c r="C15" s="239">
        <f t="shared" ref="C15:H15" si="0">+C17+C28</f>
        <v>340166387.64356709</v>
      </c>
      <c r="D15" s="240">
        <f>+D17+D28</f>
        <v>0.99283842225660357</v>
      </c>
      <c r="E15" s="239">
        <f t="shared" si="0"/>
        <v>2453700.3969514477</v>
      </c>
      <c r="F15" s="240">
        <f t="shared" si="0"/>
        <v>7.161577743396267E-3</v>
      </c>
      <c r="G15" s="239">
        <f t="shared" si="0"/>
        <v>342620088.04051852</v>
      </c>
      <c r="H15" s="240">
        <f t="shared" si="0"/>
        <v>1</v>
      </c>
    </row>
    <row r="16" spans="1:8" ht="14.25">
      <c r="B16" s="235" t="s">
        <v>284</v>
      </c>
      <c r="C16" s="236"/>
      <c r="D16" s="237"/>
      <c r="E16" s="241"/>
      <c r="F16" s="242"/>
      <c r="G16" s="236"/>
      <c r="H16" s="237"/>
    </row>
    <row r="17" spans="2:8" s="223" customFormat="1" ht="15">
      <c r="B17" s="243" t="s">
        <v>396</v>
      </c>
      <c r="C17" s="244">
        <f t="shared" ref="C17:H17" si="1">+C19+C24</f>
        <v>88757120.192251384</v>
      </c>
      <c r="D17" s="245">
        <f t="shared" si="1"/>
        <v>0.25905404642168817</v>
      </c>
      <c r="E17" s="246">
        <f t="shared" si="1"/>
        <v>53834.776287823639</v>
      </c>
      <c r="F17" s="247">
        <f t="shared" si="1"/>
        <v>1.5712673648445594E-4</v>
      </c>
      <c r="G17" s="244">
        <f t="shared" si="1"/>
        <v>88810954.968539208</v>
      </c>
      <c r="H17" s="245">
        <f t="shared" si="1"/>
        <v>0.25921117315817266</v>
      </c>
    </row>
    <row r="18" spans="2:8" ht="15">
      <c r="B18" s="248"/>
      <c r="C18" s="249"/>
      <c r="D18" s="250"/>
      <c r="E18" s="251"/>
      <c r="F18" s="252"/>
      <c r="G18" s="249"/>
      <c r="H18" s="250"/>
    </row>
    <row r="19" spans="2:8" s="223" customFormat="1" ht="15">
      <c r="B19" s="243" t="s">
        <v>145</v>
      </c>
      <c r="C19" s="244">
        <f t="shared" ref="C19:H19" si="2">SUM(C20:C22)</f>
        <v>33226536.216490075</v>
      </c>
      <c r="D19" s="245">
        <f t="shared" si="2"/>
        <v>9.6977782028240783E-2</v>
      </c>
      <c r="E19" s="246">
        <f t="shared" si="2"/>
        <v>320.13832896136114</v>
      </c>
      <c r="F19" s="247">
        <f t="shared" si="2"/>
        <v>9.3438283432902899E-7</v>
      </c>
      <c r="G19" s="244">
        <f t="shared" si="2"/>
        <v>33226856.354819037</v>
      </c>
      <c r="H19" s="245">
        <f t="shared" si="2"/>
        <v>9.6978716411075111E-2</v>
      </c>
    </row>
    <row r="20" spans="2:8" ht="14.25">
      <c r="B20" s="253" t="s">
        <v>146</v>
      </c>
      <c r="C20" s="254">
        <v>10646744.184425706</v>
      </c>
      <c r="D20" s="255">
        <f>+C20/$G$15</f>
        <v>3.1074489080064136E-2</v>
      </c>
      <c r="E20" s="256">
        <v>9.1393495720868998</v>
      </c>
      <c r="F20" s="257">
        <f>+E20/$G$15</f>
        <v>2.6674879527221629E-8</v>
      </c>
      <c r="G20" s="254">
        <f>+C20+E20</f>
        <v>10646753.323775278</v>
      </c>
      <c r="H20" s="255">
        <f>+F20+D20</f>
        <v>3.1074515754943664E-2</v>
      </c>
    </row>
    <row r="21" spans="2:8" ht="14.25">
      <c r="B21" s="253" t="s">
        <v>147</v>
      </c>
      <c r="C21" s="254">
        <v>19587886.777145047</v>
      </c>
      <c r="D21" s="255">
        <f>+C21/$G$15</f>
        <v>5.717086493430755E-2</v>
      </c>
      <c r="E21" s="256">
        <v>0</v>
      </c>
      <c r="F21" s="257">
        <f>+E21/$G$15</f>
        <v>0</v>
      </c>
      <c r="G21" s="254">
        <f>+C21+E21</f>
        <v>19587886.777145047</v>
      </c>
      <c r="H21" s="255">
        <f>+F21+D21</f>
        <v>5.717086493430755E-2</v>
      </c>
    </row>
    <row r="22" spans="2:8" ht="14.25">
      <c r="B22" s="253" t="s">
        <v>149</v>
      </c>
      <c r="C22" s="254">
        <v>2991905.2549193194</v>
      </c>
      <c r="D22" s="255">
        <f>+C22/$G$15</f>
        <v>8.7324280138690938E-3</v>
      </c>
      <c r="E22" s="256">
        <v>310.99897938927427</v>
      </c>
      <c r="F22" s="257">
        <f>+E22/$G$15</f>
        <v>9.0770795480180738E-7</v>
      </c>
      <c r="G22" s="254">
        <f>+C22+E22</f>
        <v>2992216.2538987086</v>
      </c>
      <c r="H22" s="255">
        <f>+F22+D22</f>
        <v>8.7333357218238959E-3</v>
      </c>
    </row>
    <row r="23" spans="2:8" ht="15">
      <c r="B23" s="258"/>
      <c r="C23" s="249"/>
      <c r="D23" s="250"/>
      <c r="E23" s="251"/>
      <c r="F23" s="252"/>
      <c r="G23" s="249"/>
      <c r="H23" s="250"/>
    </row>
    <row r="24" spans="2:8" s="223" customFormat="1" ht="15">
      <c r="B24" s="243" t="s">
        <v>148</v>
      </c>
      <c r="C24" s="244">
        <f t="shared" ref="C24:H24" si="3">SUM(C25:C26)</f>
        <v>55530583.975761302</v>
      </c>
      <c r="D24" s="245">
        <f t="shared" si="3"/>
        <v>0.16207626439344741</v>
      </c>
      <c r="E24" s="246">
        <f t="shared" si="3"/>
        <v>53514.63795886228</v>
      </c>
      <c r="F24" s="247">
        <f t="shared" si="3"/>
        <v>1.5619235365012691E-4</v>
      </c>
      <c r="G24" s="244">
        <f t="shared" si="3"/>
        <v>55584098.613720164</v>
      </c>
      <c r="H24" s="245">
        <f t="shared" si="3"/>
        <v>0.16223245674709752</v>
      </c>
    </row>
    <row r="25" spans="2:8" ht="14.25">
      <c r="B25" s="253" t="s">
        <v>146</v>
      </c>
      <c r="C25" s="254">
        <v>44436834.957405031</v>
      </c>
      <c r="D25" s="255">
        <f>+C25/$G$15</f>
        <v>0.12969710915534496</v>
      </c>
      <c r="E25" s="256">
        <v>44401.904976359896</v>
      </c>
      <c r="F25" s="257">
        <f>+E25/$G$15</f>
        <v>1.2959515955500219E-4</v>
      </c>
      <c r="G25" s="254">
        <f>+C25+E25</f>
        <v>44481236.862381391</v>
      </c>
      <c r="H25" s="255">
        <f>+F25+D25</f>
        <v>0.12982670431489995</v>
      </c>
    </row>
    <row r="26" spans="2:8" ht="14.25">
      <c r="B26" s="253" t="s">
        <v>397</v>
      </c>
      <c r="C26" s="254">
        <v>11093749.018356271</v>
      </c>
      <c r="D26" s="255">
        <f>+C26/$G$15</f>
        <v>3.2379155238102433E-2</v>
      </c>
      <c r="E26" s="256">
        <v>9112.732982502388</v>
      </c>
      <c r="F26" s="257">
        <f>+E26/$G$15</f>
        <v>2.6597194095124711E-5</v>
      </c>
      <c r="G26" s="254">
        <f>+C26+E26</f>
        <v>11102861.751338774</v>
      </c>
      <c r="H26" s="255">
        <f>+F26+D26</f>
        <v>3.2405752432197558E-2</v>
      </c>
    </row>
    <row r="27" spans="2:8" ht="14.25">
      <c r="B27" s="258"/>
      <c r="C27" s="236"/>
      <c r="D27" s="237"/>
      <c r="E27" s="241"/>
      <c r="F27" s="242"/>
      <c r="G27" s="236"/>
      <c r="H27" s="237"/>
    </row>
    <row r="28" spans="2:8" s="223" customFormat="1" ht="15">
      <c r="B28" s="243" t="s">
        <v>162</v>
      </c>
      <c r="C28" s="244">
        <f t="shared" ref="C28:H28" si="4">+C30+C37+C47+C50+C44</f>
        <v>251409267.45131567</v>
      </c>
      <c r="D28" s="245">
        <f t="shared" si="4"/>
        <v>0.7337843758349154</v>
      </c>
      <c r="E28" s="246">
        <f t="shared" si="4"/>
        <v>2399865.6206636243</v>
      </c>
      <c r="F28" s="247">
        <f t="shared" si="4"/>
        <v>7.0044510069118115E-3</v>
      </c>
      <c r="G28" s="244">
        <f t="shared" si="4"/>
        <v>253809133.07197928</v>
      </c>
      <c r="H28" s="245">
        <f t="shared" si="4"/>
        <v>0.74078882684182734</v>
      </c>
    </row>
    <row r="29" spans="2:8" ht="15">
      <c r="B29" s="248"/>
      <c r="C29" s="249"/>
      <c r="D29" s="250"/>
      <c r="E29" s="251"/>
      <c r="F29" s="252"/>
      <c r="G29" s="249"/>
      <c r="H29" s="250"/>
    </row>
    <row r="30" spans="2:8" s="223" customFormat="1" ht="15">
      <c r="B30" s="243" t="s">
        <v>225</v>
      </c>
      <c r="C30" s="244">
        <f t="shared" ref="C30:H30" si="5">SUM(C31:C33)</f>
        <v>200526431.23695999</v>
      </c>
      <c r="D30" s="245">
        <f t="shared" si="5"/>
        <v>0.58527342160172924</v>
      </c>
      <c r="E30" s="246">
        <f t="shared" si="5"/>
        <v>1467153.28535</v>
      </c>
      <c r="F30" s="247">
        <f t="shared" si="5"/>
        <v>4.2821578084951423E-3</v>
      </c>
      <c r="G30" s="244">
        <f t="shared" si="5"/>
        <v>201993584.52230999</v>
      </c>
      <c r="H30" s="245">
        <f t="shared" si="5"/>
        <v>0.58955557941022441</v>
      </c>
    </row>
    <row r="31" spans="2:8" ht="14.25">
      <c r="B31" s="253" t="s">
        <v>146</v>
      </c>
      <c r="C31" s="254">
        <v>114132236.70986</v>
      </c>
      <c r="D31" s="255">
        <f>+C31/$G$15</f>
        <v>0.33311601010493763</v>
      </c>
      <c r="E31" s="256">
        <v>1379221.8698199999</v>
      </c>
      <c r="F31" s="257">
        <f>+E31/$G$15</f>
        <v>4.0255137336164945E-3</v>
      </c>
      <c r="G31" s="254">
        <f>+C31+E31</f>
        <v>115511458.57968</v>
      </c>
      <c r="H31" s="255">
        <f>+F31+D31</f>
        <v>0.33714152383855411</v>
      </c>
    </row>
    <row r="32" spans="2:8" ht="14.25">
      <c r="B32" s="253" t="s">
        <v>147</v>
      </c>
      <c r="C32" s="259">
        <v>10238753.997610001</v>
      </c>
      <c r="D32" s="255">
        <f>+C32/$G$15</f>
        <v>2.9883694374625104E-2</v>
      </c>
      <c r="E32" s="256">
        <v>63</v>
      </c>
      <c r="F32" s="257">
        <f>+E32/$G$15</f>
        <v>1.8387713446781196E-7</v>
      </c>
      <c r="G32" s="254">
        <f>+C32+E32</f>
        <v>10238816.997610001</v>
      </c>
      <c r="H32" s="255">
        <f>+F32+D32</f>
        <v>2.9883878251759571E-2</v>
      </c>
    </row>
    <row r="33" spans="2:8" ht="14.25">
      <c r="B33" s="253" t="s">
        <v>149</v>
      </c>
      <c r="C33" s="254">
        <v>76155440.529489994</v>
      </c>
      <c r="D33" s="255">
        <f>+D34+D35</f>
        <v>0.22227371712216651</v>
      </c>
      <c r="E33" s="254">
        <f>+E34+E35</f>
        <v>87868.415530000013</v>
      </c>
      <c r="F33" s="257">
        <f>+F34+F35</f>
        <v>2.5646019774418075E-4</v>
      </c>
      <c r="G33" s="254">
        <f>+C33+E33</f>
        <v>76243308.94501999</v>
      </c>
      <c r="H33" s="255">
        <f>+H34+H35</f>
        <v>0.2225301773199107</v>
      </c>
    </row>
    <row r="34" spans="2:8" ht="14.25">
      <c r="B34" s="260" t="s">
        <v>353</v>
      </c>
      <c r="C34" s="261">
        <v>20803151.906230003</v>
      </c>
      <c r="D34" s="262">
        <f>+C34/$G$15</f>
        <v>6.0717840641526556E-2</v>
      </c>
      <c r="E34" s="263">
        <v>80677.426090000008</v>
      </c>
      <c r="F34" s="264">
        <f>+E34/$G$15</f>
        <v>2.3547196707409353E-4</v>
      </c>
      <c r="G34" s="254">
        <f>+C34+E34</f>
        <v>20883829.332320001</v>
      </c>
      <c r="H34" s="262">
        <f>+F34+D34</f>
        <v>6.0953312608600652E-2</v>
      </c>
    </row>
    <row r="35" spans="2:8" ht="14.25">
      <c r="B35" s="260" t="s">
        <v>150</v>
      </c>
      <c r="C35" s="261">
        <v>55352288.623259999</v>
      </c>
      <c r="D35" s="262">
        <f>+C35/$G$15</f>
        <v>0.16155587648063996</v>
      </c>
      <c r="E35" s="263">
        <v>7190.9894400000003</v>
      </c>
      <c r="F35" s="264">
        <f>+E35/$G$15</f>
        <v>2.0988230670087238E-5</v>
      </c>
      <c r="G35" s="254">
        <f>+C35+E35</f>
        <v>55359479.6127</v>
      </c>
      <c r="H35" s="262">
        <f>+F35+D35</f>
        <v>0.16157686471131005</v>
      </c>
    </row>
    <row r="36" spans="2:8" ht="14.25">
      <c r="B36" s="265"/>
      <c r="C36" s="236"/>
      <c r="D36" s="237"/>
      <c r="E36" s="241"/>
      <c r="F36" s="242"/>
      <c r="G36" s="236"/>
      <c r="H36" s="237"/>
    </row>
    <row r="37" spans="2:8" s="223" customFormat="1" ht="15">
      <c r="B37" s="243" t="s">
        <v>226</v>
      </c>
      <c r="C37" s="244">
        <f t="shared" ref="C37:H37" si="6">SUM(C38:C40)</f>
        <v>6892062.4273537947</v>
      </c>
      <c r="D37" s="245">
        <f t="shared" si="6"/>
        <v>2.0115756979604577E-2</v>
      </c>
      <c r="E37" s="246">
        <f t="shared" si="6"/>
        <v>884373.90824667073</v>
      </c>
      <c r="F37" s="247">
        <f t="shared" si="6"/>
        <v>2.5812085721666272E-3</v>
      </c>
      <c r="G37" s="244">
        <f t="shared" si="6"/>
        <v>7776436.3356004655</v>
      </c>
      <c r="H37" s="245">
        <f t="shared" si="6"/>
        <v>2.2696965551771201E-2</v>
      </c>
    </row>
    <row r="38" spans="2:8" ht="14.25">
      <c r="B38" s="253" t="s">
        <v>146</v>
      </c>
      <c r="C38" s="254">
        <v>6530149.0574638117</v>
      </c>
      <c r="D38" s="255">
        <f>+C38/$G$15</f>
        <v>1.90594459735576E-2</v>
      </c>
      <c r="E38" s="256">
        <v>868804.50818876689</v>
      </c>
      <c r="F38" s="257">
        <f>+E38/$G$15</f>
        <v>2.5357664028328119E-3</v>
      </c>
      <c r="G38" s="254">
        <f>+C38+E38</f>
        <v>7398953.5656525791</v>
      </c>
      <c r="H38" s="255">
        <f>+F38+D38</f>
        <v>2.1595212376390411E-2</v>
      </c>
    </row>
    <row r="39" spans="2:8" ht="14.25">
      <c r="B39" s="266" t="s">
        <v>147</v>
      </c>
      <c r="C39" s="259">
        <v>17371.163867979154</v>
      </c>
      <c r="D39" s="255">
        <f>+C39/$G$15</f>
        <v>5.0700949752615867E-5</v>
      </c>
      <c r="E39" s="267">
        <v>0</v>
      </c>
      <c r="F39" s="257">
        <f>+E39/$G$15</f>
        <v>0</v>
      </c>
      <c r="G39" s="259">
        <f>+C39+E39</f>
        <v>17371.163867979154</v>
      </c>
      <c r="H39" s="255">
        <f>+F39+D39</f>
        <v>5.0700949752615867E-5</v>
      </c>
    </row>
    <row r="40" spans="2:8" ht="14.25">
      <c r="B40" s="253" t="s">
        <v>149</v>
      </c>
      <c r="C40" s="256">
        <f>+C41+C42</f>
        <v>344542.20602200343</v>
      </c>
      <c r="D40" s="257">
        <f>+D41+D42</f>
        <v>1.0056100562943571E-3</v>
      </c>
      <c r="E40" s="256">
        <f>+E41+E42</f>
        <v>15569.400057903895</v>
      </c>
      <c r="F40" s="257">
        <f>+F41+F42</f>
        <v>4.5442169333815141E-5</v>
      </c>
      <c r="G40" s="254">
        <f>+C40+E40</f>
        <v>360111.60607990733</v>
      </c>
      <c r="H40" s="255">
        <f>+H41+H42</f>
        <v>1.0510522256281722E-3</v>
      </c>
    </row>
    <row r="41" spans="2:8">
      <c r="B41" s="260" t="s">
        <v>353</v>
      </c>
      <c r="C41" s="268">
        <v>344542.20602200343</v>
      </c>
      <c r="D41" s="262">
        <f>+C41/$G$15</f>
        <v>1.0056100562943571E-3</v>
      </c>
      <c r="E41" s="263">
        <v>15569.400057903895</v>
      </c>
      <c r="F41" s="264">
        <f>+E41/$G$15</f>
        <v>4.5442169333815141E-5</v>
      </c>
      <c r="G41" s="268">
        <f>+C41+E41</f>
        <v>360111.60607990733</v>
      </c>
      <c r="H41" s="262">
        <f>+F41+D41</f>
        <v>1.0510522256281722E-3</v>
      </c>
    </row>
    <row r="42" spans="2:8">
      <c r="B42" s="260" t="s">
        <v>150</v>
      </c>
      <c r="C42" s="268">
        <v>0</v>
      </c>
      <c r="D42" s="269">
        <f>+C42/$G$15</f>
        <v>0</v>
      </c>
      <c r="E42" s="263">
        <v>0</v>
      </c>
      <c r="F42" s="264">
        <f>+E42/$G$15</f>
        <v>0</v>
      </c>
      <c r="G42" s="268">
        <f>+C42+E42</f>
        <v>0</v>
      </c>
      <c r="H42" s="262">
        <f>+F42+D42</f>
        <v>0</v>
      </c>
    </row>
    <row r="43" spans="2:8" ht="14.25">
      <c r="B43" s="258"/>
      <c r="C43" s="236"/>
      <c r="D43" s="237"/>
      <c r="E43" s="241"/>
      <c r="F43" s="242"/>
      <c r="G43" s="236"/>
      <c r="H43" s="237"/>
    </row>
    <row r="44" spans="2:8" ht="15">
      <c r="B44" s="243" t="s">
        <v>613</v>
      </c>
      <c r="C44" s="244">
        <f>+C45</f>
        <v>43101348.264990151</v>
      </c>
      <c r="D44" s="245">
        <f>+SUM(D45:D46)</f>
        <v>0.12579924461373948</v>
      </c>
      <c r="E44" s="246">
        <f>+SUM(E45:E46)</f>
        <v>0</v>
      </c>
      <c r="F44" s="247">
        <f>+SUM(F45:F46)</f>
        <v>0</v>
      </c>
      <c r="G44" s="244">
        <f>+SUM(G45:G46)</f>
        <v>43101348.264990151</v>
      </c>
      <c r="H44" s="245">
        <f>+SUM(H45:H46)</f>
        <v>0.12579924461373948</v>
      </c>
    </row>
    <row r="45" spans="2:8" ht="14.25">
      <c r="B45" s="253" t="s">
        <v>149</v>
      </c>
      <c r="C45" s="270">
        <v>43101348.264990151</v>
      </c>
      <c r="D45" s="237">
        <f>+C45/$G$15</f>
        <v>0.12579924461373948</v>
      </c>
      <c r="E45" s="271">
        <v>0</v>
      </c>
      <c r="F45" s="242">
        <f>+E45/$G$15</f>
        <v>0</v>
      </c>
      <c r="G45" s="270">
        <f>+C45+E45</f>
        <v>43101348.264990151</v>
      </c>
      <c r="H45" s="237">
        <f>+F45+D45</f>
        <v>0.12579924461373948</v>
      </c>
    </row>
    <row r="46" spans="2:8" ht="14.25">
      <c r="B46" s="272"/>
      <c r="C46" s="236"/>
      <c r="D46" s="237"/>
      <c r="E46" s="241"/>
      <c r="F46" s="242"/>
      <c r="G46" s="236"/>
      <c r="H46" s="237"/>
    </row>
    <row r="47" spans="2:8" s="223" customFormat="1" ht="15">
      <c r="B47" s="243" t="s">
        <v>227</v>
      </c>
      <c r="C47" s="244">
        <f t="shared" ref="C47:H47" si="7">+SUM(C48:C48)</f>
        <v>674126.19264294067</v>
      </c>
      <c r="D47" s="245">
        <f t="shared" si="7"/>
        <v>1.967561786871113E-3</v>
      </c>
      <c r="E47" s="246">
        <f t="shared" si="7"/>
        <v>28801.868765165815</v>
      </c>
      <c r="F47" s="247">
        <f t="shared" si="7"/>
        <v>8.4063572950105841E-5</v>
      </c>
      <c r="G47" s="244">
        <f t="shared" si="7"/>
        <v>702928.06140810647</v>
      </c>
      <c r="H47" s="245">
        <f t="shared" si="7"/>
        <v>2.0516253598212189E-3</v>
      </c>
    </row>
    <row r="48" spans="2:8" ht="14.25">
      <c r="B48" s="253" t="s">
        <v>146</v>
      </c>
      <c r="C48" s="254">
        <v>674126.19264294067</v>
      </c>
      <c r="D48" s="255">
        <f>+C48/$G$15</f>
        <v>1.967561786871113E-3</v>
      </c>
      <c r="E48" s="256">
        <v>28801.868765165815</v>
      </c>
      <c r="F48" s="257">
        <f>+E48/$G$15</f>
        <v>8.4063572950105841E-5</v>
      </c>
      <c r="G48" s="254">
        <f>+C48+E48</f>
        <v>702928.06140810647</v>
      </c>
      <c r="H48" s="255">
        <f>+F48+D48</f>
        <v>2.0516253598212189E-3</v>
      </c>
    </row>
    <row r="49" spans="2:8" ht="14.25">
      <c r="B49" s="258"/>
      <c r="C49" s="236"/>
      <c r="D49" s="237"/>
      <c r="E49" s="241"/>
      <c r="F49" s="242"/>
      <c r="G49" s="236"/>
      <c r="H49" s="237"/>
    </row>
    <row r="50" spans="2:8" s="223" customFormat="1" ht="15">
      <c r="B50" s="243" t="s">
        <v>398</v>
      </c>
      <c r="C50" s="244">
        <f t="shared" ref="C50:H50" si="8">SUM(C51:C52)</f>
        <v>215299.32936880086</v>
      </c>
      <c r="D50" s="245">
        <f t="shared" si="8"/>
        <v>6.2839085297105928E-4</v>
      </c>
      <c r="E50" s="244">
        <f t="shared" si="8"/>
        <v>19536.558301787438</v>
      </c>
      <c r="F50" s="245">
        <f t="shared" si="8"/>
        <v>5.7021053299936779E-5</v>
      </c>
      <c r="G50" s="244">
        <f t="shared" si="8"/>
        <v>234835.8876705883</v>
      </c>
      <c r="H50" s="245">
        <f t="shared" si="8"/>
        <v>6.854119062709961E-4</v>
      </c>
    </row>
    <row r="51" spans="2:8" ht="14.25">
      <c r="B51" s="273" t="s">
        <v>146</v>
      </c>
      <c r="C51" s="270">
        <v>215145.64717075863</v>
      </c>
      <c r="D51" s="237">
        <f>+C51/$G$15</f>
        <v>6.2794230309495261E-4</v>
      </c>
      <c r="E51" s="241">
        <v>19536.558301787438</v>
      </c>
      <c r="F51" s="242">
        <f>+E51/$G$15</f>
        <v>5.7021053299936779E-5</v>
      </c>
      <c r="G51" s="270">
        <f>+C51+E51</f>
        <v>234682.20547254608</v>
      </c>
      <c r="H51" s="237">
        <f>+F51+D51</f>
        <v>6.8496335639488942E-4</v>
      </c>
    </row>
    <row r="52" spans="2:8" ht="14.25">
      <c r="B52" s="258" t="s">
        <v>810</v>
      </c>
      <c r="C52" s="270">
        <v>153.68219804222369</v>
      </c>
      <c r="D52" s="237">
        <f>+C52/$G$15</f>
        <v>4.4854987610664881E-7</v>
      </c>
      <c r="E52" s="241">
        <v>0</v>
      </c>
      <c r="F52" s="242"/>
      <c r="G52" s="270">
        <f>+C52+E52</f>
        <v>153.68219804222369</v>
      </c>
      <c r="H52" s="237">
        <f>+F52+D52</f>
        <v>4.4854987610664881E-7</v>
      </c>
    </row>
    <row r="53" spans="2:8" ht="15" thickBot="1">
      <c r="B53" s="274"/>
      <c r="C53" s="275"/>
      <c r="D53" s="276"/>
      <c r="E53" s="275"/>
      <c r="F53" s="276"/>
      <c r="G53" s="275"/>
      <c r="H53" s="276"/>
    </row>
    <row r="54" spans="2:8" ht="13.5" thickTop="1">
      <c r="B54" s="277" t="s">
        <v>284</v>
      </c>
      <c r="C54" s="278"/>
      <c r="D54" s="279"/>
      <c r="E54" s="9"/>
      <c r="F54" s="9"/>
      <c r="G54" s="280"/>
      <c r="H54" s="281"/>
    </row>
    <row r="55" spans="2:8" ht="13.5" customHeight="1">
      <c r="B55" s="1257" t="s">
        <v>399</v>
      </c>
      <c r="C55" s="1257"/>
      <c r="D55" s="1257"/>
      <c r="E55" s="1257"/>
      <c r="F55" s="1257"/>
      <c r="G55" s="1257"/>
      <c r="H55" s="1257"/>
    </row>
    <row r="56" spans="2:8" ht="27.75" customHeight="1">
      <c r="B56" s="1257" t="s">
        <v>602</v>
      </c>
      <c r="C56" s="1257"/>
      <c r="D56" s="1257"/>
      <c r="E56" s="1257"/>
      <c r="F56" s="1257"/>
      <c r="G56" s="1257"/>
      <c r="H56" s="1257"/>
    </row>
    <row r="57" spans="2:8">
      <c r="B57" s="277"/>
      <c r="C57" s="278"/>
      <c r="D57" s="282"/>
    </row>
    <row r="58" spans="2:8">
      <c r="B58" s="283"/>
      <c r="C58" s="284"/>
      <c r="D58" s="285"/>
      <c r="E58" s="285"/>
      <c r="F58" s="285"/>
      <c r="G58" s="285"/>
      <c r="H58" s="285"/>
    </row>
    <row r="59" spans="2:8">
      <c r="C59" s="15"/>
      <c r="D59" s="15"/>
      <c r="F59" s="15"/>
      <c r="G59" s="15"/>
      <c r="H59" s="15"/>
    </row>
  </sheetData>
  <mergeCells count="8">
    <mergeCell ref="B55:H55"/>
    <mergeCell ref="B56:H56"/>
    <mergeCell ref="B6:H6"/>
    <mergeCell ref="B7:H7"/>
    <mergeCell ref="C10:H10"/>
    <mergeCell ref="C11:D12"/>
    <mergeCell ref="E11:F12"/>
    <mergeCell ref="G11:H12"/>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3" orientation="portrait" horizontalDpi="4294967293" r:id="rId1"/>
  <headerFooter scaleWithDoc="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62"/>
  <sheetViews>
    <sheetView showGridLines="0" showRuler="0" zoomScaleNormal="100" zoomScaleSheetLayoutView="85" workbookViewId="0"/>
  </sheetViews>
  <sheetFormatPr baseColWidth="10" defaultColWidth="11.42578125" defaultRowHeight="12.75"/>
  <cols>
    <col min="1" max="1" width="9.42578125" style="3" customWidth="1"/>
    <col min="2" max="2" width="58.5703125" style="3" customWidth="1"/>
    <col min="3" max="3" width="16.5703125" style="3" customWidth="1"/>
    <col min="4" max="16384" width="11.42578125" style="3"/>
  </cols>
  <sheetData>
    <row r="1" spans="1:4" ht="14.25">
      <c r="A1" s="1" t="s">
        <v>216</v>
      </c>
      <c r="B1" s="2"/>
    </row>
    <row r="2" spans="1:4" ht="15">
      <c r="A2" s="2"/>
      <c r="B2" s="4" t="s">
        <v>696</v>
      </c>
      <c r="C2" s="5"/>
    </row>
    <row r="3" spans="1:4" ht="15">
      <c r="A3" s="2"/>
      <c r="B3" s="4" t="s">
        <v>299</v>
      </c>
      <c r="C3" s="6"/>
    </row>
    <row r="4" spans="1:4">
      <c r="B4" s="7"/>
      <c r="C4" s="7"/>
    </row>
    <row r="5" spans="1:4" ht="15">
      <c r="B5" s="8"/>
      <c r="C5" s="8"/>
    </row>
    <row r="6" spans="1:4" ht="16.5">
      <c r="B6" s="1271" t="s">
        <v>401</v>
      </c>
      <c r="C6" s="1271"/>
    </row>
    <row r="7" spans="1:4" ht="15">
      <c r="B7" s="1272" t="s">
        <v>240</v>
      </c>
      <c r="C7" s="1272"/>
    </row>
    <row r="8" spans="1:4">
      <c r="B8" s="9"/>
      <c r="C8" s="9"/>
    </row>
    <row r="9" spans="1:4">
      <c r="B9" s="10"/>
      <c r="C9" s="10"/>
    </row>
    <row r="10" spans="1:4" ht="13.5" thickBot="1">
      <c r="B10" s="11" t="s">
        <v>891</v>
      </c>
      <c r="C10" s="12"/>
    </row>
    <row r="11" spans="1:4" ht="17.25" thickTop="1" thickBot="1">
      <c r="B11" s="13" t="s">
        <v>72</v>
      </c>
      <c r="C11" s="14">
        <v>2.9224583997494929E-2</v>
      </c>
      <c r="D11" s="15"/>
    </row>
    <row r="12" spans="1:4" ht="13.5" thickTop="1">
      <c r="B12" s="16"/>
      <c r="C12" s="17"/>
      <c r="D12" s="15"/>
    </row>
    <row r="13" spans="1:4" ht="15">
      <c r="B13" s="18" t="s">
        <v>244</v>
      </c>
      <c r="C13" s="19">
        <v>0.18277471296233699</v>
      </c>
      <c r="D13" s="15"/>
    </row>
    <row r="14" spans="1:4">
      <c r="B14" s="20"/>
      <c r="C14" s="21"/>
      <c r="D14" s="15"/>
    </row>
    <row r="15" spans="1:4">
      <c r="B15" s="22" t="s">
        <v>246</v>
      </c>
      <c r="C15" s="23">
        <v>0.22804553255825474</v>
      </c>
      <c r="D15" s="15"/>
    </row>
    <row r="16" spans="1:4">
      <c r="B16" s="22" t="s">
        <v>41</v>
      </c>
      <c r="C16" s="23">
        <v>0.39990284046434971</v>
      </c>
      <c r="D16" s="15"/>
    </row>
    <row r="17" spans="2:4">
      <c r="B17" s="22" t="s">
        <v>42</v>
      </c>
      <c r="C17" s="24">
        <v>0</v>
      </c>
      <c r="D17" s="15"/>
    </row>
    <row r="18" spans="2:4">
      <c r="B18" s="25" t="s">
        <v>521</v>
      </c>
      <c r="C18" s="24">
        <v>0</v>
      </c>
      <c r="D18" s="15"/>
    </row>
    <row r="19" spans="2:4">
      <c r="B19" s="26"/>
      <c r="C19" s="27"/>
      <c r="D19" s="15"/>
    </row>
    <row r="20" spans="2:4" ht="15">
      <c r="B20" s="18" t="s">
        <v>245</v>
      </c>
      <c r="C20" s="28">
        <v>2.2584464330035185E-2</v>
      </c>
      <c r="D20" s="15"/>
    </row>
    <row r="21" spans="2:4">
      <c r="B21" s="20"/>
      <c r="C21" s="29"/>
      <c r="D21" s="15"/>
    </row>
    <row r="22" spans="2:4">
      <c r="B22" s="22" t="s">
        <v>246</v>
      </c>
      <c r="C22" s="24">
        <v>2.4052718737419647E-2</v>
      </c>
      <c r="D22" s="15"/>
    </row>
    <row r="23" spans="2:4">
      <c r="B23" s="22" t="s">
        <v>41</v>
      </c>
      <c r="C23" s="24">
        <v>1.5244854774230902E-2</v>
      </c>
      <c r="D23" s="15"/>
    </row>
    <row r="24" spans="2:4">
      <c r="B24" s="30" t="s">
        <v>247</v>
      </c>
      <c r="C24" s="24">
        <v>4.9999999999999996E-2</v>
      </c>
      <c r="D24" s="15"/>
    </row>
    <row r="25" spans="2:4">
      <c r="B25" s="22" t="s">
        <v>42</v>
      </c>
      <c r="C25" s="24">
        <v>1.77E-2</v>
      </c>
      <c r="D25" s="15"/>
    </row>
    <row r="26" spans="2:4">
      <c r="B26" s="26"/>
      <c r="C26" s="27"/>
      <c r="D26" s="15"/>
    </row>
    <row r="27" spans="2:4" ht="15">
      <c r="B27" s="18" t="s">
        <v>241</v>
      </c>
      <c r="C27" s="28">
        <v>9.6852469730003259E-3</v>
      </c>
      <c r="D27" s="15"/>
    </row>
    <row r="28" spans="2:4">
      <c r="B28" s="20"/>
      <c r="C28" s="29"/>
      <c r="D28" s="15"/>
    </row>
    <row r="29" spans="2:4">
      <c r="B29" s="22" t="s">
        <v>246</v>
      </c>
      <c r="C29" s="24">
        <v>8.0980941715200327E-3</v>
      </c>
      <c r="D29" s="15"/>
    </row>
    <row r="30" spans="2:4">
      <c r="B30" s="22" t="s">
        <v>41</v>
      </c>
      <c r="C30" s="24">
        <v>1.8062904246464074E-4</v>
      </c>
      <c r="D30" s="15"/>
    </row>
    <row r="31" spans="2:4">
      <c r="B31" s="22" t="s">
        <v>557</v>
      </c>
      <c r="C31" s="24">
        <v>0</v>
      </c>
      <c r="D31" s="15"/>
    </row>
    <row r="32" spans="2:4">
      <c r="B32" s="22" t="s">
        <v>242</v>
      </c>
      <c r="C32" s="24">
        <v>1.9864754206200843E-2</v>
      </c>
      <c r="D32" s="15"/>
    </row>
    <row r="33" spans="2:4">
      <c r="B33" s="22" t="s">
        <v>243</v>
      </c>
      <c r="C33" s="24">
        <v>4.4203523418237543E-2</v>
      </c>
      <c r="D33" s="15"/>
    </row>
    <row r="34" spans="2:4">
      <c r="B34" s="22" t="s">
        <v>42</v>
      </c>
      <c r="C34" s="24">
        <v>2.0891117648312407E-3</v>
      </c>
      <c r="D34" s="15"/>
    </row>
    <row r="35" spans="2:4">
      <c r="B35" s="31"/>
      <c r="C35" s="27"/>
      <c r="D35" s="15"/>
    </row>
    <row r="36" spans="2:4" ht="15">
      <c r="B36" s="18" t="s">
        <v>248</v>
      </c>
      <c r="C36" s="32">
        <v>2.1774146567643995E-2</v>
      </c>
      <c r="D36" s="15"/>
    </row>
    <row r="37" spans="2:4">
      <c r="B37" s="20"/>
      <c r="C37" s="21"/>
      <c r="D37" s="15"/>
    </row>
    <row r="38" spans="2:4">
      <c r="B38" s="22" t="s">
        <v>246</v>
      </c>
      <c r="C38" s="23">
        <v>1.2822267142944698E-2</v>
      </c>
      <c r="D38" s="15"/>
    </row>
    <row r="39" spans="2:4">
      <c r="B39" s="22" t="s">
        <v>243</v>
      </c>
      <c r="C39" s="23">
        <v>8.3485721351913428E-2</v>
      </c>
      <c r="D39" s="15"/>
    </row>
    <row r="40" spans="2:4">
      <c r="B40" s="22" t="s">
        <v>242</v>
      </c>
      <c r="C40" s="23">
        <v>1.0200000000000001E-2</v>
      </c>
      <c r="D40" s="15"/>
    </row>
    <row r="41" spans="2:4">
      <c r="B41" s="22" t="s">
        <v>42</v>
      </c>
      <c r="C41" s="23">
        <v>1.2944008963574527E-2</v>
      </c>
      <c r="D41" s="15"/>
    </row>
    <row r="42" spans="2:4">
      <c r="B42" s="26"/>
      <c r="C42" s="33"/>
      <c r="D42" s="15"/>
    </row>
    <row r="43" spans="2:4" ht="15">
      <c r="B43" s="34" t="s">
        <v>613</v>
      </c>
      <c r="C43" s="32">
        <v>3.0496621676138435E-2</v>
      </c>
      <c r="D43" s="15"/>
    </row>
    <row r="44" spans="2:4">
      <c r="B44" s="20"/>
      <c r="C44" s="21"/>
      <c r="D44" s="15"/>
    </row>
    <row r="45" spans="2:4">
      <c r="B45" s="22" t="s">
        <v>242</v>
      </c>
      <c r="C45" s="23">
        <v>3.0496621676138435E-2</v>
      </c>
      <c r="D45" s="15"/>
    </row>
    <row r="46" spans="2:4">
      <c r="B46" s="26"/>
      <c r="C46" s="33"/>
      <c r="D46" s="15"/>
    </row>
    <row r="47" spans="2:4" ht="15">
      <c r="B47" s="34" t="s">
        <v>249</v>
      </c>
      <c r="C47" s="32">
        <v>6.1332680671618602E-2</v>
      </c>
      <c r="D47" s="15"/>
    </row>
    <row r="48" spans="2:4">
      <c r="B48" s="20"/>
      <c r="C48" s="21"/>
      <c r="D48" s="15"/>
    </row>
    <row r="49" spans="2:4">
      <c r="B49" s="22" t="s">
        <v>246</v>
      </c>
      <c r="C49" s="23">
        <v>1.9568321020237221E-2</v>
      </c>
      <c r="D49" s="15"/>
    </row>
    <row r="50" spans="2:4">
      <c r="B50" s="22" t="s">
        <v>243</v>
      </c>
      <c r="C50" s="23">
        <v>8.6127791379033355E-2</v>
      </c>
      <c r="D50" s="15"/>
    </row>
    <row r="51" spans="2:4">
      <c r="B51" s="26"/>
      <c r="C51" s="33"/>
      <c r="D51" s="15"/>
    </row>
    <row r="52" spans="2:4" ht="15">
      <c r="B52" s="18" t="s">
        <v>250</v>
      </c>
      <c r="C52" s="32">
        <v>6.7193763443668009E-2</v>
      </c>
      <c r="D52" s="15"/>
    </row>
    <row r="53" spans="2:4">
      <c r="B53" s="20"/>
      <c r="C53" s="21"/>
      <c r="D53" s="15"/>
    </row>
    <row r="54" spans="2:4">
      <c r="B54" s="22" t="s">
        <v>243</v>
      </c>
      <c r="C54" s="23">
        <v>6.724061379873425E-2</v>
      </c>
      <c r="D54" s="15"/>
    </row>
    <row r="55" spans="2:4">
      <c r="B55" s="22" t="s">
        <v>42</v>
      </c>
      <c r="C55" s="23">
        <v>3.2929085759194378E-2</v>
      </c>
      <c r="D55" s="15"/>
    </row>
    <row r="56" spans="2:4" ht="13.5" thickBot="1">
      <c r="B56" s="35"/>
      <c r="C56" s="36"/>
      <c r="D56" s="15"/>
    </row>
    <row r="57" spans="2:4" ht="13.5" thickTop="1">
      <c r="B57" s="9"/>
      <c r="C57" s="9"/>
    </row>
    <row r="58" spans="2:4">
      <c r="B58" s="1273" t="s">
        <v>914</v>
      </c>
      <c r="C58" s="1273"/>
    </row>
    <row r="59" spans="2:4" ht="16.5" customHeight="1">
      <c r="B59" s="1273"/>
      <c r="C59" s="1273"/>
    </row>
    <row r="60" spans="2:4">
      <c r="B60" s="1273"/>
      <c r="C60" s="1273"/>
    </row>
    <row r="61" spans="2:4">
      <c r="B61" s="37"/>
      <c r="C61" s="37"/>
    </row>
    <row r="62" spans="2:4">
      <c r="B62" s="37"/>
      <c r="C62" s="37"/>
    </row>
  </sheetData>
  <mergeCells count="3">
    <mergeCell ref="B6:C6"/>
    <mergeCell ref="B7:C7"/>
    <mergeCell ref="B58:C60"/>
  </mergeCells>
  <hyperlinks>
    <hyperlink ref="A1" location="INDICE!A1" display="Indice"/>
  </hyperlinks>
  <printOptions horizontalCentered="1"/>
  <pageMargins left="0.39370078740157483" right="0.39370078740157483" top="0.19685039370078741" bottom="0.19685039370078741" header="0.15748031496062992" footer="0"/>
  <pageSetup paperSize="9" orientation="portrait" horizontalDpi="4294967293" r:id="rId1"/>
  <headerFooter scaleWithDoc="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38"/>
  <sheetViews>
    <sheetView showGridLines="0" zoomScale="85" zoomScaleNormal="85" zoomScaleSheetLayoutView="85" workbookViewId="0"/>
  </sheetViews>
  <sheetFormatPr baseColWidth="10" defaultColWidth="11.42578125" defaultRowHeight="12.75"/>
  <cols>
    <col min="1" max="1" width="6.85546875" style="288" customWidth="1"/>
    <col min="2" max="2" width="51" style="287" customWidth="1"/>
    <col min="3" max="3" width="18.85546875" style="287" customWidth="1"/>
    <col min="4" max="16384" width="11.42578125" style="287"/>
  </cols>
  <sheetData>
    <row r="1" spans="1:9" ht="14.25">
      <c r="A1" s="1" t="s">
        <v>216</v>
      </c>
      <c r="B1" s="286"/>
    </row>
    <row r="2" spans="1:9" ht="15">
      <c r="A2" s="286"/>
      <c r="B2" s="4" t="s">
        <v>696</v>
      </c>
      <c r="C2" s="135"/>
    </row>
    <row r="3" spans="1:9" ht="15">
      <c r="A3" s="286"/>
      <c r="B3" s="4" t="s">
        <v>299</v>
      </c>
      <c r="C3" s="135"/>
    </row>
    <row r="4" spans="1:9" ht="12">
      <c r="A4" s="287"/>
      <c r="B4" s="135"/>
      <c r="C4" s="135"/>
    </row>
    <row r="5" spans="1:9" ht="12">
      <c r="A5" s="287"/>
      <c r="B5" s="135"/>
      <c r="C5" s="135"/>
    </row>
    <row r="6" spans="1:9" ht="16.5">
      <c r="B6" s="1249" t="s">
        <v>616</v>
      </c>
      <c r="C6" s="1249"/>
    </row>
    <row r="7" spans="1:9" ht="15">
      <c r="B7" s="1272" t="s">
        <v>617</v>
      </c>
      <c r="C7" s="1272"/>
    </row>
    <row r="8" spans="1:9" ht="12">
      <c r="A8" s="287"/>
      <c r="B8" s="289"/>
      <c r="C8" s="289"/>
    </row>
    <row r="9" spans="1:9" thickBot="1">
      <c r="A9" s="287"/>
      <c r="B9" s="135"/>
      <c r="C9" s="135"/>
    </row>
    <row r="10" spans="1:9" ht="15.75" thickTop="1" thickBot="1">
      <c r="B10" s="290" t="s">
        <v>891</v>
      </c>
      <c r="C10" s="291" t="s">
        <v>46</v>
      </c>
    </row>
    <row r="11" spans="1:9" thickTop="1">
      <c r="A11" s="287"/>
      <c r="B11" s="292"/>
      <c r="C11" s="293"/>
    </row>
    <row r="12" spans="1:9" ht="16.5">
      <c r="B12" s="294" t="s">
        <v>54</v>
      </c>
      <c r="C12" s="295">
        <v>6.4458324352367429</v>
      </c>
    </row>
    <row r="13" spans="1:9">
      <c r="B13" s="296"/>
      <c r="C13" s="297"/>
    </row>
    <row r="14" spans="1:9" s="286" customFormat="1" ht="15.75">
      <c r="B14" s="298" t="s">
        <v>351</v>
      </c>
      <c r="C14" s="299">
        <v>7.8134117315952025</v>
      </c>
      <c r="D14" s="287"/>
      <c r="F14" s="287"/>
      <c r="G14" s="287"/>
      <c r="H14" s="287"/>
      <c r="I14" s="287"/>
    </row>
    <row r="15" spans="1:9" ht="15">
      <c r="B15" s="300"/>
      <c r="C15" s="301"/>
    </row>
    <row r="16" spans="1:9" s="286" customFormat="1" ht="15.75">
      <c r="B16" s="298" t="s">
        <v>524</v>
      </c>
      <c r="C16" s="299">
        <v>9.415577590437481</v>
      </c>
      <c r="D16" s="287"/>
      <c r="F16" s="287"/>
      <c r="G16" s="287"/>
      <c r="H16" s="287"/>
      <c r="I16" s="287"/>
    </row>
    <row r="17" spans="1:9" ht="15">
      <c r="B17" s="300"/>
      <c r="C17" s="301"/>
    </row>
    <row r="18" spans="1:9" s="286" customFormat="1" ht="15.75">
      <c r="B18" s="298" t="s">
        <v>93</v>
      </c>
      <c r="C18" s="299">
        <v>0.92235736432181681</v>
      </c>
      <c r="D18" s="287"/>
      <c r="F18" s="287"/>
      <c r="G18" s="287"/>
      <c r="H18" s="287"/>
      <c r="I18" s="287"/>
    </row>
    <row r="19" spans="1:9">
      <c r="B19" s="302"/>
      <c r="C19" s="303"/>
    </row>
    <row r="20" spans="1:9" s="286" customFormat="1" ht="15.75">
      <c r="B20" s="298" t="s">
        <v>47</v>
      </c>
      <c r="C20" s="299">
        <v>4.4453331191759524</v>
      </c>
      <c r="D20" s="287"/>
      <c r="F20" s="287"/>
      <c r="G20" s="287"/>
      <c r="H20" s="287"/>
      <c r="I20" s="287"/>
    </row>
    <row r="21" spans="1:9">
      <c r="A21" s="287"/>
      <c r="B21" s="142"/>
      <c r="C21" s="304"/>
    </row>
    <row r="22" spans="1:9" s="288" customFormat="1" ht="14.25">
      <c r="B22" s="305" t="s">
        <v>55</v>
      </c>
      <c r="C22" s="306">
        <v>4.5879998307662619</v>
      </c>
      <c r="D22" s="287"/>
      <c r="F22" s="287"/>
      <c r="G22" s="287"/>
      <c r="H22" s="287"/>
      <c r="I22" s="287"/>
    </row>
    <row r="23" spans="1:9">
      <c r="A23" s="287"/>
      <c r="B23" s="142"/>
      <c r="C23" s="304"/>
    </row>
    <row r="24" spans="1:9" s="288" customFormat="1" ht="14.25">
      <c r="B24" s="305" t="s">
        <v>56</v>
      </c>
      <c r="C24" s="306">
        <v>3.7597616836104213</v>
      </c>
      <c r="D24" s="287"/>
      <c r="F24" s="287"/>
      <c r="G24" s="287"/>
      <c r="H24" s="287"/>
      <c r="I24" s="287"/>
    </row>
    <row r="25" spans="1:9">
      <c r="A25" s="287"/>
      <c r="B25" s="142"/>
      <c r="C25" s="304"/>
    </row>
    <row r="26" spans="1:9" s="288" customFormat="1" ht="14.25">
      <c r="B26" s="305" t="s">
        <v>57</v>
      </c>
      <c r="C26" s="306">
        <v>9.3849646779735298</v>
      </c>
      <c r="D26" s="287"/>
      <c r="F26" s="287"/>
      <c r="G26" s="287"/>
      <c r="H26" s="287"/>
      <c r="I26" s="287"/>
    </row>
    <row r="27" spans="1:9">
      <c r="A27" s="287"/>
      <c r="B27" s="142"/>
      <c r="C27" s="304"/>
    </row>
    <row r="28" spans="1:9" s="288" customFormat="1" ht="14.25">
      <c r="B28" s="305" t="s">
        <v>361</v>
      </c>
      <c r="C28" s="306">
        <v>13.200000000160919</v>
      </c>
      <c r="D28" s="287"/>
      <c r="F28" s="287"/>
      <c r="G28" s="287"/>
      <c r="H28" s="287"/>
      <c r="I28" s="287"/>
    </row>
    <row r="29" spans="1:9">
      <c r="A29" s="287"/>
      <c r="B29" s="142"/>
      <c r="C29" s="304"/>
    </row>
    <row r="30" spans="1:9" s="288" customFormat="1" ht="14.25">
      <c r="B30" s="305" t="s">
        <v>58</v>
      </c>
      <c r="C30" s="306">
        <v>1.1573686522751443</v>
      </c>
      <c r="D30" s="287"/>
      <c r="F30" s="287"/>
      <c r="G30" s="287"/>
      <c r="H30" s="287"/>
      <c r="I30" s="287"/>
    </row>
    <row r="31" spans="1:9">
      <c r="A31" s="287"/>
      <c r="B31" s="307"/>
      <c r="C31" s="308"/>
    </row>
    <row r="32" spans="1:9" s="288" customFormat="1" ht="14.25">
      <c r="B32" s="305" t="s">
        <v>679</v>
      </c>
      <c r="C32" s="306">
        <v>0.27537902942976078</v>
      </c>
      <c r="D32" s="287"/>
      <c r="F32" s="287"/>
      <c r="G32" s="287"/>
      <c r="H32" s="287"/>
      <c r="I32" s="287"/>
    </row>
    <row r="33" spans="1:9">
      <c r="A33" s="287"/>
      <c r="B33" s="307"/>
      <c r="C33" s="304"/>
    </row>
    <row r="34" spans="1:9" s="286" customFormat="1" ht="15.75">
      <c r="B34" s="298" t="s">
        <v>92</v>
      </c>
      <c r="C34" s="299">
        <v>1.4386517020627752</v>
      </c>
      <c r="D34" s="287"/>
      <c r="F34" s="287"/>
      <c r="G34" s="287"/>
      <c r="H34" s="287"/>
      <c r="I34" s="287"/>
    </row>
    <row r="35" spans="1:9" ht="13.5" thickBot="1">
      <c r="A35" s="287"/>
      <c r="B35" s="140"/>
      <c r="C35" s="309"/>
    </row>
    <row r="36" spans="1:9" thickTop="1">
      <c r="A36" s="287"/>
      <c r="B36" s="135"/>
      <c r="C36" s="135"/>
    </row>
    <row r="37" spans="1:9">
      <c r="A37" s="287"/>
      <c r="B37" s="1274" t="s">
        <v>618</v>
      </c>
      <c r="C37" s="1274"/>
    </row>
    <row r="38" spans="1:9" ht="15">
      <c r="A38" s="287"/>
      <c r="B38" s="310"/>
      <c r="C38" s="135"/>
    </row>
  </sheetData>
  <mergeCells count="3">
    <mergeCell ref="B6:C6"/>
    <mergeCell ref="B7:C7"/>
    <mergeCell ref="B37:C37"/>
  </mergeCells>
  <hyperlinks>
    <hyperlink ref="A1" location="INDICE!A1" display="Indice"/>
  </hyperlinks>
  <printOptions horizontalCentered="1"/>
  <pageMargins left="0.39370078740157483" right="0.39370078740157483" top="0.19685039370078741" bottom="0.19685039370078741" header="0.15748031496062992" footer="0"/>
  <pageSetup paperSize="9" orientation="portrait" r:id="rId1"/>
  <headerFooter scaleWithDoc="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66"/>
  <sheetViews>
    <sheetView showGridLines="0" showRuler="0" zoomScale="85" zoomScaleNormal="85" zoomScaleSheetLayoutView="85" workbookViewId="0"/>
  </sheetViews>
  <sheetFormatPr baseColWidth="10" defaultColWidth="32.5703125" defaultRowHeight="14.25"/>
  <cols>
    <col min="1" max="1" width="8.5703125" style="3" bestFit="1" customWidth="1"/>
    <col min="2" max="2" width="14.42578125" style="280" customWidth="1"/>
    <col min="3" max="3" width="43.140625" style="280" bestFit="1" customWidth="1"/>
    <col min="4" max="4" width="36.85546875" style="280" customWidth="1"/>
    <col min="5" max="5" width="13.5703125" style="311" customWidth="1"/>
    <col min="6" max="8" width="18.140625" style="280" customWidth="1"/>
    <col min="9" max="9" width="14.5703125" style="280" customWidth="1"/>
    <col min="10" max="16384" width="32.5703125" style="280"/>
  </cols>
  <sheetData>
    <row r="1" spans="1:8">
      <c r="A1" s="1" t="s">
        <v>216</v>
      </c>
      <c r="B1" s="311"/>
    </row>
    <row r="2" spans="1:8" ht="15">
      <c r="A2" s="2"/>
      <c r="B2" s="4" t="s">
        <v>696</v>
      </c>
      <c r="C2" s="312"/>
      <c r="D2" s="312"/>
      <c r="E2" s="133"/>
      <c r="F2" s="9"/>
      <c r="G2" s="9"/>
      <c r="H2" s="313"/>
    </row>
    <row r="3" spans="1:8" ht="15">
      <c r="A3" s="2"/>
      <c r="B3" s="4" t="s">
        <v>299</v>
      </c>
      <c r="C3" s="312"/>
      <c r="D3" s="312"/>
      <c r="E3" s="133"/>
      <c r="F3" s="9"/>
      <c r="G3" s="9"/>
      <c r="H3" s="9"/>
    </row>
    <row r="4" spans="1:8" s="314" customFormat="1" ht="15">
      <c r="A4" s="138"/>
      <c r="B4" s="135"/>
      <c r="C4" s="135"/>
      <c r="D4" s="135"/>
      <c r="E4" s="312"/>
      <c r="F4" s="167"/>
      <c r="G4" s="167"/>
      <c r="H4" s="135"/>
    </row>
    <row r="5" spans="1:8" s="314" customFormat="1" ht="15">
      <c r="A5" s="138"/>
      <c r="B5" s="135"/>
      <c r="C5" s="135"/>
      <c r="D5" s="135"/>
      <c r="E5" s="312"/>
      <c r="F5" s="167"/>
      <c r="G5" s="167"/>
      <c r="H5" s="135"/>
    </row>
    <row r="6" spans="1:8" ht="16.5">
      <c r="B6" s="1249" t="s">
        <v>302</v>
      </c>
      <c r="C6" s="1249"/>
      <c r="D6" s="1249"/>
      <c r="E6" s="1249"/>
      <c r="F6" s="1249"/>
      <c r="G6" s="1249"/>
      <c r="H6" s="1249"/>
    </row>
    <row r="7" spans="1:8" ht="16.5">
      <c r="B7" s="1249" t="s">
        <v>288</v>
      </c>
      <c r="C7" s="1249"/>
      <c r="D7" s="1249"/>
      <c r="E7" s="1249"/>
      <c r="F7" s="1249"/>
      <c r="G7" s="1249"/>
      <c r="H7" s="1249"/>
    </row>
    <row r="8" spans="1:8" ht="15">
      <c r="B8" s="1278" t="s">
        <v>870</v>
      </c>
      <c r="C8" s="1278"/>
      <c r="D8" s="1278"/>
      <c r="E8" s="1278"/>
      <c r="F8" s="1278"/>
      <c r="G8" s="1278"/>
      <c r="H8" s="1278"/>
    </row>
    <row r="9" spans="1:8" s="314" customFormat="1" ht="15">
      <c r="A9" s="138"/>
      <c r="B9" s="135"/>
      <c r="C9" s="315"/>
      <c r="D9" s="315"/>
      <c r="E9" s="312"/>
      <c r="F9" s="315"/>
      <c r="G9" s="315"/>
      <c r="H9" s="316"/>
    </row>
    <row r="10" spans="1:8" s="314" customFormat="1" ht="15">
      <c r="A10" s="138"/>
      <c r="B10" s="135"/>
      <c r="C10" s="315"/>
      <c r="D10" s="315"/>
      <c r="E10" s="312"/>
      <c r="F10" s="315"/>
      <c r="G10" s="315"/>
      <c r="H10" s="316"/>
    </row>
    <row r="11" spans="1:8" ht="15" thickBot="1">
      <c r="B11" s="9"/>
      <c r="C11" s="317"/>
      <c r="D11" s="317"/>
      <c r="E11" s="133"/>
      <c r="F11" s="317"/>
      <c r="G11" s="317"/>
      <c r="H11" s="313" t="s">
        <v>289</v>
      </c>
    </row>
    <row r="12" spans="1:8" ht="13.5" thickTop="1">
      <c r="B12" s="1279" t="s">
        <v>290</v>
      </c>
      <c r="C12" s="1282" t="s">
        <v>285</v>
      </c>
      <c r="D12" s="1282" t="s">
        <v>228</v>
      </c>
      <c r="E12" s="1285" t="s">
        <v>286</v>
      </c>
      <c r="F12" s="1288" t="s">
        <v>291</v>
      </c>
      <c r="G12" s="1288" t="s">
        <v>322</v>
      </c>
      <c r="H12" s="1288" t="s">
        <v>323</v>
      </c>
    </row>
    <row r="13" spans="1:8" ht="12.75">
      <c r="B13" s="1280"/>
      <c r="C13" s="1283"/>
      <c r="D13" s="1283"/>
      <c r="E13" s="1286"/>
      <c r="F13" s="1289"/>
      <c r="G13" s="1289"/>
      <c r="H13" s="1289"/>
    </row>
    <row r="14" spans="1:8" ht="12.75">
      <c r="B14" s="1280"/>
      <c r="C14" s="1283"/>
      <c r="D14" s="1283"/>
      <c r="E14" s="1286"/>
      <c r="F14" s="1289"/>
      <c r="G14" s="1289"/>
      <c r="H14" s="1289"/>
    </row>
    <row r="15" spans="1:8" ht="12.75">
      <c r="B15" s="1280"/>
      <c r="C15" s="1283"/>
      <c r="D15" s="1283"/>
      <c r="E15" s="1286"/>
      <c r="F15" s="1289"/>
      <c r="G15" s="1289"/>
      <c r="H15" s="1289"/>
    </row>
    <row r="16" spans="1:8" ht="12.75">
      <c r="B16" s="1281"/>
      <c r="C16" s="1284"/>
      <c r="D16" s="1284"/>
      <c r="E16" s="1287"/>
      <c r="F16" s="1290"/>
      <c r="G16" s="1290"/>
      <c r="H16" s="1290"/>
    </row>
    <row r="17" spans="1:8" ht="15">
      <c r="B17" s="318"/>
      <c r="C17" s="319"/>
      <c r="D17" s="319"/>
      <c r="E17" s="320"/>
      <c r="F17" s="321"/>
      <c r="G17" s="321"/>
      <c r="H17" s="322"/>
    </row>
    <row r="18" spans="1:8" ht="15">
      <c r="B18" s="323"/>
      <c r="C18" s="324" t="s">
        <v>300</v>
      </c>
      <c r="D18" s="324"/>
      <c r="E18" s="325"/>
      <c r="F18" s="326">
        <f>+F20+F23+F42</f>
        <v>12430686.191379454</v>
      </c>
      <c r="G18" s="326">
        <f>+G20+G23+G42</f>
        <v>12207095.251541104</v>
      </c>
      <c r="H18" s="327">
        <f>+H20+H23+H42</f>
        <v>12265494.954130849</v>
      </c>
    </row>
    <row r="19" spans="1:8" ht="15">
      <c r="B19" s="323"/>
      <c r="C19" s="324"/>
      <c r="D19" s="324"/>
      <c r="E19" s="325"/>
      <c r="F19" s="328"/>
      <c r="G19" s="328"/>
      <c r="H19" s="329"/>
    </row>
    <row r="20" spans="1:8" s="311" customFormat="1" ht="15">
      <c r="A20" s="2"/>
      <c r="B20" s="323"/>
      <c r="C20" s="330" t="s">
        <v>368</v>
      </c>
      <c r="D20" s="330"/>
      <c r="E20" s="331"/>
      <c r="F20" s="332">
        <f>+F21</f>
        <v>188732.06144730846</v>
      </c>
      <c r="G20" s="332">
        <f>+G21</f>
        <v>77380.145193396471</v>
      </c>
      <c r="H20" s="333">
        <f>+H21</f>
        <v>135778.32173025777</v>
      </c>
    </row>
    <row r="21" spans="1:8">
      <c r="B21" s="323">
        <v>40182</v>
      </c>
      <c r="C21" s="334" t="s">
        <v>740</v>
      </c>
      <c r="D21" s="335" t="s">
        <v>229</v>
      </c>
      <c r="E21" s="336">
        <v>2022</v>
      </c>
      <c r="F21" s="337">
        <v>188732.06144730846</v>
      </c>
      <c r="G21" s="337">
        <v>77380.145193396471</v>
      </c>
      <c r="H21" s="338">
        <v>135778.32173025777</v>
      </c>
    </row>
    <row r="22" spans="1:8">
      <c r="B22" s="323"/>
      <c r="C22" s="334"/>
      <c r="D22" s="335"/>
      <c r="E22" s="336"/>
      <c r="F22" s="339"/>
      <c r="G22" s="328"/>
      <c r="H22" s="329"/>
    </row>
    <row r="23" spans="1:8" s="345" customFormat="1" ht="15">
      <c r="A23" s="340"/>
      <c r="B23" s="341"/>
      <c r="C23" s="330" t="s">
        <v>676</v>
      </c>
      <c r="D23" s="342"/>
      <c r="E23" s="336"/>
      <c r="F23" s="343">
        <f>+SUM(F24:F39)</f>
        <v>12241954.129932145</v>
      </c>
      <c r="G23" s="343">
        <f>+SUM(G24:G39)</f>
        <v>12129715.106347708</v>
      </c>
      <c r="H23" s="344">
        <f t="shared" ref="H23" si="0">+SUM(H24:H39)</f>
        <v>12129715.106348006</v>
      </c>
    </row>
    <row r="24" spans="1:8">
      <c r="B24" s="323">
        <v>43294</v>
      </c>
      <c r="C24" s="334" t="s">
        <v>741</v>
      </c>
      <c r="D24" s="346" t="s">
        <v>742</v>
      </c>
      <c r="E24" s="336">
        <v>2021</v>
      </c>
      <c r="F24" s="337">
        <v>780.45699999999999</v>
      </c>
      <c r="G24" s="337">
        <v>780.45699999999999</v>
      </c>
      <c r="H24" s="338">
        <v>780.45699999999999</v>
      </c>
    </row>
    <row r="25" spans="1:8">
      <c r="B25" s="323">
        <v>43193</v>
      </c>
      <c r="C25" s="334" t="s">
        <v>593</v>
      </c>
      <c r="D25" s="347">
        <v>6.7276394391951197E-2</v>
      </c>
      <c r="E25" s="336">
        <v>2028</v>
      </c>
      <c r="F25" s="337">
        <v>474850.89020104316</v>
      </c>
      <c r="G25" s="337">
        <v>363683.17509113264</v>
      </c>
      <c r="H25" s="338">
        <v>363683.17509110249</v>
      </c>
    </row>
    <row r="26" spans="1:8">
      <c r="B26" s="323">
        <v>42828</v>
      </c>
      <c r="C26" s="334" t="s">
        <v>558</v>
      </c>
      <c r="D26" s="348" t="s">
        <v>497</v>
      </c>
      <c r="E26" s="336">
        <v>2022</v>
      </c>
      <c r="F26" s="337">
        <v>702994.61017876142</v>
      </c>
      <c r="G26" s="337">
        <v>702994.61017876142</v>
      </c>
      <c r="H26" s="338">
        <v>702994.61017876142</v>
      </c>
    </row>
    <row r="27" spans="1:8">
      <c r="B27" s="323">
        <v>32875</v>
      </c>
      <c r="C27" s="334" t="s">
        <v>743</v>
      </c>
      <c r="D27" s="349" t="s">
        <v>49</v>
      </c>
      <c r="E27" s="336">
        <v>2089</v>
      </c>
      <c r="F27" s="337">
        <v>8927.5706210563621</v>
      </c>
      <c r="G27" s="337">
        <v>7856.2621465295988</v>
      </c>
      <c r="H27" s="338">
        <v>7856.2621468577518</v>
      </c>
    </row>
    <row r="28" spans="1:8">
      <c r="B28" s="323">
        <v>42660</v>
      </c>
      <c r="C28" s="334" t="s">
        <v>477</v>
      </c>
      <c r="D28" s="350">
        <v>0.155</v>
      </c>
      <c r="E28" s="336">
        <v>2026</v>
      </c>
      <c r="F28" s="337">
        <v>978069.71934977465</v>
      </c>
      <c r="G28" s="337">
        <v>978069.71934977465</v>
      </c>
      <c r="H28" s="338">
        <v>978069.71934977465</v>
      </c>
    </row>
    <row r="29" spans="1:8">
      <c r="A29" s="280"/>
      <c r="B29" s="323">
        <v>42660</v>
      </c>
      <c r="C29" s="334" t="s">
        <v>478</v>
      </c>
      <c r="D29" s="350">
        <v>0.16</v>
      </c>
      <c r="E29" s="336">
        <v>2023</v>
      </c>
      <c r="F29" s="337">
        <v>649722.52044361178</v>
      </c>
      <c r="G29" s="337">
        <v>649722.52044361178</v>
      </c>
      <c r="H29" s="338">
        <v>649722.52044361178</v>
      </c>
    </row>
    <row r="30" spans="1:8">
      <c r="A30" s="280"/>
      <c r="B30" s="323">
        <v>42646</v>
      </c>
      <c r="C30" s="334" t="s">
        <v>479</v>
      </c>
      <c r="D30" s="350">
        <v>0.182</v>
      </c>
      <c r="E30" s="336">
        <v>2021</v>
      </c>
      <c r="F30" s="337">
        <v>633007.54535878869</v>
      </c>
      <c r="G30" s="337">
        <v>633007.54535878869</v>
      </c>
      <c r="H30" s="338">
        <v>633007.54535878869</v>
      </c>
    </row>
    <row r="31" spans="1:8">
      <c r="A31" s="280"/>
      <c r="B31" s="323">
        <v>43866</v>
      </c>
      <c r="C31" s="334" t="s">
        <v>773</v>
      </c>
      <c r="D31" s="351">
        <v>0.04</v>
      </c>
      <c r="E31" s="336">
        <v>2021</v>
      </c>
      <c r="F31" s="337">
        <v>5.0460000000000003</v>
      </c>
      <c r="G31" s="337">
        <v>5.0460000000000003</v>
      </c>
      <c r="H31" s="338">
        <v>5.0460000000000003</v>
      </c>
    </row>
    <row r="32" spans="1:8">
      <c r="A32" s="280"/>
      <c r="B32" s="323">
        <v>44112</v>
      </c>
      <c r="C32" s="334" t="s">
        <v>902</v>
      </c>
      <c r="D32" s="352">
        <v>1E-3</v>
      </c>
      <c r="E32" s="336">
        <v>2021</v>
      </c>
      <c r="F32" s="337">
        <v>1766417.7150000001</v>
      </c>
      <c r="G32" s="337">
        <v>1766417.7150000001</v>
      </c>
      <c r="H32" s="338">
        <v>1766417.7150000001</v>
      </c>
    </row>
    <row r="33" spans="1:8">
      <c r="A33" s="280"/>
      <c r="B33" s="323">
        <v>44133</v>
      </c>
      <c r="C33" s="334" t="s">
        <v>903</v>
      </c>
      <c r="D33" s="351">
        <v>1E-3</v>
      </c>
      <c r="E33" s="336">
        <v>2022</v>
      </c>
      <c r="F33" s="337">
        <v>1952374.952</v>
      </c>
      <c r="G33" s="337">
        <v>1952374.952</v>
      </c>
      <c r="H33" s="338">
        <v>1952374.952</v>
      </c>
    </row>
    <row r="34" spans="1:8">
      <c r="A34" s="280"/>
      <c r="B34" s="323">
        <v>43972</v>
      </c>
      <c r="C34" s="334" t="s">
        <v>772</v>
      </c>
      <c r="D34" s="351">
        <v>0.22</v>
      </c>
      <c r="E34" s="336">
        <v>2022</v>
      </c>
      <c r="F34" s="337">
        <v>3251097.2716361983</v>
      </c>
      <c r="G34" s="337">
        <v>3251097.2716361983</v>
      </c>
      <c r="H34" s="338">
        <v>3251097.2716361983</v>
      </c>
    </row>
    <row r="35" spans="1:8">
      <c r="A35" s="280"/>
      <c r="B35" s="323">
        <v>44232</v>
      </c>
      <c r="C35" s="334" t="s">
        <v>904</v>
      </c>
      <c r="D35" s="351" t="s">
        <v>831</v>
      </c>
      <c r="E35" s="336">
        <v>2023</v>
      </c>
      <c r="F35" s="337">
        <v>569949.07986023196</v>
      </c>
      <c r="G35" s="337">
        <v>569949.07986023196</v>
      </c>
      <c r="H35" s="338">
        <v>569949.07986023196</v>
      </c>
    </row>
    <row r="36" spans="1:8">
      <c r="A36" s="280"/>
      <c r="B36" s="323">
        <v>44337</v>
      </c>
      <c r="C36" s="334" t="s">
        <v>850</v>
      </c>
      <c r="D36" s="351">
        <v>2E-3</v>
      </c>
      <c r="E36" s="336">
        <v>2022</v>
      </c>
      <c r="F36" s="337">
        <v>700277.16200000001</v>
      </c>
      <c r="G36" s="337">
        <v>700277.16200000001</v>
      </c>
      <c r="H36" s="338">
        <v>700277.16200000001</v>
      </c>
    </row>
    <row r="37" spans="1:8">
      <c r="A37" s="280"/>
      <c r="B37" s="323">
        <v>44382</v>
      </c>
      <c r="C37" s="334" t="s">
        <v>871</v>
      </c>
      <c r="D37" s="351" t="s">
        <v>229</v>
      </c>
      <c r="E37" s="336">
        <v>2030</v>
      </c>
      <c r="F37" s="337">
        <v>81992.559112776624</v>
      </c>
      <c r="G37" s="337">
        <v>81992.559112776624</v>
      </c>
      <c r="H37" s="338">
        <v>81992.559112776624</v>
      </c>
    </row>
    <row r="38" spans="1:8">
      <c r="A38" s="280"/>
      <c r="B38" s="323">
        <v>44425</v>
      </c>
      <c r="C38" s="334" t="s">
        <v>905</v>
      </c>
      <c r="D38" s="346" t="s">
        <v>873</v>
      </c>
      <c r="E38" s="336">
        <v>2031</v>
      </c>
      <c r="F38" s="337">
        <v>119581.02716989924</v>
      </c>
      <c r="G38" s="337">
        <v>119581.02716989924</v>
      </c>
      <c r="H38" s="338">
        <v>119581.02716989924</v>
      </c>
    </row>
    <row r="39" spans="1:8">
      <c r="A39" s="280"/>
      <c r="B39" s="323">
        <v>44452</v>
      </c>
      <c r="C39" s="334" t="s">
        <v>874</v>
      </c>
      <c r="D39" s="351">
        <v>3.0000000000000001E-3</v>
      </c>
      <c r="E39" s="336">
        <v>2023</v>
      </c>
      <c r="F39" s="337">
        <v>351906.00400000002</v>
      </c>
      <c r="G39" s="337">
        <v>351906.00400000002</v>
      </c>
      <c r="H39" s="338">
        <v>351906.00400000002</v>
      </c>
    </row>
    <row r="40" spans="1:8">
      <c r="A40" s="280"/>
      <c r="B40" s="323"/>
      <c r="C40" s="334"/>
      <c r="D40" s="351"/>
      <c r="E40" s="336"/>
      <c r="F40" s="337"/>
      <c r="G40" s="337"/>
      <c r="H40" s="338"/>
    </row>
    <row r="41" spans="1:8">
      <c r="A41" s="280"/>
      <c r="B41" s="323"/>
      <c r="C41" s="334"/>
      <c r="D41" s="351"/>
      <c r="E41" s="336"/>
      <c r="F41" s="337"/>
      <c r="G41" s="337"/>
      <c r="H41" s="338"/>
    </row>
    <row r="42" spans="1:8" s="311" customFormat="1" ht="15">
      <c r="B42" s="323"/>
      <c r="C42" s="353" t="s">
        <v>292</v>
      </c>
      <c r="D42" s="354"/>
      <c r="E42" s="336"/>
      <c r="F42" s="339"/>
      <c r="G42" s="337"/>
      <c r="H42" s="355">
        <v>1.5260525852028157</v>
      </c>
    </row>
    <row r="43" spans="1:8">
      <c r="A43" s="280"/>
      <c r="B43" s="323"/>
      <c r="C43" s="356"/>
      <c r="D43" s="335"/>
      <c r="E43" s="336"/>
      <c r="F43" s="339"/>
      <c r="G43" s="328"/>
      <c r="H43" s="329"/>
    </row>
    <row r="44" spans="1:8" s="311" customFormat="1">
      <c r="B44" s="323"/>
      <c r="C44" s="324" t="s">
        <v>217</v>
      </c>
      <c r="D44" s="342"/>
      <c r="E44" s="336"/>
      <c r="F44" s="326">
        <f>+SUM(F45:F55)</f>
        <v>8807986.6349786445</v>
      </c>
      <c r="G44" s="326">
        <f>+SUM(G45:G55)</f>
        <v>8807984.6921786442</v>
      </c>
      <c r="H44" s="327">
        <f>+SUM(H45:H55)</f>
        <v>8807984.6921786442</v>
      </c>
    </row>
    <row r="45" spans="1:8">
      <c r="A45" s="280"/>
      <c r="B45" s="323">
        <v>44095</v>
      </c>
      <c r="C45" s="334" t="s">
        <v>799</v>
      </c>
      <c r="D45" s="346" t="s">
        <v>49</v>
      </c>
      <c r="E45" s="336">
        <v>2022</v>
      </c>
      <c r="F45" s="337">
        <v>140329.52275</v>
      </c>
      <c r="G45" s="337">
        <v>140329.52275</v>
      </c>
      <c r="H45" s="338">
        <v>140329.52275</v>
      </c>
    </row>
    <row r="46" spans="1:8">
      <c r="A46" s="280"/>
      <c r="B46" s="323">
        <v>44399</v>
      </c>
      <c r="C46" s="334" t="s">
        <v>875</v>
      </c>
      <c r="D46" s="346" t="s">
        <v>49</v>
      </c>
      <c r="E46" s="336">
        <v>2022</v>
      </c>
      <c r="F46" s="337">
        <v>1576240.8912948801</v>
      </c>
      <c r="G46" s="337">
        <v>1576240.8912948801</v>
      </c>
      <c r="H46" s="338">
        <v>1576240.8912948801</v>
      </c>
    </row>
    <row r="47" spans="1:8">
      <c r="A47" s="280"/>
      <c r="B47" s="323">
        <v>44469</v>
      </c>
      <c r="C47" s="334" t="s">
        <v>876</v>
      </c>
      <c r="D47" s="346" t="s">
        <v>49</v>
      </c>
      <c r="E47" s="336">
        <v>2022</v>
      </c>
      <c r="F47" s="337">
        <v>530732.42454043648</v>
      </c>
      <c r="G47" s="337">
        <v>530732.42454043648</v>
      </c>
      <c r="H47" s="338">
        <v>530732.42454043648</v>
      </c>
    </row>
    <row r="48" spans="1:8">
      <c r="A48" s="280"/>
      <c r="B48" s="323">
        <v>44384</v>
      </c>
      <c r="C48" s="334" t="s">
        <v>877</v>
      </c>
      <c r="D48" s="346" t="s">
        <v>559</v>
      </c>
      <c r="E48" s="336">
        <v>2022</v>
      </c>
      <c r="F48" s="337">
        <v>244813.18407859423</v>
      </c>
      <c r="G48" s="337">
        <v>244813.18407859423</v>
      </c>
      <c r="H48" s="338">
        <v>244813.18407859423</v>
      </c>
    </row>
    <row r="49" spans="1:9">
      <c r="A49" s="280"/>
      <c r="B49" s="323">
        <v>43608</v>
      </c>
      <c r="C49" s="334" t="s">
        <v>774</v>
      </c>
      <c r="D49" s="346">
        <v>4.2500000000000003E-2</v>
      </c>
      <c r="E49" s="336">
        <v>2021</v>
      </c>
      <c r="F49" s="337">
        <v>4.8570000000000002</v>
      </c>
      <c r="G49" s="337">
        <v>2.9141999999999997</v>
      </c>
      <c r="H49" s="338">
        <v>2.9141999999999997</v>
      </c>
    </row>
    <row r="50" spans="1:9">
      <c r="A50" s="280"/>
      <c r="B50" s="323">
        <v>44305</v>
      </c>
      <c r="C50" s="334" t="s">
        <v>851</v>
      </c>
      <c r="D50" s="346" t="s">
        <v>49</v>
      </c>
      <c r="E50" s="336">
        <v>2021</v>
      </c>
      <c r="F50" s="337">
        <v>1922900.7774446751</v>
      </c>
      <c r="G50" s="337">
        <v>1922900.7774446751</v>
      </c>
      <c r="H50" s="338">
        <v>1922900.7774446751</v>
      </c>
    </row>
    <row r="51" spans="1:9">
      <c r="A51" s="280"/>
      <c r="B51" s="323">
        <v>44337</v>
      </c>
      <c r="C51" s="334" t="s">
        <v>852</v>
      </c>
      <c r="D51" s="346" t="s">
        <v>49</v>
      </c>
      <c r="E51" s="336">
        <v>2021</v>
      </c>
      <c r="F51" s="337">
        <v>1419460.9410036968</v>
      </c>
      <c r="G51" s="337">
        <v>1419460.9410036968</v>
      </c>
      <c r="H51" s="338">
        <v>1419460.9410036968</v>
      </c>
    </row>
    <row r="52" spans="1:9">
      <c r="A52" s="280"/>
      <c r="B52" s="323">
        <v>44377</v>
      </c>
      <c r="C52" s="334" t="s">
        <v>853</v>
      </c>
      <c r="D52" s="346" t="s">
        <v>49</v>
      </c>
      <c r="E52" s="336">
        <v>2021</v>
      </c>
      <c r="F52" s="337">
        <v>1836709.0901301464</v>
      </c>
      <c r="G52" s="337">
        <v>1836709.0901301464</v>
      </c>
      <c r="H52" s="338">
        <v>1836709.0901301464</v>
      </c>
    </row>
    <row r="53" spans="1:9">
      <c r="A53" s="280"/>
      <c r="B53" s="323">
        <v>44293</v>
      </c>
      <c r="C53" s="334" t="s">
        <v>854</v>
      </c>
      <c r="D53" s="346" t="s">
        <v>559</v>
      </c>
      <c r="E53" s="336">
        <v>2021</v>
      </c>
      <c r="F53" s="337">
        <v>287214.90714538918</v>
      </c>
      <c r="G53" s="337">
        <v>287214.90714538918</v>
      </c>
      <c r="H53" s="338">
        <v>287214.90714538918</v>
      </c>
      <c r="I53" s="357"/>
    </row>
    <row r="54" spans="1:9">
      <c r="A54" s="280"/>
      <c r="B54" s="323">
        <v>44305</v>
      </c>
      <c r="C54" s="334" t="s">
        <v>898</v>
      </c>
      <c r="D54" s="346" t="s">
        <v>899</v>
      </c>
      <c r="E54" s="336">
        <v>2021</v>
      </c>
      <c r="F54" s="337">
        <v>625015.82768015401</v>
      </c>
      <c r="G54" s="337">
        <v>625015.82768015401</v>
      </c>
      <c r="H54" s="338">
        <v>625015.82768015401</v>
      </c>
      <c r="I54" s="357"/>
    </row>
    <row r="55" spans="1:9">
      <c r="A55" s="280"/>
      <c r="B55" s="323">
        <v>44407</v>
      </c>
      <c r="C55" s="334" t="s">
        <v>901</v>
      </c>
      <c r="D55" s="346" t="s">
        <v>900</v>
      </c>
      <c r="E55" s="336">
        <v>2021</v>
      </c>
      <c r="F55" s="337">
        <v>224564.21191066998</v>
      </c>
      <c r="G55" s="337">
        <v>224564.21191066998</v>
      </c>
      <c r="H55" s="338">
        <v>224564.21191066998</v>
      </c>
    </row>
    <row r="56" spans="1:9">
      <c r="A56" s="280"/>
      <c r="B56" s="323"/>
      <c r="C56" s="334"/>
      <c r="D56" s="346"/>
      <c r="E56" s="336"/>
      <c r="F56" s="337"/>
      <c r="G56" s="337"/>
      <c r="H56" s="338"/>
    </row>
    <row r="57" spans="1:9" ht="16.5" thickBot="1">
      <c r="B57" s="1275" t="s">
        <v>275</v>
      </c>
      <c r="C57" s="1276"/>
      <c r="D57" s="1276"/>
      <c r="E57" s="1277"/>
      <c r="F57" s="358">
        <f>+F44+F18</f>
        <v>21238672.826358099</v>
      </c>
      <c r="G57" s="358">
        <f t="shared" ref="G57:H57" si="1">+G44+G18</f>
        <v>21015079.943719748</v>
      </c>
      <c r="H57" s="359">
        <f t="shared" si="1"/>
        <v>21073479.646309495</v>
      </c>
    </row>
    <row r="58" spans="1:9" ht="15" thickTop="1">
      <c r="A58" s="280"/>
      <c r="B58" s="360"/>
      <c r="C58" s="288"/>
      <c r="D58" s="288"/>
      <c r="E58" s="286"/>
      <c r="F58" s="361"/>
      <c r="G58" s="361"/>
      <c r="H58" s="361"/>
    </row>
    <row r="59" spans="1:9">
      <c r="A59" s="280"/>
      <c r="B59" s="362" t="s">
        <v>920</v>
      </c>
      <c r="C59" s="288"/>
      <c r="D59" s="288"/>
      <c r="E59" s="286"/>
      <c r="F59" s="363"/>
      <c r="G59" s="363"/>
      <c r="H59" s="364"/>
    </row>
    <row r="60" spans="1:9">
      <c r="A60" s="280"/>
      <c r="B60" s="362" t="s">
        <v>882</v>
      </c>
      <c r="C60" s="288"/>
      <c r="D60" s="288"/>
      <c r="E60" s="286"/>
      <c r="F60" s="288"/>
      <c r="G60" s="365"/>
      <c r="H60" s="366"/>
    </row>
    <row r="61" spans="1:9">
      <c r="B61" s="362" t="s">
        <v>661</v>
      </c>
      <c r="C61" s="286"/>
      <c r="D61" s="286"/>
      <c r="E61" s="286"/>
      <c r="F61" s="367"/>
      <c r="G61" s="367"/>
      <c r="H61" s="368"/>
    </row>
    <row r="62" spans="1:9">
      <c r="F62" s="15"/>
      <c r="G62" s="15"/>
      <c r="H62" s="15"/>
    </row>
    <row r="63" spans="1:9">
      <c r="F63" s="15"/>
      <c r="G63" s="15"/>
      <c r="H63" s="15"/>
    </row>
    <row r="64" spans="1:9">
      <c r="F64" s="15"/>
      <c r="G64" s="15"/>
      <c r="H64" s="15"/>
    </row>
    <row r="65" spans="6:8">
      <c r="F65" s="15"/>
      <c r="G65" s="15"/>
      <c r="H65" s="15"/>
    </row>
    <row r="66" spans="6:8">
      <c r="F66" s="15"/>
      <c r="G66" s="15"/>
      <c r="H66" s="15"/>
    </row>
  </sheetData>
  <mergeCells count="11">
    <mergeCell ref="B57:E57"/>
    <mergeCell ref="B6:H6"/>
    <mergeCell ref="B7:H7"/>
    <mergeCell ref="B8:H8"/>
    <mergeCell ref="B12:B16"/>
    <mergeCell ref="C12:C16"/>
    <mergeCell ref="D12:D16"/>
    <mergeCell ref="E12:E16"/>
    <mergeCell ref="F12:F16"/>
    <mergeCell ref="G12:G16"/>
    <mergeCell ref="H12:H16"/>
  </mergeCells>
  <hyperlinks>
    <hyperlink ref="A1" location="INDICE!A1" display="Indice"/>
  </hyperlinks>
  <printOptions horizontalCentered="1"/>
  <pageMargins left="0.39370078740157483" right="0.39370078740157483" top="0.19685039370078741" bottom="0.19685039370078741" header="0.15748031496062992" footer="0"/>
  <pageSetup paperSize="9" scale="62" orientation="portrait" horizontalDpi="4294967294" verticalDpi="4294967294" r:id="rId1"/>
  <headerFooter scaleWithDoc="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78"/>
  <sheetViews>
    <sheetView showGridLines="0" showRuler="0" zoomScale="85" zoomScaleNormal="85" zoomScaleSheetLayoutView="85" workbookViewId="0"/>
  </sheetViews>
  <sheetFormatPr baseColWidth="10" defaultColWidth="11.42578125" defaultRowHeight="12.75"/>
  <cols>
    <col min="1" max="1" width="6.85546875" style="288" customWidth="1"/>
    <col min="2" max="2" width="10.5703125" style="288" customWidth="1"/>
    <col min="3" max="3" width="65.42578125" style="288" customWidth="1"/>
    <col min="4" max="4" width="13.7109375" style="288" customWidth="1"/>
    <col min="5" max="5" width="13.42578125" style="288" customWidth="1"/>
    <col min="6" max="8" width="24.28515625" style="288" customWidth="1"/>
    <col min="9" max="9" width="18.5703125" style="288" bestFit="1" customWidth="1"/>
    <col min="10" max="11" width="18.85546875" style="288" bestFit="1" customWidth="1"/>
    <col min="12" max="16384" width="11.42578125" style="288"/>
  </cols>
  <sheetData>
    <row r="1" spans="1:14" ht="14.25">
      <c r="A1" s="1" t="s">
        <v>216</v>
      </c>
      <c r="B1" s="286"/>
    </row>
    <row r="2" spans="1:14" ht="15" customHeight="1">
      <c r="A2" s="1"/>
      <c r="B2" s="4" t="s">
        <v>696</v>
      </c>
      <c r="C2" s="312"/>
      <c r="D2" s="312"/>
      <c r="E2" s="369"/>
      <c r="F2" s="369"/>
      <c r="G2" s="369"/>
      <c r="H2" s="9"/>
    </row>
    <row r="3" spans="1:14" ht="15" customHeight="1">
      <c r="A3" s="286"/>
      <c r="B3" s="4" t="s">
        <v>299</v>
      </c>
      <c r="C3" s="312"/>
      <c r="D3" s="312"/>
      <c r="E3" s="369"/>
      <c r="F3" s="369"/>
      <c r="G3" s="369"/>
      <c r="H3" s="9"/>
    </row>
    <row r="4" spans="1:14" s="287" customFormat="1">
      <c r="B4" s="135"/>
      <c r="C4" s="135"/>
      <c r="D4" s="135"/>
      <c r="E4" s="370"/>
      <c r="F4" s="371"/>
      <c r="G4" s="371"/>
      <c r="H4" s="135"/>
      <c r="I4" s="288"/>
      <c r="J4" s="372"/>
      <c r="K4" s="288"/>
      <c r="L4" s="288"/>
      <c r="M4" s="288"/>
      <c r="N4" s="288"/>
    </row>
    <row r="5" spans="1:14" s="287" customFormat="1">
      <c r="B5" s="135"/>
      <c r="C5" s="135"/>
      <c r="D5" s="135"/>
      <c r="E5" s="370"/>
      <c r="F5" s="371"/>
      <c r="G5" s="371"/>
      <c r="H5" s="135"/>
      <c r="I5" s="288"/>
      <c r="J5" s="372"/>
      <c r="K5" s="288"/>
      <c r="L5" s="288"/>
      <c r="M5" s="288"/>
      <c r="N5" s="288"/>
    </row>
    <row r="6" spans="1:14" ht="16.5">
      <c r="B6" s="1249" t="s">
        <v>349</v>
      </c>
      <c r="C6" s="1249"/>
      <c r="D6" s="1249"/>
      <c r="E6" s="1249"/>
      <c r="F6" s="1249"/>
      <c r="G6" s="1249"/>
      <c r="H6" s="1249"/>
      <c r="J6" s="372"/>
    </row>
    <row r="7" spans="1:14" ht="16.5">
      <c r="B7" s="1293" t="s">
        <v>224</v>
      </c>
      <c r="C7" s="1293"/>
      <c r="D7" s="1293"/>
      <c r="E7" s="1293"/>
      <c r="F7" s="1293"/>
      <c r="G7" s="1293"/>
      <c r="H7" s="1293"/>
      <c r="J7" s="372"/>
    </row>
    <row r="8" spans="1:14" ht="15">
      <c r="B8" s="1278" t="s">
        <v>870</v>
      </c>
      <c r="C8" s="1278"/>
      <c r="D8" s="1278"/>
      <c r="E8" s="1278"/>
      <c r="F8" s="1278"/>
      <c r="G8" s="1278"/>
      <c r="H8" s="1278"/>
      <c r="J8" s="373"/>
    </row>
    <row r="9" spans="1:14" s="287" customFormat="1" ht="14.25">
      <c r="B9" s="374"/>
      <c r="C9" s="374"/>
      <c r="D9" s="374"/>
      <c r="E9" s="374"/>
      <c r="F9" s="374"/>
      <c r="G9" s="374"/>
      <c r="H9" s="374"/>
      <c r="I9" s="288"/>
      <c r="J9" s="373"/>
      <c r="K9" s="288"/>
      <c r="L9" s="288"/>
      <c r="M9" s="288"/>
      <c r="N9" s="288"/>
    </row>
    <row r="10" spans="1:14" s="287" customFormat="1" ht="14.25">
      <c r="B10" s="374"/>
      <c r="C10" s="374"/>
      <c r="D10" s="374"/>
      <c r="E10" s="374"/>
      <c r="F10" s="374"/>
      <c r="G10" s="374"/>
      <c r="H10" s="374"/>
      <c r="I10" s="288"/>
      <c r="J10" s="373"/>
      <c r="K10" s="288"/>
      <c r="L10" s="288"/>
      <c r="M10" s="288"/>
      <c r="N10" s="288"/>
    </row>
    <row r="11" spans="1:14" ht="15" thickBot="1">
      <c r="B11" s="9"/>
      <c r="C11" s="9"/>
      <c r="D11" s="134"/>
      <c r="E11" s="134"/>
      <c r="F11" s="375"/>
      <c r="G11" s="375"/>
      <c r="H11" s="376" t="s">
        <v>289</v>
      </c>
      <c r="J11" s="373"/>
    </row>
    <row r="12" spans="1:14" ht="15" thickTop="1">
      <c r="B12" s="1294" t="s">
        <v>290</v>
      </c>
      <c r="C12" s="1297" t="s">
        <v>285</v>
      </c>
      <c r="D12" s="1297" t="s">
        <v>230</v>
      </c>
      <c r="E12" s="1285" t="s">
        <v>286</v>
      </c>
      <c r="F12" s="1288" t="s">
        <v>324</v>
      </c>
      <c r="G12" s="1300" t="s">
        <v>325</v>
      </c>
      <c r="H12" s="1303" t="s">
        <v>326</v>
      </c>
      <c r="J12" s="373"/>
    </row>
    <row r="13" spans="1:14" ht="17.25" customHeight="1">
      <c r="B13" s="1295"/>
      <c r="C13" s="1298"/>
      <c r="D13" s="1298"/>
      <c r="E13" s="1286"/>
      <c r="F13" s="1289"/>
      <c r="G13" s="1301"/>
      <c r="H13" s="1304"/>
      <c r="J13" s="373"/>
    </row>
    <row r="14" spans="1:14" ht="14.25">
      <c r="B14" s="1295"/>
      <c r="C14" s="1298"/>
      <c r="D14" s="1298"/>
      <c r="E14" s="1286"/>
      <c r="F14" s="1289"/>
      <c r="G14" s="1301"/>
      <c r="H14" s="1304"/>
      <c r="J14" s="377"/>
    </row>
    <row r="15" spans="1:14" ht="14.25">
      <c r="B15" s="1296"/>
      <c r="C15" s="1299"/>
      <c r="D15" s="1299"/>
      <c r="E15" s="1287"/>
      <c r="F15" s="1290"/>
      <c r="G15" s="1302"/>
      <c r="H15" s="1305"/>
      <c r="J15" s="373"/>
    </row>
    <row r="16" spans="1:14" ht="13.5" customHeight="1">
      <c r="B16" s="378"/>
      <c r="C16" s="379"/>
      <c r="D16" s="380"/>
      <c r="E16" s="381"/>
      <c r="F16" s="382"/>
      <c r="G16" s="383"/>
      <c r="H16" s="384"/>
      <c r="J16" s="373"/>
    </row>
    <row r="17" spans="2:14" s="387" customFormat="1" ht="15">
      <c r="B17" s="378"/>
      <c r="C17" s="385" t="s">
        <v>300</v>
      </c>
      <c r="D17" s="380"/>
      <c r="E17" s="381"/>
      <c r="F17" s="326">
        <f>+F22+F19+F35+F42</f>
        <v>18301986.650392286</v>
      </c>
      <c r="G17" s="386">
        <f>+G22+G19+G35+G42</f>
        <v>18287362.670786917</v>
      </c>
      <c r="H17" s="327">
        <f>+H22+H19+H35+H42</f>
        <v>43365064.420562439</v>
      </c>
      <c r="I17" s="365"/>
      <c r="J17" s="373"/>
      <c r="K17" s="288"/>
      <c r="L17" s="288"/>
      <c r="M17" s="288"/>
      <c r="N17" s="288"/>
    </row>
    <row r="18" spans="2:14" ht="13.5" customHeight="1">
      <c r="B18" s="378"/>
      <c r="C18" s="379"/>
      <c r="D18" s="380"/>
      <c r="E18" s="381"/>
      <c r="F18" s="382"/>
      <c r="G18" s="383"/>
      <c r="H18" s="384"/>
      <c r="I18" s="365"/>
      <c r="J18" s="373"/>
    </row>
    <row r="19" spans="2:14" s="395" customFormat="1" ht="15">
      <c r="B19" s="388"/>
      <c r="C19" s="389" t="s">
        <v>368</v>
      </c>
      <c r="D19" s="390"/>
      <c r="E19" s="391"/>
      <c r="F19" s="392">
        <f>+F20</f>
        <v>19576.947262875376</v>
      </c>
      <c r="G19" s="393">
        <f>+G20</f>
        <v>4952.9676575075155</v>
      </c>
      <c r="H19" s="394">
        <f>+H20</f>
        <v>145027.0198242045</v>
      </c>
      <c r="I19" s="365"/>
      <c r="J19" s="373"/>
      <c r="K19" s="288"/>
      <c r="L19" s="288"/>
      <c r="M19" s="288"/>
      <c r="N19" s="288"/>
    </row>
    <row r="20" spans="2:14" ht="14.25">
      <c r="B20" s="323">
        <v>38061</v>
      </c>
      <c r="C20" s="396" t="s">
        <v>601</v>
      </c>
      <c r="D20" s="397">
        <v>0.02</v>
      </c>
      <c r="E20" s="398">
        <v>2024</v>
      </c>
      <c r="F20" s="339">
        <v>19576.947262875376</v>
      </c>
      <c r="G20" s="399">
        <v>4952.9676575075155</v>
      </c>
      <c r="H20" s="400">
        <v>145027.0198242045</v>
      </c>
      <c r="I20" s="365"/>
      <c r="J20" s="373"/>
    </row>
    <row r="21" spans="2:14" ht="13.5" customHeight="1">
      <c r="B21" s="323"/>
      <c r="C21" s="379"/>
      <c r="D21" s="380"/>
      <c r="E21" s="381"/>
      <c r="F21" s="382"/>
      <c r="G21" s="383"/>
      <c r="H21" s="384"/>
      <c r="I21" s="365"/>
      <c r="J21" s="372"/>
    </row>
    <row r="22" spans="2:14" s="401" customFormat="1" ht="13.5" customHeight="1">
      <c r="B22" s="323"/>
      <c r="C22" s="389" t="s">
        <v>676</v>
      </c>
      <c r="D22" s="390"/>
      <c r="E22" s="391"/>
      <c r="F22" s="392">
        <f>+SUM(F23:F33)</f>
        <v>17909293.769347064</v>
      </c>
      <c r="G22" s="392">
        <f>+SUM(G23:G33)</f>
        <v>17909293.769347064</v>
      </c>
      <c r="H22" s="394">
        <f>+SUM(H23:H33)</f>
        <v>31284185.314205088</v>
      </c>
      <c r="J22" s="372"/>
      <c r="K22" s="288"/>
      <c r="L22" s="288"/>
      <c r="M22" s="288"/>
      <c r="N22" s="288"/>
    </row>
    <row r="23" spans="2:14" ht="13.5" customHeight="1">
      <c r="B23" s="323">
        <v>43165</v>
      </c>
      <c r="C23" s="396" t="s">
        <v>586</v>
      </c>
      <c r="D23" s="397">
        <v>0.04</v>
      </c>
      <c r="E23" s="398">
        <v>2023</v>
      </c>
      <c r="F23" s="339">
        <v>286549.72853598016</v>
      </c>
      <c r="G23" s="399">
        <v>286549.72853598016</v>
      </c>
      <c r="H23" s="400">
        <v>1143971.3495886584</v>
      </c>
    </row>
    <row r="24" spans="2:14" ht="13.5" customHeight="1">
      <c r="B24" s="323">
        <v>43217</v>
      </c>
      <c r="C24" s="396" t="s">
        <v>587</v>
      </c>
      <c r="D24" s="397">
        <v>0.04</v>
      </c>
      <c r="E24" s="398">
        <v>2025</v>
      </c>
      <c r="F24" s="339">
        <v>294706.00934825547</v>
      </c>
      <c r="G24" s="399">
        <v>294706.00934825547</v>
      </c>
      <c r="H24" s="400">
        <v>1131945.3306088711</v>
      </c>
    </row>
    <row r="25" spans="2:14" ht="13.5" customHeight="1">
      <c r="B25" s="323">
        <v>43908</v>
      </c>
      <c r="C25" s="396" t="s">
        <v>800</v>
      </c>
      <c r="D25" s="397">
        <v>1.2E-2</v>
      </c>
      <c r="E25" s="398">
        <v>2022</v>
      </c>
      <c r="F25" s="339">
        <v>2662918.0567073477</v>
      </c>
      <c r="G25" s="399">
        <v>2662918.0567073477</v>
      </c>
      <c r="H25" s="400">
        <v>4617864.2221707571</v>
      </c>
    </row>
    <row r="26" spans="2:14" ht="13.5" customHeight="1">
      <c r="B26" s="323">
        <v>43915</v>
      </c>
      <c r="C26" s="396" t="s">
        <v>801</v>
      </c>
      <c r="D26" s="397">
        <v>1.4E-2</v>
      </c>
      <c r="E26" s="398">
        <v>2023</v>
      </c>
      <c r="F26" s="339">
        <v>2851968.1955233705</v>
      </c>
      <c r="G26" s="399">
        <v>2851968.1955233705</v>
      </c>
      <c r="H26" s="400">
        <v>4923640.5733769909</v>
      </c>
    </row>
    <row r="27" spans="2:14" ht="13.5" customHeight="1">
      <c r="B27" s="323">
        <v>43915</v>
      </c>
      <c r="C27" s="396" t="s">
        <v>802</v>
      </c>
      <c r="D27" s="397">
        <v>1.4999999999999999E-2</v>
      </c>
      <c r="E27" s="398">
        <v>2024</v>
      </c>
      <c r="F27" s="339">
        <v>3375240.3699903782</v>
      </c>
      <c r="G27" s="399">
        <v>3375240.3699903782</v>
      </c>
      <c r="H27" s="400">
        <v>5827018.1472171647</v>
      </c>
    </row>
    <row r="28" spans="2:14" s="286" customFormat="1" ht="14.25">
      <c r="B28" s="323">
        <v>43433</v>
      </c>
      <c r="C28" s="396" t="s">
        <v>598</v>
      </c>
      <c r="D28" s="397">
        <v>8.5000000000000006E-2</v>
      </c>
      <c r="E28" s="398">
        <v>2022</v>
      </c>
      <c r="F28" s="339">
        <v>343994.22779156326</v>
      </c>
      <c r="G28" s="399">
        <v>343994.22779156326</v>
      </c>
      <c r="H28" s="400">
        <v>1025183.7940334987</v>
      </c>
      <c r="L28" s="288"/>
      <c r="M28" s="288"/>
      <c r="N28" s="288"/>
    </row>
    <row r="29" spans="2:14" s="286" customFormat="1" ht="14.25">
      <c r="B29" s="323">
        <v>43971</v>
      </c>
      <c r="C29" s="396" t="s">
        <v>803</v>
      </c>
      <c r="D29" s="397">
        <v>1.2999999999999999E-2</v>
      </c>
      <c r="E29" s="398">
        <v>2022</v>
      </c>
      <c r="F29" s="339">
        <v>3275813.7753076414</v>
      </c>
      <c r="G29" s="399">
        <v>3275813.7753076414</v>
      </c>
      <c r="H29" s="400">
        <v>5388796.1976007158</v>
      </c>
      <c r="L29" s="288"/>
      <c r="M29" s="288"/>
      <c r="N29" s="288"/>
    </row>
    <row r="30" spans="2:14" s="286" customFormat="1" ht="14.25">
      <c r="B30" s="323">
        <v>44056</v>
      </c>
      <c r="C30" s="396" t="s">
        <v>804</v>
      </c>
      <c r="D30" s="397">
        <v>1.4500000000000001E-2</v>
      </c>
      <c r="E30" s="398">
        <v>2023</v>
      </c>
      <c r="F30" s="339">
        <v>2935804.1088200002</v>
      </c>
      <c r="G30" s="399">
        <v>2935804.1088200002</v>
      </c>
      <c r="H30" s="400">
        <v>4604345.4218593566</v>
      </c>
      <c r="I30" s="373"/>
      <c r="J30" s="372"/>
      <c r="K30" s="288"/>
      <c r="L30" s="288"/>
      <c r="M30" s="288"/>
      <c r="N30" s="288"/>
    </row>
    <row r="31" spans="2:14" s="286" customFormat="1" ht="14.25">
      <c r="B31" s="323">
        <v>44078</v>
      </c>
      <c r="C31" s="396" t="s">
        <v>918</v>
      </c>
      <c r="D31" s="397">
        <v>0.02</v>
      </c>
      <c r="E31" s="398">
        <v>2026</v>
      </c>
      <c r="F31" s="339">
        <v>671762.71798000007</v>
      </c>
      <c r="G31" s="399">
        <v>671762.71798000007</v>
      </c>
      <c r="H31" s="400">
        <v>1039379.0866364768</v>
      </c>
      <c r="I31" s="373"/>
      <c r="J31" s="402"/>
      <c r="K31" s="288"/>
      <c r="L31" s="288"/>
      <c r="M31" s="288"/>
      <c r="N31" s="288"/>
    </row>
    <row r="32" spans="2:14" s="286" customFormat="1" ht="14.25">
      <c r="B32" s="323">
        <v>44078</v>
      </c>
      <c r="C32" s="396" t="s">
        <v>806</v>
      </c>
      <c r="D32" s="397">
        <v>2.2499999999999999E-2</v>
      </c>
      <c r="E32" s="398">
        <v>2028</v>
      </c>
      <c r="F32" s="339">
        <v>93627.54436</v>
      </c>
      <c r="G32" s="399">
        <v>93627.54436</v>
      </c>
      <c r="H32" s="400">
        <v>144864.41258145773</v>
      </c>
      <c r="I32" s="373"/>
      <c r="J32" s="402"/>
      <c r="K32" s="288"/>
      <c r="L32" s="288"/>
      <c r="M32" s="288"/>
      <c r="N32" s="288"/>
    </row>
    <row r="33" spans="2:14" s="286" customFormat="1" ht="14.25">
      <c r="B33" s="323">
        <v>44253</v>
      </c>
      <c r="C33" s="396" t="s">
        <v>906</v>
      </c>
      <c r="D33" s="397">
        <v>1.55E-2</v>
      </c>
      <c r="E33" s="398">
        <v>2024</v>
      </c>
      <c r="F33" s="339">
        <v>1116909.034982529</v>
      </c>
      <c r="G33" s="399">
        <v>1116909.034982529</v>
      </c>
      <c r="H33" s="400">
        <v>1437176.778531142</v>
      </c>
      <c r="I33" s="403"/>
      <c r="J33" s="404"/>
      <c r="K33" s="405"/>
      <c r="L33" s="288"/>
      <c r="M33" s="288"/>
      <c r="N33" s="288"/>
    </row>
    <row r="34" spans="2:14" s="286" customFormat="1" ht="14.25">
      <c r="B34" s="323"/>
      <c r="C34" s="396"/>
      <c r="D34" s="397"/>
      <c r="E34" s="398"/>
      <c r="F34" s="339"/>
      <c r="G34" s="399"/>
      <c r="H34" s="400"/>
      <c r="L34" s="288"/>
      <c r="M34" s="288"/>
      <c r="N34" s="288"/>
    </row>
    <row r="35" spans="2:14" ht="15">
      <c r="B35" s="323"/>
      <c r="C35" s="389" t="s">
        <v>369</v>
      </c>
      <c r="D35" s="390"/>
      <c r="E35" s="391"/>
      <c r="F35" s="392">
        <f>SUM(F36:F40)</f>
        <v>373115.93378234666</v>
      </c>
      <c r="G35" s="393">
        <f>SUM(G36:G40)</f>
        <v>373115.93378234666</v>
      </c>
      <c r="H35" s="394">
        <f>SUM(H36:H40)</f>
        <v>11934728.784010945</v>
      </c>
    </row>
    <row r="36" spans="2:14" s="395" customFormat="1" ht="14.25">
      <c r="B36" s="323">
        <v>37986</v>
      </c>
      <c r="C36" s="396" t="s">
        <v>561</v>
      </c>
      <c r="D36" s="397">
        <v>1.77E-2</v>
      </c>
      <c r="E36" s="398">
        <v>2038</v>
      </c>
      <c r="F36" s="339">
        <v>28638.647440117486</v>
      </c>
      <c r="G36" s="399">
        <v>28638.647440117486</v>
      </c>
      <c r="H36" s="400">
        <v>691563.95319364232</v>
      </c>
      <c r="I36" s="405"/>
      <c r="J36" s="405"/>
      <c r="K36" s="405"/>
      <c r="L36" s="288"/>
      <c r="M36" s="288"/>
      <c r="N36" s="288"/>
    </row>
    <row r="37" spans="2:14" ht="14.25">
      <c r="B37" s="323">
        <v>37986</v>
      </c>
      <c r="C37" s="396" t="s">
        <v>562</v>
      </c>
      <c r="D37" s="397">
        <v>1.77E-2</v>
      </c>
      <c r="E37" s="398">
        <v>2038</v>
      </c>
      <c r="F37" s="339">
        <v>113.89596394389021</v>
      </c>
      <c r="G37" s="399">
        <v>113.89596394389021</v>
      </c>
      <c r="H37" s="400">
        <v>2750.351366566073</v>
      </c>
      <c r="I37" s="405"/>
      <c r="J37" s="405"/>
      <c r="K37" s="405"/>
    </row>
    <row r="38" spans="2:14" ht="14.25">
      <c r="B38" s="323">
        <v>37986</v>
      </c>
      <c r="C38" s="396" t="s">
        <v>563</v>
      </c>
      <c r="D38" s="397">
        <v>5.8299999999999998E-2</v>
      </c>
      <c r="E38" s="398">
        <v>2033</v>
      </c>
      <c r="F38" s="339">
        <v>105749.31028510659</v>
      </c>
      <c r="G38" s="399">
        <v>105749.31028510659</v>
      </c>
      <c r="H38" s="400">
        <v>3242943.0307945004</v>
      </c>
    </row>
    <row r="39" spans="2:14" ht="14.25">
      <c r="B39" s="323">
        <v>37986</v>
      </c>
      <c r="C39" s="396" t="s">
        <v>564</v>
      </c>
      <c r="D39" s="397">
        <v>5.8299999999999998E-2</v>
      </c>
      <c r="E39" s="398">
        <v>2033</v>
      </c>
      <c r="F39" s="339">
        <v>1271.1856281966882</v>
      </c>
      <c r="G39" s="399">
        <v>1271.1856281966882</v>
      </c>
      <c r="H39" s="400">
        <v>38982.577542069426</v>
      </c>
    </row>
    <row r="40" spans="2:14" ht="14.25">
      <c r="B40" s="323">
        <v>37986</v>
      </c>
      <c r="C40" s="396" t="s">
        <v>565</v>
      </c>
      <c r="D40" s="397">
        <v>3.3099999999999997E-2</v>
      </c>
      <c r="E40" s="398">
        <v>2045</v>
      </c>
      <c r="F40" s="339">
        <v>237342.89446498203</v>
      </c>
      <c r="G40" s="399">
        <v>237342.89446498203</v>
      </c>
      <c r="H40" s="400">
        <v>7958488.8711141674</v>
      </c>
    </row>
    <row r="41" spans="2:14" s="286" customFormat="1" ht="14.25">
      <c r="B41" s="323"/>
      <c r="C41" s="396"/>
      <c r="D41" s="397"/>
      <c r="E41" s="398"/>
      <c r="F41" s="406"/>
      <c r="G41" s="407"/>
      <c r="H41" s="408"/>
      <c r="L41" s="288"/>
      <c r="M41" s="288"/>
      <c r="N41" s="288"/>
    </row>
    <row r="42" spans="2:14" ht="15">
      <c r="B42" s="323"/>
      <c r="C42" s="389" t="s">
        <v>292</v>
      </c>
      <c r="D42" s="390"/>
      <c r="E42" s="391"/>
      <c r="F42" s="392"/>
      <c r="G42" s="393"/>
      <c r="H42" s="394">
        <v>1123.3025222060307</v>
      </c>
    </row>
    <row r="43" spans="2:14" s="387" customFormat="1" ht="15">
      <c r="B43" s="323"/>
      <c r="C43" s="396"/>
      <c r="D43" s="397"/>
      <c r="E43" s="398"/>
      <c r="F43" s="406"/>
      <c r="G43" s="407"/>
      <c r="H43" s="408"/>
      <c r="I43" s="365"/>
      <c r="J43" s="365"/>
      <c r="K43" s="288"/>
      <c r="L43" s="288"/>
      <c r="M43" s="288"/>
      <c r="N43" s="288"/>
    </row>
    <row r="44" spans="2:14" s="395" customFormat="1" ht="15">
      <c r="B44" s="323"/>
      <c r="C44" s="385" t="s">
        <v>217</v>
      </c>
      <c r="D44" s="397"/>
      <c r="E44" s="398"/>
      <c r="F44" s="409">
        <f>+SUM(F45:F51)</f>
        <v>9519299.5606300011</v>
      </c>
      <c r="G44" s="409">
        <f t="shared" ref="G44:H44" si="0">+SUM(G45:G51)</f>
        <v>9519299.5606300011</v>
      </c>
      <c r="H44" s="409">
        <f t="shared" si="0"/>
        <v>11093749.018356273</v>
      </c>
      <c r="I44" s="402"/>
      <c r="J44" s="288"/>
      <c r="K44" s="288"/>
      <c r="L44" s="288"/>
      <c r="M44" s="288"/>
      <c r="N44" s="288"/>
    </row>
    <row r="45" spans="2:14" s="395" customFormat="1" ht="14.25">
      <c r="B45" s="323">
        <v>44273</v>
      </c>
      <c r="C45" s="396" t="s">
        <v>833</v>
      </c>
      <c r="D45" s="397" t="s">
        <v>49</v>
      </c>
      <c r="E45" s="398">
        <v>2022</v>
      </c>
      <c r="F45" s="406">
        <v>2004621.4663900002</v>
      </c>
      <c r="G45" s="407">
        <v>2004621.4663900002</v>
      </c>
      <c r="H45" s="408">
        <v>2510134.7187485523</v>
      </c>
      <c r="I45" s="405"/>
      <c r="J45" s="405"/>
      <c r="K45" s="405"/>
      <c r="L45" s="288"/>
      <c r="M45" s="410"/>
      <c r="N45" s="410"/>
    </row>
    <row r="46" spans="2:14" s="395" customFormat="1" ht="14.25">
      <c r="B46" s="323">
        <v>44286</v>
      </c>
      <c r="C46" s="396" t="s">
        <v>834</v>
      </c>
      <c r="D46" s="397" t="s">
        <v>49</v>
      </c>
      <c r="E46" s="398">
        <v>2022</v>
      </c>
      <c r="F46" s="406">
        <v>1145749.9399000001</v>
      </c>
      <c r="G46" s="407">
        <v>1145749.9399000001</v>
      </c>
      <c r="H46" s="408">
        <v>1413555.9366936618</v>
      </c>
      <c r="I46" s="405"/>
      <c r="J46" s="405"/>
      <c r="K46" s="405"/>
      <c r="L46" s="288"/>
      <c r="M46" s="410"/>
      <c r="N46" s="410"/>
    </row>
    <row r="47" spans="2:14" s="395" customFormat="1" ht="14.25">
      <c r="B47" s="323">
        <v>44305</v>
      </c>
      <c r="C47" s="396" t="s">
        <v>855</v>
      </c>
      <c r="D47" s="397" t="s">
        <v>49</v>
      </c>
      <c r="E47" s="398">
        <v>2022</v>
      </c>
      <c r="F47" s="406">
        <v>1393604.1720999999</v>
      </c>
      <c r="G47" s="407">
        <v>1393604.1720999999</v>
      </c>
      <c r="H47" s="408">
        <v>1679634.8544324769</v>
      </c>
      <c r="I47" s="405"/>
      <c r="J47" s="405"/>
      <c r="K47" s="405"/>
      <c r="L47" s="288"/>
      <c r="M47" s="410"/>
      <c r="N47" s="410"/>
    </row>
    <row r="48" spans="2:14" s="395" customFormat="1" ht="14.25">
      <c r="B48" s="323">
        <v>44337</v>
      </c>
      <c r="C48" s="396" t="s">
        <v>856</v>
      </c>
      <c r="D48" s="397" t="s">
        <v>49</v>
      </c>
      <c r="E48" s="398">
        <v>2022</v>
      </c>
      <c r="F48" s="406">
        <v>1804009.0995</v>
      </c>
      <c r="G48" s="407">
        <v>1804009.0995</v>
      </c>
      <c r="H48" s="408">
        <v>2071527.4555077727</v>
      </c>
      <c r="I48" s="405"/>
      <c r="J48" s="405"/>
      <c r="K48" s="405"/>
      <c r="L48" s="288"/>
      <c r="M48" s="410"/>
      <c r="N48" s="410"/>
    </row>
    <row r="49" spans="2:14" ht="14.25">
      <c r="B49" s="323">
        <v>44377</v>
      </c>
      <c r="C49" s="396" t="s">
        <v>857</v>
      </c>
      <c r="D49" s="397" t="s">
        <v>49</v>
      </c>
      <c r="E49" s="398">
        <v>2022</v>
      </c>
      <c r="F49" s="406">
        <v>1555010.4413000001</v>
      </c>
      <c r="G49" s="407">
        <v>1555010.4413000001</v>
      </c>
      <c r="H49" s="408">
        <v>1700834.0352659915</v>
      </c>
      <c r="I49" s="405"/>
      <c r="J49" s="405"/>
      <c r="K49" s="405"/>
    </row>
    <row r="50" spans="2:14" ht="14.25">
      <c r="B50" s="323">
        <v>44413</v>
      </c>
      <c r="C50" s="396" t="s">
        <v>878</v>
      </c>
      <c r="D50" s="397" t="s">
        <v>49</v>
      </c>
      <c r="E50" s="398">
        <v>2022</v>
      </c>
      <c r="F50" s="406">
        <v>1235070.4726800001</v>
      </c>
      <c r="G50" s="407">
        <v>1235070.4726800001</v>
      </c>
      <c r="H50" s="408">
        <v>1301077.2231042481</v>
      </c>
      <c r="I50" s="405"/>
      <c r="J50" s="405"/>
      <c r="K50" s="405"/>
    </row>
    <row r="51" spans="2:14" ht="14.25">
      <c r="B51" s="323">
        <v>44377</v>
      </c>
      <c r="C51" s="396" t="s">
        <v>858</v>
      </c>
      <c r="D51" s="397" t="s">
        <v>49</v>
      </c>
      <c r="E51" s="398">
        <v>2021</v>
      </c>
      <c r="F51" s="406">
        <v>381233.96876000002</v>
      </c>
      <c r="G51" s="407">
        <v>381233.96876000002</v>
      </c>
      <c r="H51" s="408">
        <v>416984.79460356937</v>
      </c>
      <c r="I51" s="405"/>
      <c r="J51" s="405"/>
      <c r="K51" s="405"/>
    </row>
    <row r="52" spans="2:14" ht="14.25">
      <c r="B52" s="323"/>
      <c r="C52" s="396"/>
      <c r="D52" s="397"/>
      <c r="E52" s="398"/>
      <c r="F52" s="406"/>
      <c r="G52" s="407"/>
      <c r="H52" s="408"/>
      <c r="I52" s="405"/>
      <c r="J52" s="405"/>
      <c r="K52" s="405"/>
    </row>
    <row r="53" spans="2:14" ht="14.25">
      <c r="B53" s="323"/>
      <c r="C53" s="396"/>
      <c r="D53" s="397"/>
      <c r="E53" s="398"/>
      <c r="F53" s="406"/>
      <c r="G53" s="407"/>
      <c r="H53" s="408"/>
      <c r="I53" s="405"/>
      <c r="J53" s="405"/>
      <c r="K53" s="405"/>
    </row>
    <row r="54" spans="2:14" s="395" customFormat="1" ht="15">
      <c r="B54" s="323"/>
      <c r="C54" s="385" t="s">
        <v>367</v>
      </c>
      <c r="D54" s="411"/>
      <c r="E54" s="391"/>
      <c r="F54" s="326">
        <f>SUM(F55:F62)</f>
        <v>17003.515138035011</v>
      </c>
      <c r="G54" s="386">
        <f>SUM(G55:G62)</f>
        <v>17003.515138035011</v>
      </c>
      <c r="H54" s="327">
        <f>SUM(H55:H62)</f>
        <v>711511.65047191153</v>
      </c>
      <c r="I54" s="405"/>
      <c r="J54" s="405"/>
      <c r="K54" s="405"/>
      <c r="L54" s="288"/>
      <c r="M54" s="288"/>
      <c r="N54" s="288"/>
    </row>
    <row r="55" spans="2:14" ht="14.25">
      <c r="B55" s="323">
        <v>37201</v>
      </c>
      <c r="C55" s="396" t="s">
        <v>309</v>
      </c>
      <c r="D55" s="412">
        <v>0.05</v>
      </c>
      <c r="E55" s="398">
        <v>2031</v>
      </c>
      <c r="F55" s="406">
        <v>29.266217109674475</v>
      </c>
      <c r="G55" s="413">
        <v>29.266217109674475</v>
      </c>
      <c r="H55" s="400">
        <v>1055.3978593849649</v>
      </c>
      <c r="I55" s="365"/>
      <c r="J55" s="365"/>
    </row>
    <row r="56" spans="2:14" ht="14.25">
      <c r="B56" s="323">
        <v>37201</v>
      </c>
      <c r="C56" s="396" t="s">
        <v>308</v>
      </c>
      <c r="D56" s="412">
        <v>0.05</v>
      </c>
      <c r="E56" s="398">
        <v>2030</v>
      </c>
      <c r="F56" s="406">
        <v>127.7786292227558</v>
      </c>
      <c r="G56" s="413">
        <v>127.7786292227558</v>
      </c>
      <c r="H56" s="400">
        <v>4607.9509097970194</v>
      </c>
      <c r="I56" s="365"/>
      <c r="J56" s="365"/>
    </row>
    <row r="57" spans="2:14" ht="14.25">
      <c r="B57" s="323">
        <v>37201</v>
      </c>
      <c r="C57" s="396" t="s">
        <v>304</v>
      </c>
      <c r="D57" s="412">
        <v>0.05</v>
      </c>
      <c r="E57" s="398">
        <v>2027</v>
      </c>
      <c r="F57" s="406">
        <v>593.12300883098521</v>
      </c>
      <c r="G57" s="413">
        <v>593.12300883098521</v>
      </c>
      <c r="H57" s="400">
        <v>21386.956029743433</v>
      </c>
      <c r="I57" s="365"/>
      <c r="J57" s="365"/>
    </row>
    <row r="58" spans="2:14" ht="14.25">
      <c r="B58" s="323">
        <v>37201</v>
      </c>
      <c r="C58" s="396" t="s">
        <v>307</v>
      </c>
      <c r="D58" s="412">
        <v>0.05</v>
      </c>
      <c r="E58" s="398">
        <v>2030</v>
      </c>
      <c r="F58" s="406">
        <v>959.90228567650581</v>
      </c>
      <c r="G58" s="413">
        <v>959.90228567650581</v>
      </c>
      <c r="H58" s="400">
        <v>34474.374112382291</v>
      </c>
      <c r="I58" s="365"/>
      <c r="J58" s="365"/>
    </row>
    <row r="59" spans="2:14" ht="14.25">
      <c r="B59" s="323">
        <v>37201</v>
      </c>
      <c r="C59" s="396" t="s">
        <v>305</v>
      </c>
      <c r="D59" s="412">
        <v>0.05</v>
      </c>
      <c r="E59" s="398">
        <v>2027</v>
      </c>
      <c r="F59" s="406">
        <v>1685.316166778096</v>
      </c>
      <c r="G59" s="413">
        <v>1685.316166778096</v>
      </c>
      <c r="H59" s="400">
        <v>60750.569489822461</v>
      </c>
      <c r="I59" s="365"/>
      <c r="J59" s="365"/>
    </row>
    <row r="60" spans="2:14" ht="14.25">
      <c r="B60" s="323">
        <v>37201</v>
      </c>
      <c r="C60" s="396" t="s">
        <v>306</v>
      </c>
      <c r="D60" s="412">
        <v>0.05</v>
      </c>
      <c r="E60" s="398">
        <v>2027</v>
      </c>
      <c r="F60" s="406">
        <v>1725.8253466075471</v>
      </c>
      <c r="G60" s="413">
        <v>1725.8253466075471</v>
      </c>
      <c r="H60" s="400">
        <v>61962.570647778324</v>
      </c>
      <c r="I60" s="365"/>
      <c r="J60" s="365"/>
    </row>
    <row r="61" spans="2:14" ht="14.25">
      <c r="B61" s="323">
        <v>37201</v>
      </c>
      <c r="C61" s="396" t="s">
        <v>311</v>
      </c>
      <c r="D61" s="412">
        <v>0.05</v>
      </c>
      <c r="E61" s="398">
        <v>2031</v>
      </c>
      <c r="F61" s="406">
        <v>2322.2324246026337</v>
      </c>
      <c r="G61" s="413">
        <v>2322.2324246026337</v>
      </c>
      <c r="H61" s="400">
        <v>102708.95247392816</v>
      </c>
      <c r="I61" s="365"/>
      <c r="J61" s="365"/>
    </row>
    <row r="62" spans="2:14" ht="14.25">
      <c r="B62" s="323">
        <v>37201</v>
      </c>
      <c r="C62" s="396" t="s">
        <v>310</v>
      </c>
      <c r="D62" s="412">
        <v>0.05</v>
      </c>
      <c r="E62" s="398">
        <v>2031</v>
      </c>
      <c r="F62" s="406">
        <v>9560.0710592068117</v>
      </c>
      <c r="G62" s="413">
        <v>9560.0710592068117</v>
      </c>
      <c r="H62" s="400">
        <v>424564.87894907483</v>
      </c>
      <c r="I62" s="365"/>
    </row>
    <row r="63" spans="2:14" s="414" customFormat="1" ht="15.75">
      <c r="B63" s="323"/>
      <c r="C63" s="396"/>
      <c r="D63" s="412"/>
      <c r="E63" s="398"/>
      <c r="F63" s="406"/>
      <c r="G63" s="407"/>
      <c r="H63" s="408"/>
      <c r="I63" s="365"/>
      <c r="J63" s="365"/>
      <c r="K63" s="288"/>
      <c r="L63" s="288"/>
      <c r="M63" s="288"/>
      <c r="N63" s="288"/>
    </row>
    <row r="64" spans="2:14" ht="15">
      <c r="B64" s="323"/>
      <c r="C64" s="415" t="s">
        <v>339</v>
      </c>
      <c r="D64" s="416"/>
      <c r="E64" s="391"/>
      <c r="F64" s="326">
        <f>+F65</f>
        <v>14853.658893806654</v>
      </c>
      <c r="G64" s="386">
        <f>+G65</f>
        <v>14853.658893806654</v>
      </c>
      <c r="H64" s="327">
        <f>+H65</f>
        <v>358685.06309612456</v>
      </c>
      <c r="I64" s="365"/>
      <c r="J64" s="365"/>
    </row>
    <row r="65" spans="2:14" s="387" customFormat="1" ht="15">
      <c r="B65" s="323">
        <v>37986</v>
      </c>
      <c r="C65" s="396" t="s">
        <v>514</v>
      </c>
      <c r="D65" s="412">
        <v>1.77E-2</v>
      </c>
      <c r="E65" s="398">
        <v>2038</v>
      </c>
      <c r="F65" s="406">
        <v>14853.658893806654</v>
      </c>
      <c r="G65" s="399">
        <v>14853.658893806654</v>
      </c>
      <c r="H65" s="400">
        <v>358685.06309612456</v>
      </c>
      <c r="I65" s="365"/>
      <c r="J65" s="365"/>
      <c r="K65" s="288"/>
      <c r="L65" s="288"/>
      <c r="M65" s="288"/>
      <c r="N65" s="288"/>
    </row>
    <row r="66" spans="2:14" ht="14.25">
      <c r="B66" s="417"/>
      <c r="C66" s="418"/>
      <c r="D66" s="412"/>
      <c r="E66" s="398"/>
      <c r="F66" s="419"/>
      <c r="G66" s="383"/>
      <c r="H66" s="384"/>
      <c r="I66" s="365"/>
    </row>
    <row r="67" spans="2:14" ht="16.5" thickBot="1">
      <c r="B67" s="1291" t="s">
        <v>275</v>
      </c>
      <c r="C67" s="1292"/>
      <c r="D67" s="1292"/>
      <c r="E67" s="1292"/>
      <c r="F67" s="420">
        <f>+F64+F54+F44+F17</f>
        <v>27853143.38505413</v>
      </c>
      <c r="G67" s="421">
        <f>+G64+G54+G44+G17</f>
        <v>27838519.405448761</v>
      </c>
      <c r="H67" s="422">
        <f>+H64+H54+H44+H17</f>
        <v>55529010.152486749</v>
      </c>
      <c r="I67" s="365"/>
    </row>
    <row r="68" spans="2:14" ht="15.75" thickTop="1">
      <c r="B68" s="423"/>
      <c r="C68" s="286"/>
      <c r="D68" s="286"/>
      <c r="E68" s="286"/>
      <c r="F68" s="424"/>
      <c r="G68" s="424"/>
      <c r="H68" s="425"/>
      <c r="I68" s="365"/>
    </row>
    <row r="69" spans="2:14">
      <c r="B69" s="362" t="s">
        <v>327</v>
      </c>
      <c r="C69" s="426"/>
      <c r="D69" s="426"/>
      <c r="E69" s="426"/>
      <c r="F69" s="427"/>
      <c r="G69" s="427"/>
      <c r="H69" s="427"/>
      <c r="I69" s="365"/>
    </row>
    <row r="70" spans="2:14">
      <c r="B70" s="362" t="s">
        <v>883</v>
      </c>
      <c r="C70" s="426"/>
      <c r="D70" s="426"/>
      <c r="E70" s="426"/>
      <c r="F70" s="426"/>
      <c r="G70" s="426"/>
      <c r="H70" s="428"/>
      <c r="I70" s="365"/>
    </row>
    <row r="71" spans="2:14">
      <c r="B71" s="362" t="s">
        <v>884</v>
      </c>
      <c r="C71" s="426"/>
      <c r="D71" s="426"/>
      <c r="E71" s="426"/>
      <c r="F71" s="426"/>
      <c r="G71" s="426"/>
      <c r="H71" s="405"/>
      <c r="I71" s="365"/>
    </row>
    <row r="72" spans="2:14">
      <c r="F72" s="429"/>
      <c r="G72" s="429"/>
      <c r="H72" s="405"/>
      <c r="I72" s="365"/>
    </row>
    <row r="73" spans="2:14">
      <c r="H73" s="405"/>
      <c r="I73" s="365"/>
    </row>
    <row r="74" spans="2:14">
      <c r="H74" s="405"/>
      <c r="I74" s="365"/>
    </row>
    <row r="75" spans="2:14">
      <c r="F75" s="429"/>
      <c r="G75" s="429"/>
      <c r="H75" s="429"/>
      <c r="I75" s="365"/>
    </row>
    <row r="76" spans="2:14">
      <c r="I76" s="365"/>
    </row>
    <row r="77" spans="2:14">
      <c r="I77" s="365"/>
    </row>
    <row r="78" spans="2:14">
      <c r="I78" s="365"/>
    </row>
  </sheetData>
  <mergeCells count="11">
    <mergeCell ref="B67:E67"/>
    <mergeCell ref="B6:H6"/>
    <mergeCell ref="B7:H7"/>
    <mergeCell ref="B8:H8"/>
    <mergeCell ref="B12:B15"/>
    <mergeCell ref="C12:C15"/>
    <mergeCell ref="D12:D15"/>
    <mergeCell ref="E12:E15"/>
    <mergeCell ref="F12:F15"/>
    <mergeCell ref="G12:G15"/>
    <mergeCell ref="H12:H15"/>
  </mergeCells>
  <hyperlinks>
    <hyperlink ref="A1" location="INDICE!A1" display="Indice"/>
  </hyperlinks>
  <printOptions horizontalCentered="1"/>
  <pageMargins left="0.39370078740157483" right="0.39370078740157483" top="0.19685039370078741" bottom="0.19685039370078741" header="0.15748031496062992" footer="0"/>
  <pageSetup paperSize="9" scale="59" orientation="portrait" horizontalDpi="4294967294" verticalDpi="4294967294" r:id="rId1"/>
  <headerFooter scaleWithDoc="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29</vt:i4>
      </vt:variant>
    </vt:vector>
  </HeadingPairs>
  <TitlesOfParts>
    <vt:vector size="59" baseType="lpstr">
      <vt:lpstr>INDICE</vt:lpstr>
      <vt:lpstr>A.1.1</vt:lpstr>
      <vt:lpstr>A.1.2</vt:lpstr>
      <vt:lpstr>A.1.3</vt:lpstr>
      <vt:lpstr>A.1.4</vt:lpstr>
      <vt:lpstr>A.1.5</vt:lpstr>
      <vt:lpstr>A.1.6</vt:lpstr>
      <vt:lpstr>A.1.7</vt:lpstr>
      <vt:lpstr>A.1.8</vt:lpstr>
      <vt:lpstr>A.1.9</vt:lpstr>
      <vt:lpstr>A.1.10</vt:lpstr>
      <vt:lpstr>A.2.1</vt:lpstr>
      <vt:lpstr>A.2.2</vt:lpstr>
      <vt:lpstr>A.2.3</vt:lpstr>
      <vt:lpstr>A.2.4</vt:lpstr>
      <vt:lpstr>A.3.1</vt:lpstr>
      <vt:lpstr>A.3.2</vt:lpstr>
      <vt:lpstr>A.3.3</vt:lpstr>
      <vt:lpstr>A.3.4</vt:lpstr>
      <vt:lpstr>A.3.5</vt:lpstr>
      <vt:lpstr>A.3.6</vt:lpstr>
      <vt:lpstr>A.3.7</vt:lpstr>
      <vt:lpstr>A.3.8</vt:lpstr>
      <vt:lpstr>A.4.1</vt:lpstr>
      <vt:lpstr>A.4.2</vt:lpstr>
      <vt:lpstr>A.4.3</vt:lpstr>
      <vt:lpstr>A.4.4</vt:lpstr>
      <vt:lpstr>A.4.5</vt:lpstr>
      <vt:lpstr>A.4.6</vt:lpstr>
      <vt:lpstr>A.4.7</vt:lpstr>
      <vt:lpstr>A.1.1!Área_de_impresión</vt:lpstr>
      <vt:lpstr>A.1.10!Área_de_impresión</vt:lpstr>
      <vt:lpstr>A.1.2!Área_de_impresión</vt:lpstr>
      <vt:lpstr>A.1.3!Área_de_impresión</vt:lpstr>
      <vt:lpstr>A.1.4!Área_de_impresión</vt:lpstr>
      <vt:lpstr>A.1.5!Área_de_impresión</vt:lpstr>
      <vt:lpstr>A.1.6!Área_de_impresión</vt:lpstr>
      <vt:lpstr>A.1.7!Área_de_impresión</vt:lpstr>
      <vt:lpstr>A.1.8!Área_de_impresión</vt:lpstr>
      <vt:lpstr>A.1.9!Área_de_impresión</vt:lpstr>
      <vt:lpstr>A.2.1!Área_de_impresión</vt:lpstr>
      <vt:lpstr>A.2.2!Área_de_impresión</vt:lpstr>
      <vt:lpstr>A.2.3!Área_de_impresión</vt:lpstr>
      <vt:lpstr>A.2.4!Área_de_impresión</vt:lpstr>
      <vt:lpstr>A.3.1!Área_de_impresión</vt:lpstr>
      <vt:lpstr>A.3.2!Área_de_impresión</vt:lpstr>
      <vt:lpstr>A.3.3!Área_de_impresión</vt:lpstr>
      <vt:lpstr>A.3.5!Área_de_impresión</vt:lpstr>
      <vt:lpstr>A.3.6!Área_de_impresión</vt:lpstr>
      <vt:lpstr>A.3.7!Área_de_impresión</vt:lpstr>
      <vt:lpstr>A.3.8!Área_de_impresión</vt:lpstr>
      <vt:lpstr>A.4.1!Área_de_impresión</vt:lpstr>
      <vt:lpstr>A.4.2!Área_de_impresión</vt:lpstr>
      <vt:lpstr>A.4.3!Área_de_impresión</vt:lpstr>
      <vt:lpstr>A.4.5!Área_de_impresión</vt:lpstr>
      <vt:lpstr>A.4.7!Área_de_impresión</vt:lpstr>
      <vt:lpstr>INDICE!Área_de_impresión</vt:lpstr>
      <vt:lpstr>A.3.7!Títulos_a_imprimir</vt:lpstr>
      <vt:lpstr>A.3.8!Títulos_a_imprimir</vt:lpstr>
    </vt:vector>
  </TitlesOfParts>
  <Manager>Alfredo Ortiz</Manager>
  <Company>Dirección de Administración de la Deuda Pública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Boletín Fiscal - Hacienda</dc:title>
  <dc:subject>Capítulo Deuda Pública</dc:subject>
  <dc:creator>CRDP Alfredo Ortiz</dc:creator>
  <cp:lastModifiedBy>Ortiz Alfredo</cp:lastModifiedBy>
  <cp:lastPrinted>2019-07-22T20:45:59Z</cp:lastPrinted>
  <dcterms:created xsi:type="dcterms:W3CDTF">1999-01-19T22:36:21Z</dcterms:created>
  <dcterms:modified xsi:type="dcterms:W3CDTF">2021-12-30T14:09:57Z</dcterms:modified>
</cp:coreProperties>
</file>